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aa2035\Desktop\Week-1\PredAnalBase2021\"/>
    </mc:Choice>
  </mc:AlternateContent>
  <xr:revisionPtr revIDLastSave="0" documentId="13_ncr:1_{8FB1DF2A-4987-46C8-971B-826C40197FE1}" xr6:coauthVersionLast="46" xr6:coauthVersionMax="46" xr10:uidLastSave="{00000000-0000-0000-0000-000000000000}"/>
  <bookViews>
    <workbookView xWindow="-120" yWindow="-120" windowWidth="29040" windowHeight="15840" firstSheet="1" activeTab="7" xr2:uid="{00000000-000D-0000-FFFF-FFFF00000000}"/>
  </bookViews>
  <sheets>
    <sheet name="0.ArdiData28Fixed" sheetId="24" r:id="rId1"/>
    <sheet name="1.StatFitPoissNorm" sheetId="46" r:id="rId2"/>
    <sheet name="MA.1P.AP" sheetId="40" r:id="rId3"/>
    <sheet name="MA.MAD.TS" sheetId="41" r:id="rId4"/>
    <sheet name="MA.MSE.MAPE" sheetId="42" r:id="rId5"/>
    <sheet name="BIA.MAD.MSE.MAPE.TS" sheetId="43" r:id="rId6"/>
    <sheet name="Stationary" sheetId="44" r:id="rId7"/>
    <sheet name="Every.MA" sheetId="45" r:id="rId8"/>
  </sheets>
  <externalReferences>
    <externalReference r:id="rId9"/>
  </externalReferences>
  <definedNames>
    <definedName name="Page1">#REF!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ver" localSheetId="0" hidden="1">17</definedName>
    <definedName name="solver_ver" localSheetId="1" hidden="1">17</definedName>
    <definedName name="solver_ver" localSheetId="2" hidden="1">17</definedName>
    <definedName name="solver_ver" localSheetId="3" hidden="1">17</definedName>
    <definedName name="solver_ver" localSheetId="4" hidden="1">17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46" l="1"/>
  <c r="Y5" i="24"/>
  <c r="Y4" i="24"/>
  <c r="Y7" i="24"/>
  <c r="Y6" i="24"/>
  <c r="P2" i="24"/>
  <c r="Q2" i="24"/>
  <c r="R2" i="24"/>
  <c r="P3" i="24"/>
  <c r="Q3" i="24"/>
  <c r="Q9" i="24" s="1"/>
  <c r="R3" i="24"/>
  <c r="P4" i="24"/>
  <c r="Q4" i="24"/>
  <c r="Q6" i="24" s="1"/>
  <c r="Q10" i="24" s="1"/>
  <c r="R4" i="24"/>
  <c r="P5" i="24"/>
  <c r="Q5" i="24"/>
  <c r="R5" i="24"/>
  <c r="R6" i="24" s="1"/>
  <c r="R10" i="24" s="1"/>
  <c r="P6" i="24"/>
  <c r="P10" i="24" s="1"/>
  <c r="P7" i="24"/>
  <c r="P8" i="24" s="1"/>
  <c r="Q7" i="24"/>
  <c r="R7" i="24"/>
  <c r="Q8" i="24"/>
  <c r="R8" i="24"/>
  <c r="P9" i="24"/>
  <c r="R9" i="24"/>
  <c r="O10" i="24"/>
  <c r="O9" i="24"/>
  <c r="O7" i="24"/>
  <c r="O6" i="24"/>
  <c r="O5" i="24"/>
  <c r="O4" i="24"/>
  <c r="O3" i="24"/>
  <c r="O2" i="24"/>
  <c r="T7" i="46" l="1"/>
  <c r="T8" i="46" s="1"/>
  <c r="T5" i="46"/>
  <c r="T4" i="46"/>
  <c r="T6" i="46" s="1"/>
  <c r="T3" i="46"/>
  <c r="T2" i="46"/>
  <c r="T9" i="46" s="1"/>
  <c r="Y2" i="46" l="1"/>
  <c r="Y3" i="46" s="1"/>
  <c r="Y4" i="46" s="1"/>
  <c r="F2" i="46" s="1"/>
  <c r="T10" i="46"/>
  <c r="D1" i="45"/>
  <c r="B52" i="44"/>
  <c r="A52" i="44"/>
  <c r="B51" i="44"/>
  <c r="A51" i="44"/>
  <c r="B50" i="44"/>
  <c r="A50" i="44"/>
  <c r="B49" i="44"/>
  <c r="A49" i="44"/>
  <c r="B48" i="44"/>
  <c r="A48" i="44"/>
  <c r="B47" i="44"/>
  <c r="A47" i="44"/>
  <c r="B46" i="44"/>
  <c r="A46" i="44"/>
  <c r="B45" i="44"/>
  <c r="A45" i="44"/>
  <c r="B44" i="44"/>
  <c r="A44" i="44"/>
  <c r="B43" i="44"/>
  <c r="A43" i="44"/>
  <c r="B42" i="44"/>
  <c r="A42" i="44"/>
  <c r="B41" i="44"/>
  <c r="A41" i="44"/>
  <c r="B40" i="44"/>
  <c r="A40" i="44"/>
  <c r="B39" i="44"/>
  <c r="A39" i="44"/>
  <c r="B38" i="44"/>
  <c r="A38" i="44"/>
  <c r="B37" i="44"/>
  <c r="A37" i="44"/>
  <c r="B36" i="44"/>
  <c r="A36" i="44"/>
  <c r="B35" i="44"/>
  <c r="A35" i="44"/>
  <c r="B34" i="44"/>
  <c r="A34" i="44"/>
  <c r="B33" i="44"/>
  <c r="A33" i="44"/>
  <c r="B32" i="44"/>
  <c r="A32" i="44"/>
  <c r="B31" i="44"/>
  <c r="A31" i="44"/>
  <c r="B30" i="44"/>
  <c r="A30" i="44"/>
  <c r="B29" i="44"/>
  <c r="A29" i="44"/>
  <c r="B28" i="44"/>
  <c r="A28" i="44"/>
  <c r="B27" i="44"/>
  <c r="A27" i="44"/>
  <c r="B26" i="44"/>
  <c r="A26" i="44"/>
  <c r="B25" i="44"/>
  <c r="A25" i="44"/>
  <c r="B24" i="44"/>
  <c r="A24" i="44"/>
  <c r="B23" i="44"/>
  <c r="A23" i="44"/>
  <c r="B22" i="44"/>
  <c r="A22" i="44"/>
  <c r="B21" i="44"/>
  <c r="A21" i="44"/>
  <c r="B20" i="44"/>
  <c r="A20" i="44"/>
  <c r="B19" i="44"/>
  <c r="A19" i="44"/>
  <c r="B18" i="44"/>
  <c r="A18" i="44"/>
  <c r="B17" i="44"/>
  <c r="A17" i="44"/>
  <c r="B16" i="44"/>
  <c r="A16" i="44"/>
  <c r="B15" i="44"/>
  <c r="A15" i="44"/>
  <c r="B14" i="44"/>
  <c r="A14" i="44"/>
  <c r="B13" i="44"/>
  <c r="A13" i="44"/>
  <c r="B12" i="44"/>
  <c r="A12" i="44"/>
  <c r="B11" i="44"/>
  <c r="A11" i="44"/>
  <c r="B10" i="44"/>
  <c r="A10" i="44"/>
  <c r="B9" i="44"/>
  <c r="A9" i="44"/>
  <c r="B8" i="44"/>
  <c r="A8" i="44"/>
  <c r="B7" i="44"/>
  <c r="A7" i="44"/>
  <c r="B6" i="44"/>
  <c r="A6" i="44"/>
  <c r="B5" i="44"/>
  <c r="A5" i="44"/>
  <c r="C4" i="44"/>
  <c r="B4" i="44"/>
  <c r="A4" i="44"/>
  <c r="C3" i="44"/>
  <c r="B3" i="44"/>
  <c r="C48" i="44" s="1"/>
  <c r="A3" i="44"/>
  <c r="A2" i="44"/>
  <c r="D29" i="43"/>
  <c r="E29" i="43" s="1"/>
  <c r="C29" i="43"/>
  <c r="D30" i="43" s="1"/>
  <c r="D28" i="43"/>
  <c r="E28" i="43" s="1"/>
  <c r="C28" i="43"/>
  <c r="C27" i="43"/>
  <c r="E26" i="43"/>
  <c r="H26" i="43" s="1"/>
  <c r="D26" i="43"/>
  <c r="C26" i="43"/>
  <c r="D27" i="43" s="1"/>
  <c r="E27" i="43" s="1"/>
  <c r="C25" i="43"/>
  <c r="C24" i="43"/>
  <c r="D25" i="43" s="1"/>
  <c r="E25" i="43" s="1"/>
  <c r="D23" i="43"/>
  <c r="E23" i="43" s="1"/>
  <c r="C23" i="43"/>
  <c r="D24" i="43" s="1"/>
  <c r="E24" i="43" s="1"/>
  <c r="F24" i="43" s="1"/>
  <c r="G24" i="43" s="1"/>
  <c r="C22" i="43"/>
  <c r="D21" i="43"/>
  <c r="E21" i="43" s="1"/>
  <c r="C21" i="43"/>
  <c r="D22" i="43" s="1"/>
  <c r="E22" i="43" s="1"/>
  <c r="H22" i="43" s="1"/>
  <c r="D20" i="43"/>
  <c r="E20" i="43" s="1"/>
  <c r="C20" i="43"/>
  <c r="C19" i="43"/>
  <c r="C18" i="43"/>
  <c r="D19" i="43" s="1"/>
  <c r="E19" i="43" s="1"/>
  <c r="E17" i="43"/>
  <c r="C17" i="43"/>
  <c r="D18" i="43" s="1"/>
  <c r="E18" i="43" s="1"/>
  <c r="H16" i="43"/>
  <c r="C16" i="43"/>
  <c r="D17" i="43" s="1"/>
  <c r="D15" i="43"/>
  <c r="E15" i="43" s="1"/>
  <c r="C15" i="43"/>
  <c r="D16" i="43" s="1"/>
  <c r="E16" i="43" s="1"/>
  <c r="F16" i="43" s="1"/>
  <c r="G16" i="43" s="1"/>
  <c r="F14" i="43"/>
  <c r="G14" i="43" s="1"/>
  <c r="C14" i="43"/>
  <c r="D13" i="43"/>
  <c r="E13" i="43" s="1"/>
  <c r="C13" i="43"/>
  <c r="D14" i="43" s="1"/>
  <c r="E14" i="43" s="1"/>
  <c r="H14" i="43" s="1"/>
  <c r="D12" i="43"/>
  <c r="E12" i="43" s="1"/>
  <c r="C12" i="43"/>
  <c r="C11" i="43"/>
  <c r="C10" i="43"/>
  <c r="D11" i="43" s="1"/>
  <c r="E11" i="43" s="1"/>
  <c r="C9" i="43"/>
  <c r="D10" i="43" s="1"/>
  <c r="E10" i="43" s="1"/>
  <c r="C8" i="43"/>
  <c r="D9" i="43" s="1"/>
  <c r="E9" i="43" s="1"/>
  <c r="D7" i="43"/>
  <c r="E7" i="43" s="1"/>
  <c r="C7" i="43"/>
  <c r="D8" i="43" s="1"/>
  <c r="E8" i="43" s="1"/>
  <c r="F8" i="43" s="1"/>
  <c r="G8" i="43" s="1"/>
  <c r="C6" i="43"/>
  <c r="D5" i="43"/>
  <c r="E5" i="43" s="1"/>
  <c r="C5" i="43"/>
  <c r="D6" i="43" s="1"/>
  <c r="E6" i="43" s="1"/>
  <c r="H6" i="43" s="1"/>
  <c r="C4" i="43"/>
  <c r="I56" i="42"/>
  <c r="C52" i="42"/>
  <c r="C51" i="42"/>
  <c r="D50" i="42"/>
  <c r="C50" i="42"/>
  <c r="F50" i="42" s="1"/>
  <c r="J49" i="42"/>
  <c r="C49" i="42"/>
  <c r="F49" i="42" s="1"/>
  <c r="D48" i="42"/>
  <c r="C48" i="42"/>
  <c r="F48" i="42" s="1"/>
  <c r="D47" i="42"/>
  <c r="C47" i="42"/>
  <c r="F47" i="42" s="1"/>
  <c r="F46" i="42"/>
  <c r="D46" i="42"/>
  <c r="C46" i="42"/>
  <c r="C45" i="42"/>
  <c r="C44" i="42"/>
  <c r="F44" i="42" s="1"/>
  <c r="F43" i="42"/>
  <c r="C43" i="42"/>
  <c r="D43" i="42" s="1"/>
  <c r="C42" i="42"/>
  <c r="F42" i="42" s="1"/>
  <c r="C41" i="42"/>
  <c r="F41" i="42" s="1"/>
  <c r="D40" i="42"/>
  <c r="C40" i="42"/>
  <c r="F40" i="42" s="1"/>
  <c r="D39" i="42"/>
  <c r="C39" i="42"/>
  <c r="F39" i="42" s="1"/>
  <c r="F38" i="42"/>
  <c r="D38" i="42"/>
  <c r="C38" i="42"/>
  <c r="C37" i="42"/>
  <c r="C36" i="42"/>
  <c r="F36" i="42" s="1"/>
  <c r="F35" i="42"/>
  <c r="C35" i="42"/>
  <c r="D35" i="42" s="1"/>
  <c r="C34" i="42"/>
  <c r="F34" i="42" s="1"/>
  <c r="F33" i="42"/>
  <c r="C33" i="42"/>
  <c r="D33" i="42" s="1"/>
  <c r="D32" i="42"/>
  <c r="C32" i="42"/>
  <c r="F32" i="42" s="1"/>
  <c r="D31" i="42"/>
  <c r="C31" i="42"/>
  <c r="F31" i="42" s="1"/>
  <c r="F30" i="42"/>
  <c r="D30" i="42"/>
  <c r="C30" i="42"/>
  <c r="C29" i="42"/>
  <c r="C28" i="42"/>
  <c r="F28" i="42" s="1"/>
  <c r="F27" i="42"/>
  <c r="D27" i="42"/>
  <c r="C27" i="42"/>
  <c r="C26" i="42"/>
  <c r="F26" i="42" s="1"/>
  <c r="F25" i="42"/>
  <c r="C25" i="42"/>
  <c r="D25" i="42" s="1"/>
  <c r="D24" i="42"/>
  <c r="C24" i="42"/>
  <c r="F24" i="42" s="1"/>
  <c r="D23" i="42"/>
  <c r="C23" i="42"/>
  <c r="F23" i="42" s="1"/>
  <c r="F22" i="42"/>
  <c r="D22" i="42"/>
  <c r="C22" i="42"/>
  <c r="C21" i="42"/>
  <c r="C20" i="42"/>
  <c r="F20" i="42" s="1"/>
  <c r="F19" i="42"/>
  <c r="D19" i="42"/>
  <c r="C19" i="42"/>
  <c r="C18" i="42"/>
  <c r="F18" i="42" s="1"/>
  <c r="F17" i="42"/>
  <c r="C17" i="42"/>
  <c r="D17" i="42" s="1"/>
  <c r="D16" i="42"/>
  <c r="C16" i="42"/>
  <c r="F16" i="42" s="1"/>
  <c r="D15" i="42"/>
  <c r="C15" i="42"/>
  <c r="F15" i="42" s="1"/>
  <c r="F14" i="42"/>
  <c r="D14" i="42"/>
  <c r="C14" i="42"/>
  <c r="C13" i="42"/>
  <c r="F13" i="42" s="1"/>
  <c r="C12" i="42"/>
  <c r="F12" i="42" s="1"/>
  <c r="F11" i="42"/>
  <c r="D11" i="42"/>
  <c r="C11" i="42"/>
  <c r="C10" i="42"/>
  <c r="F9" i="42"/>
  <c r="C9" i="42"/>
  <c r="D9" i="42" s="1"/>
  <c r="C8" i="42"/>
  <c r="F8" i="42" s="1"/>
  <c r="C52" i="41"/>
  <c r="C51" i="41"/>
  <c r="D51" i="41" s="1"/>
  <c r="E51" i="41" s="1"/>
  <c r="I50" i="41"/>
  <c r="D50" i="41"/>
  <c r="E50" i="41" s="1"/>
  <c r="C50" i="41"/>
  <c r="E49" i="41"/>
  <c r="D49" i="41"/>
  <c r="C49" i="41"/>
  <c r="D48" i="41"/>
  <c r="E48" i="41" s="1"/>
  <c r="C48" i="41"/>
  <c r="C47" i="41"/>
  <c r="D47" i="41" s="1"/>
  <c r="E47" i="41" s="1"/>
  <c r="E46" i="41"/>
  <c r="D46" i="41"/>
  <c r="C46" i="41"/>
  <c r="E45" i="41"/>
  <c r="C45" i="41"/>
  <c r="D45" i="41" s="1"/>
  <c r="E44" i="41"/>
  <c r="C44" i="41"/>
  <c r="D44" i="41" s="1"/>
  <c r="D43" i="41"/>
  <c r="E43" i="41" s="1"/>
  <c r="C43" i="41"/>
  <c r="D42" i="41"/>
  <c r="E42" i="41" s="1"/>
  <c r="C42" i="41"/>
  <c r="D41" i="41"/>
  <c r="E41" i="41" s="1"/>
  <c r="C41" i="41"/>
  <c r="C40" i="41"/>
  <c r="D40" i="41" s="1"/>
  <c r="E40" i="41" s="1"/>
  <c r="C39" i="41"/>
  <c r="D39" i="41" s="1"/>
  <c r="E39" i="41" s="1"/>
  <c r="C38" i="41"/>
  <c r="D38" i="41" s="1"/>
  <c r="E38" i="41" s="1"/>
  <c r="E37" i="41"/>
  <c r="D37" i="41"/>
  <c r="C37" i="41"/>
  <c r="C36" i="41"/>
  <c r="D36" i="41" s="1"/>
  <c r="E36" i="41" s="1"/>
  <c r="C35" i="41"/>
  <c r="D35" i="41" s="1"/>
  <c r="E35" i="41" s="1"/>
  <c r="C34" i="41"/>
  <c r="D34" i="41" s="1"/>
  <c r="E34" i="41" s="1"/>
  <c r="E33" i="41"/>
  <c r="D33" i="41"/>
  <c r="C33" i="41"/>
  <c r="C32" i="41"/>
  <c r="D32" i="41" s="1"/>
  <c r="E32" i="41" s="1"/>
  <c r="C31" i="41"/>
  <c r="D31" i="41" s="1"/>
  <c r="E31" i="41" s="1"/>
  <c r="C30" i="41"/>
  <c r="D30" i="41" s="1"/>
  <c r="E30" i="41" s="1"/>
  <c r="C29" i="41"/>
  <c r="D29" i="41" s="1"/>
  <c r="E29" i="41" s="1"/>
  <c r="C28" i="41"/>
  <c r="D28" i="41" s="1"/>
  <c r="E28" i="41" s="1"/>
  <c r="C27" i="41"/>
  <c r="D27" i="41" s="1"/>
  <c r="E27" i="41" s="1"/>
  <c r="D26" i="41"/>
  <c r="E26" i="41" s="1"/>
  <c r="C26" i="41"/>
  <c r="C25" i="41"/>
  <c r="D25" i="41" s="1"/>
  <c r="E25" i="41" s="1"/>
  <c r="C24" i="41"/>
  <c r="D24" i="41" s="1"/>
  <c r="E24" i="41" s="1"/>
  <c r="C23" i="41"/>
  <c r="D23" i="41" s="1"/>
  <c r="E23" i="41" s="1"/>
  <c r="D22" i="41"/>
  <c r="E22" i="41" s="1"/>
  <c r="C22" i="41"/>
  <c r="C21" i="41"/>
  <c r="D21" i="41" s="1"/>
  <c r="E21" i="41" s="1"/>
  <c r="C20" i="41"/>
  <c r="D20" i="41" s="1"/>
  <c r="E20" i="41" s="1"/>
  <c r="C19" i="41"/>
  <c r="D19" i="41" s="1"/>
  <c r="E19" i="41" s="1"/>
  <c r="D18" i="41"/>
  <c r="E18" i="41" s="1"/>
  <c r="C18" i="41"/>
  <c r="C17" i="41"/>
  <c r="D17" i="41" s="1"/>
  <c r="E17" i="41" s="1"/>
  <c r="C16" i="41"/>
  <c r="D16" i="41" s="1"/>
  <c r="E16" i="41" s="1"/>
  <c r="C15" i="41"/>
  <c r="D15" i="41" s="1"/>
  <c r="E15" i="41" s="1"/>
  <c r="D14" i="41"/>
  <c r="E14" i="41" s="1"/>
  <c r="C14" i="41"/>
  <c r="C13" i="41"/>
  <c r="D13" i="41" s="1"/>
  <c r="E13" i="41" s="1"/>
  <c r="C12" i="41"/>
  <c r="D12" i="41" s="1"/>
  <c r="E12" i="41" s="1"/>
  <c r="C11" i="41"/>
  <c r="D11" i="41" s="1"/>
  <c r="E11" i="41" s="1"/>
  <c r="D10" i="41"/>
  <c r="E10" i="41" s="1"/>
  <c r="C10" i="41"/>
  <c r="C9" i="41"/>
  <c r="D9" i="41" s="1"/>
  <c r="E9" i="41" s="1"/>
  <c r="C8" i="41"/>
  <c r="D8" i="41" s="1"/>
  <c r="E8" i="41" s="1"/>
  <c r="G53" i="40"/>
  <c r="F53" i="40"/>
  <c r="E53" i="40"/>
  <c r="D53" i="40"/>
  <c r="G52" i="40"/>
  <c r="F52" i="40"/>
  <c r="E52" i="40"/>
  <c r="D52" i="40"/>
  <c r="J51" i="40"/>
  <c r="G51" i="40"/>
  <c r="F51" i="40"/>
  <c r="E51" i="40"/>
  <c r="D51" i="40"/>
  <c r="J50" i="40"/>
  <c r="J52" i="40" s="1"/>
  <c r="J53" i="40" s="1"/>
  <c r="G50" i="40"/>
  <c r="F50" i="40"/>
  <c r="E50" i="40"/>
  <c r="D50" i="40"/>
  <c r="J49" i="40"/>
  <c r="G49" i="40"/>
  <c r="F49" i="40"/>
  <c r="E49" i="40"/>
  <c r="D49" i="40"/>
  <c r="G48" i="40"/>
  <c r="F48" i="40"/>
  <c r="E48" i="40"/>
  <c r="D48" i="40"/>
  <c r="J47" i="40"/>
  <c r="J48" i="40" s="1"/>
  <c r="G47" i="40"/>
  <c r="F47" i="40"/>
  <c r="E47" i="40"/>
  <c r="D47" i="40"/>
  <c r="J46" i="40"/>
  <c r="G46" i="40"/>
  <c r="F46" i="40"/>
  <c r="E46" i="40"/>
  <c r="D46" i="40"/>
  <c r="G45" i="40"/>
  <c r="F45" i="40"/>
  <c r="E45" i="40"/>
  <c r="D45" i="40"/>
  <c r="G44" i="40"/>
  <c r="F44" i="40"/>
  <c r="E44" i="40"/>
  <c r="D44" i="40"/>
  <c r="G43" i="40"/>
  <c r="F43" i="40"/>
  <c r="E43" i="40"/>
  <c r="D43" i="40"/>
  <c r="G42" i="40"/>
  <c r="F42" i="40"/>
  <c r="E42" i="40"/>
  <c r="D42" i="40"/>
  <c r="G41" i="40"/>
  <c r="F41" i="40"/>
  <c r="E41" i="40"/>
  <c r="D41" i="40"/>
  <c r="G40" i="40"/>
  <c r="F40" i="40"/>
  <c r="E40" i="40"/>
  <c r="D40" i="40"/>
  <c r="G39" i="40"/>
  <c r="F39" i="40"/>
  <c r="E39" i="40"/>
  <c r="D39" i="40"/>
  <c r="G38" i="40"/>
  <c r="F38" i="40"/>
  <c r="E38" i="40"/>
  <c r="D38" i="40"/>
  <c r="G37" i="40"/>
  <c r="F37" i="40"/>
  <c r="E37" i="40"/>
  <c r="D37" i="40"/>
  <c r="G36" i="40"/>
  <c r="F36" i="40"/>
  <c r="E36" i="40"/>
  <c r="D36" i="40"/>
  <c r="G35" i="40"/>
  <c r="F35" i="40"/>
  <c r="E35" i="40"/>
  <c r="D35" i="40"/>
  <c r="G34" i="40"/>
  <c r="F34" i="40"/>
  <c r="E34" i="40"/>
  <c r="D34" i="40"/>
  <c r="G33" i="40"/>
  <c r="F33" i="40"/>
  <c r="E33" i="40"/>
  <c r="D33" i="40"/>
  <c r="G32" i="40"/>
  <c r="F32" i="40"/>
  <c r="E32" i="40"/>
  <c r="D32" i="40"/>
  <c r="G31" i="40"/>
  <c r="F31" i="40"/>
  <c r="E31" i="40"/>
  <c r="D31" i="40"/>
  <c r="G30" i="40"/>
  <c r="F30" i="40"/>
  <c r="E30" i="40"/>
  <c r="D30" i="40"/>
  <c r="G29" i="40"/>
  <c r="F29" i="40"/>
  <c r="E29" i="40"/>
  <c r="D29" i="40"/>
  <c r="G28" i="40"/>
  <c r="F28" i="40"/>
  <c r="E28" i="40"/>
  <c r="D28" i="40"/>
  <c r="G27" i="40"/>
  <c r="F27" i="40"/>
  <c r="E27" i="40"/>
  <c r="D27" i="40"/>
  <c r="G26" i="40"/>
  <c r="F26" i="40"/>
  <c r="E26" i="40"/>
  <c r="D26" i="40"/>
  <c r="G25" i="40"/>
  <c r="F25" i="40"/>
  <c r="E25" i="40"/>
  <c r="D25" i="40"/>
  <c r="G24" i="40"/>
  <c r="F24" i="40"/>
  <c r="E24" i="40"/>
  <c r="D24" i="40"/>
  <c r="G23" i="40"/>
  <c r="F23" i="40"/>
  <c r="E23" i="40"/>
  <c r="D23" i="40"/>
  <c r="G22" i="40"/>
  <c r="F22" i="40"/>
  <c r="E22" i="40"/>
  <c r="D22" i="40"/>
  <c r="G21" i="40"/>
  <c r="F21" i="40"/>
  <c r="E21" i="40"/>
  <c r="D21" i="40"/>
  <c r="G20" i="40"/>
  <c r="F20" i="40"/>
  <c r="E20" i="40"/>
  <c r="D20" i="40"/>
  <c r="G19" i="40"/>
  <c r="F19" i="40"/>
  <c r="E19" i="40"/>
  <c r="D19" i="40"/>
  <c r="G18" i="40"/>
  <c r="F18" i="40"/>
  <c r="E18" i="40"/>
  <c r="D18" i="40"/>
  <c r="G17" i="40"/>
  <c r="F17" i="40"/>
  <c r="E17" i="40"/>
  <c r="D17" i="40"/>
  <c r="G16" i="40"/>
  <c r="F16" i="40"/>
  <c r="E16" i="40"/>
  <c r="D16" i="40"/>
  <c r="G15" i="40"/>
  <c r="F15" i="40"/>
  <c r="E15" i="40"/>
  <c r="D15" i="40"/>
  <c r="G14" i="40"/>
  <c r="F14" i="40"/>
  <c r="E14" i="40"/>
  <c r="D14" i="40"/>
  <c r="G13" i="40"/>
  <c r="F13" i="40"/>
  <c r="E13" i="40"/>
  <c r="D13" i="40"/>
  <c r="G12" i="40"/>
  <c r="F12" i="40"/>
  <c r="E12" i="40"/>
  <c r="D12" i="40"/>
  <c r="G11" i="40"/>
  <c r="F11" i="40"/>
  <c r="E11" i="40"/>
  <c r="D11" i="40"/>
  <c r="F10" i="40"/>
  <c r="E10" i="40"/>
  <c r="D10" i="40"/>
  <c r="F9" i="40"/>
  <c r="E9" i="40"/>
  <c r="D9" i="40"/>
  <c r="F8" i="40"/>
  <c r="E8" i="40"/>
  <c r="D8" i="40"/>
  <c r="F7" i="40"/>
  <c r="E7" i="40"/>
  <c r="D7" i="40"/>
  <c r="F6" i="40"/>
  <c r="E6" i="40"/>
  <c r="D6" i="40"/>
  <c r="F5" i="40"/>
  <c r="E5" i="40"/>
  <c r="D5" i="40"/>
  <c r="E4" i="40"/>
  <c r="D4" i="40"/>
  <c r="Q29" i="43"/>
  <c r="N5" i="43"/>
  <c r="Q5" i="43"/>
  <c r="T5" i="43"/>
  <c r="R5" i="43"/>
  <c r="O5" i="43"/>
  <c r="S5" i="43"/>
  <c r="V5" i="43"/>
  <c r="P5" i="43"/>
  <c r="P29" i="43"/>
  <c r="S29" i="43"/>
  <c r="U5" i="43"/>
  <c r="T29" i="43"/>
  <c r="N29" i="43"/>
  <c r="E22" i="45"/>
  <c r="W29" i="43"/>
  <c r="O29" i="43"/>
  <c r="V29" i="43"/>
  <c r="W5" i="43"/>
  <c r="U29" i="43"/>
  <c r="R29" i="43"/>
  <c r="C2" i="45" l="1" a="1"/>
  <c r="C2" i="45" s="1"/>
  <c r="C3" i="45" a="1"/>
  <c r="C3" i="45" s="1"/>
  <c r="C4" i="45" s="1" a="1"/>
  <c r="C4" i="45" s="1"/>
  <c r="C5" i="45" s="1" a="1"/>
  <c r="C5" i="45" s="1"/>
  <c r="C6" i="45" s="1" a="1"/>
  <c r="C6" i="45" s="1"/>
  <c r="C7" i="45" s="1" a="1"/>
  <c r="C7" i="45" s="1"/>
  <c r="C8" i="45" s="1" a="1"/>
  <c r="C8" i="45" s="1"/>
  <c r="C9" i="45" s="1" a="1"/>
  <c r="C9" i="45" s="1"/>
  <c r="C10" i="45" s="1" a="1"/>
  <c r="C10" i="45" s="1"/>
  <c r="C11" i="45" s="1" a="1"/>
  <c r="C11" i="45" s="1"/>
  <c r="C12" i="45" s="1" a="1"/>
  <c r="C12" i="45" s="1"/>
  <c r="C13" i="45" s="1" a="1"/>
  <c r="C13" i="45" s="1"/>
  <c r="C14" i="45" s="1" a="1"/>
  <c r="C14" i="45" s="1"/>
  <c r="C15" i="45" s="1" a="1"/>
  <c r="C15" i="45" s="1"/>
  <c r="C16" i="45" s="1" a="1"/>
  <c r="C16" i="45" s="1"/>
  <c r="C17" i="45" s="1" a="1"/>
  <c r="C17" i="45" s="1"/>
  <c r="C18" i="45" s="1" a="1"/>
  <c r="C18" i="45" s="1"/>
  <c r="C19" i="45" s="1" a="1"/>
  <c r="C19" i="45" s="1"/>
  <c r="C20" i="45" s="1" a="1"/>
  <c r="C20" i="45" s="1"/>
  <c r="C21" i="45" s="1" a="1"/>
  <c r="C21" i="45" s="1"/>
  <c r="C22" i="45" s="1" a="1"/>
  <c r="C22" i="45" s="1"/>
  <c r="C23" i="45" s="1" a="1"/>
  <c r="C23" i="45" s="1"/>
  <c r="C24" i="45" s="1" a="1"/>
  <c r="C24" i="45" s="1"/>
  <c r="C25" i="45" s="1" a="1"/>
  <c r="C25" i="45" s="1"/>
  <c r="C26" i="45" s="1" a="1"/>
  <c r="C26" i="45" s="1"/>
  <c r="C27" i="45" s="1" a="1"/>
  <c r="C27" i="45" s="1"/>
  <c r="C28" i="45" s="1" a="1"/>
  <c r="C28" i="45" s="1"/>
  <c r="C29" i="45" s="1" a="1"/>
  <c r="C29" i="45" s="1"/>
  <c r="Y5" i="46"/>
  <c r="Y6" i="46" s="1"/>
  <c r="G2" i="46"/>
  <c r="E2" i="46"/>
  <c r="H25" i="43"/>
  <c r="F25" i="43"/>
  <c r="G25" i="43" s="1"/>
  <c r="F47" i="41"/>
  <c r="G47" i="41" s="1"/>
  <c r="F50" i="41"/>
  <c r="G50" i="41" s="1"/>
  <c r="F42" i="41"/>
  <c r="G42" i="41" s="1"/>
  <c r="F34" i="41"/>
  <c r="G34" i="41" s="1"/>
  <c r="F45" i="41"/>
  <c r="G45" i="41" s="1"/>
  <c r="F37" i="41"/>
  <c r="G37" i="41" s="1"/>
  <c r="F51" i="41"/>
  <c r="F48" i="41"/>
  <c r="G48" i="41" s="1"/>
  <c r="F43" i="41"/>
  <c r="G43" i="41" s="1"/>
  <c r="F31" i="41"/>
  <c r="G31" i="41" s="1"/>
  <c r="F27" i="41"/>
  <c r="G27" i="41" s="1"/>
  <c r="F19" i="41"/>
  <c r="G19" i="41" s="1"/>
  <c r="F11" i="41"/>
  <c r="G11" i="41" s="1"/>
  <c r="F49" i="41"/>
  <c r="G49" i="41" s="1"/>
  <c r="F41" i="41"/>
  <c r="G41" i="41" s="1"/>
  <c r="F39" i="41"/>
  <c r="G39" i="41" s="1"/>
  <c r="F22" i="41"/>
  <c r="G22" i="41" s="1"/>
  <c r="F14" i="41"/>
  <c r="G14" i="41" s="1"/>
  <c r="F35" i="41"/>
  <c r="G35" i="41" s="1"/>
  <c r="F8" i="41"/>
  <c r="G8" i="41" s="1"/>
  <c r="F25" i="41"/>
  <c r="G25" i="41" s="1"/>
  <c r="F17" i="41"/>
  <c r="G17" i="41" s="1"/>
  <c r="F9" i="41"/>
  <c r="G9" i="41" s="1"/>
  <c r="F46" i="41"/>
  <c r="G46" i="41" s="1"/>
  <c r="F33" i="41"/>
  <c r="G33" i="41" s="1"/>
  <c r="F38" i="41"/>
  <c r="G38" i="41" s="1"/>
  <c r="F36" i="41"/>
  <c r="G36" i="41" s="1"/>
  <c r="F32" i="41"/>
  <c r="G32" i="41" s="1"/>
  <c r="F30" i="41"/>
  <c r="G30" i="41" s="1"/>
  <c r="F20" i="41"/>
  <c r="G20" i="41" s="1"/>
  <c r="F12" i="41"/>
  <c r="G12" i="41" s="1"/>
  <c r="F24" i="41"/>
  <c r="G24" i="41" s="1"/>
  <c r="F28" i="41"/>
  <c r="G28" i="41" s="1"/>
  <c r="F23" i="41"/>
  <c r="G23" i="41" s="1"/>
  <c r="F15" i="41"/>
  <c r="G15" i="41" s="1"/>
  <c r="F29" i="41"/>
  <c r="G29" i="41" s="1"/>
  <c r="F40" i="41"/>
  <c r="G40" i="41" s="1"/>
  <c r="F26" i="41"/>
  <c r="G26" i="41" s="1"/>
  <c r="F18" i="41"/>
  <c r="G18" i="41" s="1"/>
  <c r="F10" i="41"/>
  <c r="G10" i="41" s="1"/>
  <c r="F44" i="41"/>
  <c r="G44" i="41" s="1"/>
  <c r="F21" i="41"/>
  <c r="G21" i="41" s="1"/>
  <c r="F13" i="41"/>
  <c r="G13" i="41" s="1"/>
  <c r="F16" i="41"/>
  <c r="G16" i="41" s="1"/>
  <c r="H9" i="43"/>
  <c r="F9" i="43"/>
  <c r="G9" i="43" s="1"/>
  <c r="G39" i="42"/>
  <c r="G10" i="42"/>
  <c r="G40" i="42"/>
  <c r="G8" i="42"/>
  <c r="G19" i="42"/>
  <c r="F45" i="42"/>
  <c r="D45" i="42"/>
  <c r="H13" i="43"/>
  <c r="F13" i="43"/>
  <c r="G13" i="43" s="1"/>
  <c r="C7" i="44"/>
  <c r="R1" i="44"/>
  <c r="R2" i="44" s="1"/>
  <c r="C46" i="44"/>
  <c r="C38" i="44"/>
  <c r="C30" i="44"/>
  <c r="C22" i="44"/>
  <c r="C14" i="44"/>
  <c r="C6" i="44"/>
  <c r="C51" i="44"/>
  <c r="D8" i="42"/>
  <c r="F29" i="42"/>
  <c r="D29" i="42"/>
  <c r="F37" i="42"/>
  <c r="D37" i="42"/>
  <c r="H7" i="43"/>
  <c r="F7" i="43"/>
  <c r="G7" i="43" s="1"/>
  <c r="I13" i="43"/>
  <c r="H18" i="43"/>
  <c r="F18" i="43"/>
  <c r="G18" i="43" s="1"/>
  <c r="H20" i="43"/>
  <c r="F20" i="43"/>
  <c r="G20" i="43" s="1"/>
  <c r="H23" i="43"/>
  <c r="F23" i="43"/>
  <c r="G23" i="43" s="1"/>
  <c r="D33" i="43"/>
  <c r="D32" i="43"/>
  <c r="F11" i="43"/>
  <c r="G11" i="43" s="1"/>
  <c r="H11" i="43"/>
  <c r="H17" i="43"/>
  <c r="F17" i="43"/>
  <c r="G17" i="43" s="1"/>
  <c r="H29" i="43"/>
  <c r="F29" i="43"/>
  <c r="G29" i="43" s="1"/>
  <c r="F21" i="42"/>
  <c r="D21" i="42"/>
  <c r="I26" i="43"/>
  <c r="I18" i="43"/>
  <c r="I10" i="43"/>
  <c r="I23" i="43"/>
  <c r="I15" i="43"/>
  <c r="I7" i="43"/>
  <c r="I5" i="43"/>
  <c r="I28" i="43"/>
  <c r="I20" i="43"/>
  <c r="I12" i="43"/>
  <c r="H5" i="43"/>
  <c r="I25" i="43"/>
  <c r="I17" i="43"/>
  <c r="I9" i="43"/>
  <c r="I22" i="43"/>
  <c r="I14" i="43"/>
  <c r="I6" i="43"/>
  <c r="F5" i="43"/>
  <c r="I27" i="43"/>
  <c r="I19" i="43"/>
  <c r="I11" i="43"/>
  <c r="I24" i="43"/>
  <c r="I16" i="43"/>
  <c r="I8" i="43"/>
  <c r="I29" i="43"/>
  <c r="C11" i="44"/>
  <c r="F27" i="43"/>
  <c r="G27" i="43" s="1"/>
  <c r="H27" i="43"/>
  <c r="H8" i="43"/>
  <c r="F19" i="43"/>
  <c r="G19" i="43" s="1"/>
  <c r="H19" i="43"/>
  <c r="H21" i="43"/>
  <c r="F21" i="43"/>
  <c r="G21" i="43" s="1"/>
  <c r="H24" i="43"/>
  <c r="C19" i="44"/>
  <c r="G9" i="42"/>
  <c r="D13" i="42"/>
  <c r="F51" i="42"/>
  <c r="D51" i="42"/>
  <c r="H10" i="43"/>
  <c r="F10" i="43"/>
  <c r="G10" i="43" s="1"/>
  <c r="H12" i="43"/>
  <c r="F12" i="43"/>
  <c r="G12" i="43" s="1"/>
  <c r="H15" i="43"/>
  <c r="F15" i="43"/>
  <c r="G15" i="43" s="1"/>
  <c r="I21" i="43"/>
  <c r="D31" i="43"/>
  <c r="C27" i="44"/>
  <c r="F10" i="42"/>
  <c r="G44" i="42" s="1"/>
  <c r="D10" i="42"/>
  <c r="C35" i="44"/>
  <c r="F6" i="43"/>
  <c r="G6" i="43" s="1"/>
  <c r="F22" i="43"/>
  <c r="G22" i="43" s="1"/>
  <c r="H28" i="43"/>
  <c r="F28" i="43"/>
  <c r="G28" i="43" s="1"/>
  <c r="C43" i="44"/>
  <c r="D18" i="42"/>
  <c r="D26" i="42"/>
  <c r="D34" i="42"/>
  <c r="D42" i="42"/>
  <c r="C9" i="44"/>
  <c r="C17" i="44"/>
  <c r="C25" i="44"/>
  <c r="C33" i="44"/>
  <c r="C41" i="44"/>
  <c r="C49" i="44"/>
  <c r="C12" i="44"/>
  <c r="C20" i="44"/>
  <c r="C28" i="44"/>
  <c r="C36" i="44"/>
  <c r="C44" i="44"/>
  <c r="C52" i="44"/>
  <c r="E20" i="45" a="1"/>
  <c r="E20" i="45" s="1"/>
  <c r="D12" i="42"/>
  <c r="D20" i="42"/>
  <c r="D28" i="42"/>
  <c r="D36" i="42"/>
  <c r="D44" i="42"/>
  <c r="F26" i="43"/>
  <c r="G26" i="43" s="1"/>
  <c r="C15" i="44"/>
  <c r="C23" i="44"/>
  <c r="C31" i="44"/>
  <c r="C39" i="44"/>
  <c r="C47" i="44"/>
  <c r="D41" i="42"/>
  <c r="D49" i="42"/>
  <c r="I58" i="42"/>
  <c r="C10" i="44"/>
  <c r="C18" i="44"/>
  <c r="C26" i="44"/>
  <c r="C34" i="44"/>
  <c r="C42" i="44"/>
  <c r="C50" i="44"/>
  <c r="C5" i="44"/>
  <c r="C13" i="44"/>
  <c r="C21" i="44"/>
  <c r="C29" i="44"/>
  <c r="C37" i="44"/>
  <c r="C45" i="44"/>
  <c r="C8" i="44"/>
  <c r="C16" i="44"/>
  <c r="C24" i="44"/>
  <c r="C32" i="44"/>
  <c r="C40" i="44"/>
  <c r="H2" i="46" l="1"/>
  <c r="N2" i="46"/>
  <c r="F3" i="46"/>
  <c r="G27" i="42"/>
  <c r="G48" i="42"/>
  <c r="G18" i="42"/>
  <c r="G47" i="42"/>
  <c r="M11" i="43"/>
  <c r="G17" i="42"/>
  <c r="G35" i="42"/>
  <c r="G13" i="42"/>
  <c r="G26" i="42"/>
  <c r="G50" i="42"/>
  <c r="G14" i="42"/>
  <c r="G22" i="42"/>
  <c r="G43" i="42"/>
  <c r="G21" i="42"/>
  <c r="G34" i="42"/>
  <c r="G12" i="42"/>
  <c r="L25" i="43"/>
  <c r="L17" i="43"/>
  <c r="L9" i="43"/>
  <c r="L22" i="43"/>
  <c r="L14" i="43"/>
  <c r="L6" i="43"/>
  <c r="L27" i="43"/>
  <c r="L19" i="43"/>
  <c r="L11" i="43"/>
  <c r="L24" i="43"/>
  <c r="L16" i="43"/>
  <c r="L8" i="43"/>
  <c r="L29" i="43"/>
  <c r="L21" i="43"/>
  <c r="L13" i="43"/>
  <c r="L26" i="43"/>
  <c r="L18" i="43"/>
  <c r="L10" i="43"/>
  <c r="L23" i="43"/>
  <c r="L15" i="43"/>
  <c r="L7" i="43"/>
  <c r="L5" i="43"/>
  <c r="L12" i="43"/>
  <c r="L28" i="43"/>
  <c r="L20" i="43"/>
  <c r="E46" i="42"/>
  <c r="E38" i="42"/>
  <c r="E30" i="42"/>
  <c r="E22" i="42"/>
  <c r="E14" i="42"/>
  <c r="E49" i="42"/>
  <c r="E41" i="42"/>
  <c r="E33" i="42"/>
  <c r="E25" i="42"/>
  <c r="E17" i="42"/>
  <c r="E9" i="42"/>
  <c r="E44" i="42"/>
  <c r="E36" i="42"/>
  <c r="E28" i="42"/>
  <c r="E20" i="42"/>
  <c r="E12" i="42"/>
  <c r="E50" i="42"/>
  <c r="E47" i="42"/>
  <c r="E39" i="42"/>
  <c r="E31" i="42"/>
  <c r="E23" i="42"/>
  <c r="E15" i="42"/>
  <c r="E42" i="42"/>
  <c r="E34" i="42"/>
  <c r="E26" i="42"/>
  <c r="E18" i="42"/>
  <c r="E10" i="42"/>
  <c r="E51" i="42"/>
  <c r="E52" i="42" s="1"/>
  <c r="J50" i="42" s="1"/>
  <c r="J51" i="42" s="1"/>
  <c r="I57" i="42" s="1"/>
  <c r="I59" i="42" s="1"/>
  <c r="E45" i="42"/>
  <c r="E37" i="42"/>
  <c r="E29" i="42"/>
  <c r="E21" i="42"/>
  <c r="E13" i="42"/>
  <c r="E48" i="42"/>
  <c r="E40" i="42"/>
  <c r="E32" i="42"/>
  <c r="E24" i="42"/>
  <c r="E35" i="42"/>
  <c r="E27" i="42"/>
  <c r="E16" i="42"/>
  <c r="E43" i="42"/>
  <c r="E19" i="42"/>
  <c r="E8" i="42"/>
  <c r="E11" i="42"/>
  <c r="G30" i="42"/>
  <c r="G29" i="42"/>
  <c r="G42" i="42"/>
  <c r="G20" i="42"/>
  <c r="M22" i="43"/>
  <c r="J23" i="43"/>
  <c r="M23" i="43" s="1"/>
  <c r="J15" i="43"/>
  <c r="M15" i="43" s="1"/>
  <c r="J7" i="43"/>
  <c r="M7" i="43" s="1"/>
  <c r="J5" i="43"/>
  <c r="M5" i="43" s="1"/>
  <c r="J28" i="43"/>
  <c r="J20" i="43"/>
  <c r="J12" i="43"/>
  <c r="M12" i="43" s="1"/>
  <c r="J25" i="43"/>
  <c r="M25" i="43" s="1"/>
  <c r="J17" i="43"/>
  <c r="M17" i="43" s="1"/>
  <c r="J9" i="43"/>
  <c r="M9" i="43" s="1"/>
  <c r="J22" i="43"/>
  <c r="J14" i="43"/>
  <c r="J6" i="43"/>
  <c r="G5" i="43"/>
  <c r="J27" i="43"/>
  <c r="M27" i="43" s="1"/>
  <c r="J19" i="43"/>
  <c r="M19" i="43" s="1"/>
  <c r="J11" i="43"/>
  <c r="J24" i="43"/>
  <c r="M24" i="43" s="1"/>
  <c r="J16" i="43"/>
  <c r="J8" i="43"/>
  <c r="J29" i="43"/>
  <c r="J21" i="43"/>
  <c r="J13" i="43"/>
  <c r="M13" i="43" s="1"/>
  <c r="J18" i="43"/>
  <c r="M18" i="43" s="1"/>
  <c r="J26" i="43"/>
  <c r="J10" i="43"/>
  <c r="M10" i="43" s="1"/>
  <c r="G49" i="42"/>
  <c r="G38" i="42"/>
  <c r="G16" i="42"/>
  <c r="G37" i="42"/>
  <c r="G15" i="42"/>
  <c r="G28" i="42"/>
  <c r="M16" i="43"/>
  <c r="M29" i="43"/>
  <c r="M6" i="43"/>
  <c r="M20" i="43"/>
  <c r="M26" i="43"/>
  <c r="G41" i="42"/>
  <c r="G46" i="42"/>
  <c r="G24" i="42"/>
  <c r="G45" i="42"/>
  <c r="G23" i="42"/>
  <c r="G36" i="42"/>
  <c r="M21" i="43"/>
  <c r="M8" i="43"/>
  <c r="M14" i="43"/>
  <c r="M28" i="43"/>
  <c r="G33" i="42"/>
  <c r="G25" i="42"/>
  <c r="G11" i="42"/>
  <c r="G32" i="42"/>
  <c r="G51" i="42"/>
  <c r="G52" i="42" s="1"/>
  <c r="J52" i="42" s="1"/>
  <c r="J53" i="42" s="1"/>
  <c r="G31" i="42"/>
  <c r="I51" i="41"/>
  <c r="G51" i="41"/>
  <c r="M2" i="46" l="1"/>
  <c r="G3" i="46"/>
  <c r="I2" i="46"/>
  <c r="K28" i="43"/>
  <c r="K20" i="43"/>
  <c r="K12" i="43"/>
  <c r="K25" i="43"/>
  <c r="K17" i="43"/>
  <c r="K9" i="43"/>
  <c r="K22" i="43"/>
  <c r="K14" i="43"/>
  <c r="K6" i="43"/>
  <c r="K27" i="43"/>
  <c r="K19" i="43"/>
  <c r="K11" i="43"/>
  <c r="K24" i="43"/>
  <c r="K16" i="43"/>
  <c r="K8" i="43"/>
  <c r="K29" i="43"/>
  <c r="K21" i="43"/>
  <c r="K13" i="43"/>
  <c r="K26" i="43"/>
  <c r="K18" i="43"/>
  <c r="K10" i="43"/>
  <c r="K15" i="43"/>
  <c r="K5" i="43"/>
  <c r="K23" i="43"/>
  <c r="K7" i="43"/>
  <c r="F4" i="46" l="1"/>
  <c r="L3" i="46"/>
  <c r="H3" i="46"/>
  <c r="N3" i="46"/>
  <c r="E3" i="46"/>
  <c r="I3" i="46" l="1"/>
  <c r="M3" i="46"/>
  <c r="G4" i="46"/>
  <c r="E4" i="46"/>
  <c r="N4" i="46" l="1"/>
  <c r="F5" i="46"/>
  <c r="L4" i="46"/>
  <c r="H4" i="46"/>
  <c r="I4" i="46" l="1"/>
  <c r="M4" i="46"/>
  <c r="G5" i="46"/>
  <c r="H5" i="46" l="1"/>
  <c r="L5" i="46"/>
  <c r="N5" i="46"/>
  <c r="F6" i="46"/>
  <c r="E5" i="46"/>
  <c r="G6" i="46" l="1"/>
  <c r="M5" i="46"/>
  <c r="I5" i="46"/>
  <c r="N6" i="46" l="1"/>
  <c r="H6" i="46"/>
  <c r="F7" i="46"/>
  <c r="L6" i="46"/>
  <c r="E6" i="46"/>
  <c r="I6" i="46" l="1"/>
  <c r="M6" i="46"/>
  <c r="G7" i="46"/>
  <c r="H7" i="46" l="1"/>
  <c r="L7" i="46"/>
  <c r="M7" i="46" s="1"/>
  <c r="F8" i="46"/>
  <c r="N7" i="46"/>
  <c r="E7" i="46"/>
  <c r="I7" i="46" l="1"/>
  <c r="G8" i="46"/>
  <c r="E8" i="46"/>
  <c r="H8" i="46" l="1"/>
  <c r="N8" i="46"/>
  <c r="L8" i="46"/>
  <c r="M8" i="46" s="1"/>
  <c r="F9" i="46"/>
  <c r="G9" i="46" l="1"/>
  <c r="I8" i="46"/>
  <c r="F10" i="46" l="1"/>
  <c r="N9" i="46"/>
  <c r="H9" i="46"/>
  <c r="L9" i="46"/>
  <c r="M9" i="46" s="1"/>
  <c r="E9" i="46"/>
  <c r="I9" i="46" l="1"/>
  <c r="G10" i="46"/>
  <c r="N10" i="46" l="1"/>
  <c r="H10" i="46"/>
  <c r="L10" i="46"/>
  <c r="M10" i="46" s="1"/>
  <c r="F11" i="46"/>
  <c r="E10" i="46"/>
  <c r="G11" i="46" l="1"/>
  <c r="E11" i="46"/>
  <c r="I10" i="46"/>
  <c r="H11" i="46" l="1"/>
  <c r="N11" i="46"/>
  <c r="L11" i="46"/>
  <c r="M11" i="46" s="1"/>
  <c r="F12" i="46"/>
  <c r="G12" i="46" l="1"/>
  <c r="I11" i="46"/>
  <c r="L12" i="46" l="1"/>
  <c r="M12" i="46" s="1"/>
  <c r="H12" i="46"/>
  <c r="F13" i="46"/>
  <c r="N12" i="46"/>
  <c r="E12" i="46"/>
  <c r="G13" i="46" l="1"/>
  <c r="I12" i="46"/>
  <c r="H13" i="46" l="1"/>
  <c r="N13" i="46"/>
  <c r="L13" i="46"/>
  <c r="M13" i="46" s="1"/>
  <c r="F14" i="46"/>
  <c r="E13" i="46"/>
  <c r="E14" i="46" l="1"/>
  <c r="G14" i="46"/>
  <c r="I13" i="46"/>
  <c r="L14" i="46" l="1"/>
  <c r="H14" i="46"/>
  <c r="N14" i="46"/>
  <c r="N15" i="46" l="1"/>
  <c r="I14" i="46"/>
  <c r="M14" i="46"/>
  <c r="L15" i="46"/>
  <c r="O2" i="46" l="1"/>
  <c r="O3" i="46"/>
  <c r="O4" i="46"/>
  <c r="O5" i="46"/>
  <c r="O6" i="46"/>
  <c r="O7" i="46"/>
  <c r="O8" i="46"/>
  <c r="O9" i="46"/>
  <c r="O10" i="46"/>
  <c r="O11" i="46"/>
  <c r="O12" i="46"/>
  <c r="O13" i="46"/>
  <c r="I15" i="46"/>
  <c r="O14" i="46"/>
  <c r="K2" i="46" l="1"/>
  <c r="J2" i="46"/>
  <c r="K3" i="46"/>
  <c r="J3" i="46"/>
  <c r="K4" i="46"/>
  <c r="J4" i="46"/>
  <c r="K5" i="46"/>
  <c r="J5" i="46"/>
  <c r="K6" i="46"/>
  <c r="J6" i="46"/>
  <c r="K7" i="46"/>
  <c r="J7" i="46"/>
  <c r="K8" i="46"/>
  <c r="J8" i="46"/>
  <c r="K9" i="46"/>
  <c r="J9" i="46"/>
  <c r="K10" i="46"/>
  <c r="J10" i="46"/>
  <c r="K11" i="46"/>
  <c r="J11" i="46"/>
  <c r="K12" i="46"/>
  <c r="J12" i="46"/>
  <c r="K13" i="46"/>
  <c r="J13" i="46"/>
  <c r="K14" i="46"/>
  <c r="J14" i="46"/>
  <c r="O15" i="46"/>
  <c r="P8" i="46"/>
  <c r="P12" i="46"/>
  <c r="P10" i="46"/>
  <c r="P13" i="46"/>
  <c r="P11" i="46"/>
  <c r="P5" i="46"/>
  <c r="P3" i="46"/>
  <c r="P14" i="46"/>
  <c r="P7" i="46"/>
  <c r="P9" i="46"/>
  <c r="P6" i="46"/>
  <c r="P2" i="46"/>
  <c r="P4" i="46"/>
  <c r="J15" i="46" l="1"/>
  <c r="BB30" i="24" l="1"/>
  <c r="AT30" i="24"/>
  <c r="AO30" i="24"/>
  <c r="BB29" i="24"/>
  <c r="AT29" i="24"/>
  <c r="AO29" i="24"/>
  <c r="BB28" i="24"/>
  <c r="AT28" i="24"/>
  <c r="AO28" i="24"/>
  <c r="BB27" i="24"/>
  <c r="AT27" i="24"/>
  <c r="AO27" i="24"/>
  <c r="BB26" i="24"/>
  <c r="AT26" i="24"/>
  <c r="AO26" i="24"/>
  <c r="BB25" i="24"/>
  <c r="AT25" i="24"/>
  <c r="AO25" i="24"/>
  <c r="BB24" i="24"/>
  <c r="AT24" i="24"/>
  <c r="AO24" i="24"/>
  <c r="BB23" i="24"/>
  <c r="AT23" i="24"/>
  <c r="AO23" i="24"/>
  <c r="BB22" i="24"/>
  <c r="AT22" i="24"/>
  <c r="AO22" i="24"/>
  <c r="BB21" i="24"/>
  <c r="AT21" i="24"/>
  <c r="AO21" i="24"/>
  <c r="BB20" i="24"/>
  <c r="AT20" i="24"/>
  <c r="AO20" i="24"/>
  <c r="BB19" i="24"/>
  <c r="AT19" i="24"/>
  <c r="AO19" i="24"/>
  <c r="BB18" i="24"/>
  <c r="AT18" i="24"/>
  <c r="AO18" i="24"/>
  <c r="BB17" i="24"/>
  <c r="AT17" i="24"/>
  <c r="AO17" i="24"/>
  <c r="BB16" i="24"/>
  <c r="AT16" i="24"/>
  <c r="AO16" i="24"/>
  <c r="BB15" i="24"/>
  <c r="AT15" i="24"/>
  <c r="AO15" i="24"/>
  <c r="BB14" i="24"/>
  <c r="AT14" i="24"/>
  <c r="AO14" i="24"/>
  <c r="BB13" i="24"/>
  <c r="AT13" i="24"/>
  <c r="AO13" i="24"/>
  <c r="BB12" i="24"/>
  <c r="AT12" i="24"/>
  <c r="AO12" i="24"/>
  <c r="BB11" i="24"/>
  <c r="AT11" i="24"/>
  <c r="AO11" i="24"/>
  <c r="BB10" i="24"/>
  <c r="AX10" i="24"/>
  <c r="AT10" i="24"/>
  <c r="AR10" i="24"/>
  <c r="AR14" i="24" s="1"/>
  <c r="AO10" i="24"/>
  <c r="BB9" i="24"/>
  <c r="AX9" i="24"/>
  <c r="AX13" i="24" s="1"/>
  <c r="AT9" i="24"/>
  <c r="AR9" i="24"/>
  <c r="AR13" i="24" s="1"/>
  <c r="AO9" i="24"/>
  <c r="BB8" i="24"/>
  <c r="AX8" i="24"/>
  <c r="AX12" i="24" s="1"/>
  <c r="AT8" i="24"/>
  <c r="AR8" i="24"/>
  <c r="AR12" i="24" s="1"/>
  <c r="AO8" i="24"/>
  <c r="BB7" i="24"/>
  <c r="AX7" i="24"/>
  <c r="AX11" i="24" s="1"/>
  <c r="AT7" i="24"/>
  <c r="AR7" i="24"/>
  <c r="AR11" i="24" s="1"/>
  <c r="AO7" i="24"/>
  <c r="BB6" i="24"/>
  <c r="AT6" i="24"/>
  <c r="AQ6" i="24"/>
  <c r="AO6" i="24"/>
  <c r="BB5" i="24"/>
  <c r="AT5" i="24"/>
  <c r="AQ5" i="24"/>
  <c r="AO5" i="24"/>
  <c r="BB4" i="24"/>
  <c r="AT4" i="24"/>
  <c r="AQ4" i="24"/>
  <c r="AO4" i="24"/>
  <c r="BB3" i="24"/>
  <c r="AT3" i="24"/>
  <c r="AQ3" i="24"/>
  <c r="AO3" i="24"/>
  <c r="Y2" i="24" l="1"/>
  <c r="Y3" i="24" s="1"/>
  <c r="AQ8" i="24"/>
  <c r="AQ10" i="24"/>
  <c r="O8" i="24"/>
  <c r="AP13" i="24"/>
  <c r="AX15" i="24"/>
  <c r="AR18" i="24"/>
  <c r="AQ14" i="24"/>
  <c r="AX17" i="24"/>
  <c r="AR16" i="24"/>
  <c r="AQ12" i="24"/>
  <c r="AR17" i="24"/>
  <c r="AQ13" i="24"/>
  <c r="AR15" i="24"/>
  <c r="AQ11" i="24"/>
  <c r="AX16" i="24"/>
  <c r="AP11" i="24"/>
  <c r="AP4" i="24"/>
  <c r="AS4" i="24" s="1"/>
  <c r="AP8" i="24"/>
  <c r="AQ9" i="24"/>
  <c r="AP15" i="24"/>
  <c r="AP17" i="24"/>
  <c r="AP19" i="24"/>
  <c r="AP21" i="24"/>
  <c r="AP23" i="24"/>
  <c r="AP25" i="24"/>
  <c r="AP27" i="24"/>
  <c r="AP29" i="24"/>
  <c r="AT88" i="24"/>
  <c r="AP3" i="24"/>
  <c r="AS3" i="24" s="1"/>
  <c r="AQ7" i="24"/>
  <c r="AP14" i="24"/>
  <c r="AX14" i="24"/>
  <c r="AP6" i="24"/>
  <c r="AS6" i="24" s="1"/>
  <c r="AP12" i="24"/>
  <c r="AP16" i="24"/>
  <c r="AP18" i="24"/>
  <c r="AP20" i="24"/>
  <c r="AP22" i="24"/>
  <c r="AP24" i="24"/>
  <c r="AP26" i="24"/>
  <c r="AP28" i="24"/>
  <c r="AP30" i="24"/>
  <c r="AP7" i="24"/>
  <c r="AP5" i="24"/>
  <c r="AS5" i="24" s="1"/>
  <c r="AP10" i="24"/>
  <c r="AP9" i="24"/>
  <c r="G2" i="24" l="1"/>
  <c r="H2" i="24" s="1"/>
  <c r="AS8" i="24"/>
  <c r="AS10" i="24"/>
  <c r="AS12" i="24"/>
  <c r="AS14" i="24"/>
  <c r="AS9" i="24"/>
  <c r="AS7" i="24"/>
  <c r="AS11" i="24"/>
  <c r="AS13" i="24"/>
  <c r="AR21" i="24"/>
  <c r="AQ17" i="24"/>
  <c r="AS17" i="24" s="1"/>
  <c r="AX20" i="24"/>
  <c r="AR20" i="24"/>
  <c r="AQ16" i="24"/>
  <c r="AS16" i="24" s="1"/>
  <c r="AR22" i="24"/>
  <c r="AQ18" i="24"/>
  <c r="AS18" i="24" s="1"/>
  <c r="AX18" i="24"/>
  <c r="AR19" i="24"/>
  <c r="AQ15" i="24"/>
  <c r="AS15" i="24" s="1"/>
  <c r="AX21" i="24"/>
  <c r="AX19" i="24"/>
  <c r="AR23" i="24" l="1"/>
  <c r="AQ19" i="24"/>
  <c r="AS19" i="24" s="1"/>
  <c r="AR24" i="24"/>
  <c r="AQ20" i="24"/>
  <c r="AS20" i="24" s="1"/>
  <c r="AX25" i="24"/>
  <c r="G3" i="24"/>
  <c r="I2" i="24"/>
  <c r="AR26" i="24"/>
  <c r="AQ22" i="24"/>
  <c r="AS22" i="24" s="1"/>
  <c r="F2" i="24"/>
  <c r="AQ21" i="24"/>
  <c r="AS21" i="24" s="1"/>
  <c r="AR25" i="24"/>
  <c r="AX24" i="24"/>
  <c r="AX23" i="24"/>
  <c r="AX22" i="24"/>
  <c r="J2" i="24" l="1"/>
  <c r="H3" i="24"/>
  <c r="F3" i="24" s="1"/>
  <c r="AQ25" i="24"/>
  <c r="AS25" i="24" s="1"/>
  <c r="AR29" i="24"/>
  <c r="AQ29" i="24" s="1"/>
  <c r="AS29" i="24" s="1"/>
  <c r="AX28" i="24"/>
  <c r="AX29" i="24"/>
  <c r="AR28" i="24"/>
  <c r="AQ28" i="24" s="1"/>
  <c r="AS28" i="24" s="1"/>
  <c r="AQ24" i="24"/>
  <c r="AS24" i="24" s="1"/>
  <c r="AX26" i="24"/>
  <c r="AX27" i="24"/>
  <c r="AR30" i="24"/>
  <c r="AQ30" i="24" s="1"/>
  <c r="AS30" i="24" s="1"/>
  <c r="AQ26" i="24"/>
  <c r="AS26" i="24" s="1"/>
  <c r="AQ23" i="24"/>
  <c r="AS23" i="24" s="1"/>
  <c r="AR27" i="24"/>
  <c r="AQ27" i="24" s="1"/>
  <c r="AS27" i="24" s="1"/>
  <c r="AU14" i="24" l="1"/>
  <c r="AU12" i="24"/>
  <c r="AU23" i="24"/>
  <c r="AU15" i="24"/>
  <c r="AU25" i="24"/>
  <c r="AU5" i="24"/>
  <c r="AU16" i="24"/>
  <c r="AU11" i="24"/>
  <c r="AU8" i="24"/>
  <c r="AU26" i="24"/>
  <c r="AU24" i="24"/>
  <c r="AU19" i="24"/>
  <c r="AU27" i="24"/>
  <c r="AU22" i="24"/>
  <c r="AV14" i="24"/>
  <c r="BC14" i="24" s="1"/>
  <c r="AV13" i="24"/>
  <c r="BC13" i="24" s="1"/>
  <c r="AV24" i="24"/>
  <c r="BC24" i="24" s="1"/>
  <c r="AU17" i="24"/>
  <c r="AU7" i="24"/>
  <c r="AU9" i="24"/>
  <c r="AU4" i="24"/>
  <c r="AU29" i="24"/>
  <c r="AU20" i="24"/>
  <c r="AV11" i="24"/>
  <c r="BC11" i="24" s="1"/>
  <c r="AU18" i="24"/>
  <c r="AU10" i="24"/>
  <c r="AU28" i="24"/>
  <c r="AU6" i="24"/>
  <c r="AV12" i="24"/>
  <c r="BC12" i="24" s="1"/>
  <c r="AU3" i="24"/>
  <c r="AV25" i="24"/>
  <c r="BC25" i="24" s="1"/>
  <c r="AU13" i="24"/>
  <c r="AU21" i="24"/>
  <c r="AV21" i="24"/>
  <c r="BC21" i="24" s="1"/>
  <c r="AV10" i="24"/>
  <c r="BC10" i="24" s="1"/>
  <c r="AV9" i="24"/>
  <c r="BC9" i="24" s="1"/>
  <c r="AV19" i="24"/>
  <c r="BC19" i="24" s="1"/>
  <c r="AV15" i="24"/>
  <c r="BC15" i="24" s="1"/>
  <c r="AS32" i="24"/>
  <c r="AS88" i="24" s="1"/>
  <c r="AX30" i="24"/>
  <c r="AV22" i="24"/>
  <c r="BC22" i="24" s="1"/>
  <c r="AV18" i="24"/>
  <c r="BC18" i="24" s="1"/>
  <c r="AV16" i="24"/>
  <c r="BC16" i="24" s="1"/>
  <c r="AV8" i="24"/>
  <c r="BC8" i="24" s="1"/>
  <c r="AU30" i="24"/>
  <c r="AV5" i="24"/>
  <c r="BC5" i="24" s="1"/>
  <c r="AV17" i="24"/>
  <c r="BC17" i="24" s="1"/>
  <c r="AV26" i="24"/>
  <c r="BC26" i="24" s="1"/>
  <c r="AV7" i="24"/>
  <c r="BC7" i="24" s="1"/>
  <c r="AV20" i="24"/>
  <c r="BC20" i="24" s="1"/>
  <c r="AV27" i="24"/>
  <c r="BC27" i="24" s="1"/>
  <c r="AV3" i="24"/>
  <c r="AV28" i="24"/>
  <c r="BC28" i="24" s="1"/>
  <c r="G4" i="24"/>
  <c r="I3" i="24"/>
  <c r="AV29" i="24"/>
  <c r="BC29" i="24" s="1"/>
  <c r="AV30" i="24"/>
  <c r="BC30" i="24" s="1"/>
  <c r="AV4" i="24"/>
  <c r="BC4" i="24" s="1"/>
  <c r="AV23" i="24"/>
  <c r="BC23" i="24" s="1"/>
  <c r="AV6" i="24"/>
  <c r="BC6" i="24" s="1"/>
  <c r="AW28" i="24" l="1"/>
  <c r="AW20" i="24"/>
  <c r="AW16" i="24"/>
  <c r="AW17" i="24"/>
  <c r="AW4" i="24"/>
  <c r="AU32" i="24"/>
  <c r="AU88" i="24" s="1"/>
  <c r="AW13" i="24"/>
  <c r="AW25" i="24"/>
  <c r="AW12" i="24"/>
  <c r="AW5" i="24"/>
  <c r="AW29" i="24"/>
  <c r="AW24" i="24"/>
  <c r="AW21" i="24"/>
  <c r="AW9" i="24"/>
  <c r="AW8" i="24"/>
  <c r="J3" i="24"/>
  <c r="H4" i="24"/>
  <c r="F4" i="24" s="1"/>
  <c r="BC3" i="24"/>
  <c r="AW23" i="24" s="1"/>
  <c r="AV32" i="24"/>
  <c r="AV88" i="24" s="1"/>
  <c r="AW19" i="24" l="1"/>
  <c r="AW7" i="24"/>
  <c r="AW11" i="24"/>
  <c r="AW22" i="24"/>
  <c r="AW18" i="24"/>
  <c r="AW3" i="24"/>
  <c r="AW26" i="24"/>
  <c r="AW6" i="24"/>
  <c r="AW14" i="24"/>
  <c r="AW10" i="24"/>
  <c r="AW27" i="24"/>
  <c r="AW15" i="24"/>
  <c r="AW30" i="24"/>
  <c r="I4" i="24"/>
  <c r="G5" i="24"/>
  <c r="AW32" i="24" l="1"/>
  <c r="AW88" i="24" s="1"/>
  <c r="H5" i="24"/>
  <c r="J4" i="24"/>
  <c r="I5" i="24" l="1"/>
  <c r="G6" i="24"/>
  <c r="F5" i="24"/>
  <c r="H6" i="24" l="1"/>
  <c r="J5" i="24"/>
  <c r="G7" i="24" l="1"/>
  <c r="I6" i="24"/>
  <c r="F6" i="24"/>
  <c r="J6" i="24" l="1"/>
  <c r="H7" i="24"/>
  <c r="F7" i="24" s="1"/>
  <c r="G8" i="24" l="1"/>
  <c r="I7" i="24"/>
  <c r="J7" i="24" l="1"/>
  <c r="H8" i="24"/>
  <c r="F8" i="24" s="1"/>
  <c r="I8" i="24" l="1"/>
  <c r="G9" i="24"/>
  <c r="H9" i="24" l="1"/>
  <c r="F9" i="24" s="1"/>
  <c r="J8" i="24"/>
  <c r="I9" i="24" l="1"/>
  <c r="G10" i="24"/>
  <c r="H10" i="24" l="1"/>
  <c r="F10" i="24" s="1"/>
  <c r="J9" i="24"/>
  <c r="I10" i="24" l="1"/>
  <c r="G11" i="24"/>
  <c r="H11" i="24" l="1"/>
  <c r="J10" i="24"/>
  <c r="G12" i="24" l="1"/>
  <c r="I11" i="24"/>
  <c r="F11" i="24"/>
  <c r="J11" i="24" l="1"/>
  <c r="H12" i="24"/>
  <c r="F12" i="24" s="1"/>
  <c r="I12" i="24" l="1"/>
  <c r="G13" i="24"/>
  <c r="H13" i="24" l="1"/>
  <c r="F13" i="24" s="1"/>
  <c r="J12" i="24"/>
  <c r="G14" i="24" l="1"/>
  <c r="I13" i="24"/>
  <c r="J13" i="24" l="1"/>
  <c r="H14" i="24"/>
  <c r="I14" i="24" s="1"/>
  <c r="F14" i="24" l="1"/>
  <c r="J14" i="24"/>
  <c r="J15" i="24" l="1"/>
  <c r="L2" i="24" l="1"/>
  <c r="K2" i="24"/>
  <c r="L3" i="24"/>
  <c r="K3" i="24"/>
  <c r="L4" i="24"/>
  <c r="K4" i="24"/>
  <c r="L5" i="24"/>
  <c r="K5" i="24"/>
  <c r="L6" i="24"/>
  <c r="K6" i="24"/>
  <c r="L7" i="24"/>
  <c r="K7" i="24"/>
  <c r="L8" i="24"/>
  <c r="K8" i="24"/>
  <c r="L9" i="24"/>
  <c r="K9" i="24"/>
  <c r="L10" i="24"/>
  <c r="K10" i="24"/>
  <c r="L11" i="24"/>
  <c r="K11" i="24"/>
  <c r="L12" i="24"/>
  <c r="K12" i="24"/>
  <c r="L13" i="24"/>
  <c r="L14" i="24"/>
  <c r="K13" i="24"/>
  <c r="K14" i="24"/>
  <c r="K15" i="2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<sst xmlns="http://schemas.openxmlformats.org/spreadsheetml/2006/main" count="149" uniqueCount="91">
  <si>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</si>
  <si>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</si>
  <si>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</si>
  <si>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</si>
  <si>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</si>
  <si>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</si>
  <si>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</si>
  <si>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</si>
  <si>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</si>
  <si>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</si>
  <si>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</si>
  <si>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</si>
  <si>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</si>
  <si>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</si>
  <si>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</si>
  <si>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</si>
  <si>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</si>
  <si>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</si>
  <si>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</si>
  <si>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</si>
  <si>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</si>
  <si>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Trend&amp;Seas</t>
  </si>
  <si>
    <t>=RANDBETWEEN(INT((ROWS($AC$3:AC15)/($AA$2)))*$AA$2,(INT((ROWS($AC$3:AC15)/($AA$2))+1)*$AA$2-1))</t>
  </si>
  <si>
    <t>TS</t>
  </si>
  <si>
    <t>Statistics</t>
  </si>
  <si>
    <t>Set 1</t>
  </si>
  <si>
    <t>Set 2</t>
  </si>
  <si>
    <t>Set 3</t>
  </si>
  <si>
    <t>Range/Mean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</si>
  <si>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</si>
  <si>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</si>
  <si>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</si>
  <si>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</si>
  <si>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</si>
  <si>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</si>
  <si>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</si>
  <si>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</si>
  <si>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</si>
  <si>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</si>
  <si>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</si>
  <si>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</si>
  <si>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</si>
  <si>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</si>
  <si>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</si>
  <si>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</si>
  <si>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</si>
  <si>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</si>
  <si>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</si>
  <si>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</si>
  <si>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Ft</t>
  </si>
  <si>
    <t>E2</t>
  </si>
  <si>
    <t>MSE</t>
  </si>
  <si>
    <t>MAPE</t>
  </si>
  <si>
    <t>Bias</t>
  </si>
  <si>
    <t>|E|/A</t>
  </si>
  <si>
    <t>t</t>
  </si>
  <si>
    <t>Ft (1P)</t>
  </si>
  <si>
    <t>Ft (AllP)</t>
  </si>
  <si>
    <t>Ft (2P)</t>
  </si>
  <si>
    <t>Ft (8P)</t>
  </si>
  <si>
    <t>Lecture is Recorded at</t>
  </si>
  <si>
    <t>https://youtu.be/GICffBJLrsg</t>
  </si>
  <si>
    <t>E4=AVERAGE($C$3:C3) is correct</t>
  </si>
  <si>
    <t>Alternative MAs</t>
  </si>
  <si>
    <t>Average</t>
  </si>
  <si>
    <t>Ramge</t>
  </si>
  <si>
    <t>Rnge/Median</t>
  </si>
  <si>
    <t>Ft (6P)</t>
  </si>
  <si>
    <t>E=A-F</t>
  </si>
  <si>
    <t>LCL</t>
  </si>
  <si>
    <t>UCL</t>
  </si>
  <si>
    <t>Center</t>
  </si>
  <si>
    <t>F51 (Mean)</t>
  </si>
  <si>
    <t>StdDev F51</t>
  </si>
  <si>
    <r>
      <t>E</t>
    </r>
    <r>
      <rPr>
        <b/>
        <vertAlign val="superscript"/>
        <sz val="11"/>
        <color rgb="FFFF0000"/>
        <rFont val="Calibri"/>
        <family val="2"/>
        <scheme val="minor"/>
      </rPr>
      <t>2</t>
    </r>
  </si>
  <si>
    <t>F51</t>
  </si>
  <si>
    <t>StdDevF51</t>
  </si>
  <si>
    <t>MARD(MAPE)</t>
  </si>
  <si>
    <t>MARD(MAPE)-Std</t>
  </si>
  <si>
    <t>Z(alpha/2)</t>
  </si>
  <si>
    <t>Margin of Error for (1-alpha)</t>
  </si>
  <si>
    <t>MA</t>
  </si>
  <si>
    <t>Ass up the demand. If it is very close to a straight line, then it is Stationary. Stationary means no trend, no Seasonality.</t>
  </si>
  <si>
    <t>Non-Stationary</t>
  </si>
  <si>
    <t>SUM(At)</t>
  </si>
  <si>
    <t>Historical</t>
  </si>
  <si>
    <t>Poisson Fit</t>
  </si>
  <si>
    <t>PossFitCum</t>
  </si>
  <si>
    <t>Normal Fit</t>
  </si>
  <si>
    <t>NormFitCum</t>
  </si>
  <si>
    <t>Min How Many 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</si>
</sst>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7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rgb="FFC00000"/>
      <name val="Calibri"/>
      <family val="2"/>
      <scheme val="minor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color theme="0"/>
      <name val="Book Antiqua"/>
      <family val="1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Book Antiqua"/>
      <family val="1"/>
    </font>
    <font>
      <b/>
      <sz val="11"/>
      <color rgb="FFC00000"/>
      <name val="Book Antiqua"/>
      <family val="1"/>
    </font>
    <font>
      <b/>
      <sz val="20"/>
      <color theme="0"/>
      <name val="Book Antiqua"/>
      <family val="1"/>
    </font>
    <font>
      <b/>
      <u/>
      <sz val="20"/>
      <color theme="10"/>
      <name val="Book Antiqua"/>
      <family val="1"/>
    </font>
    <font>
      <b/>
      <sz val="20"/>
      <color theme="1"/>
      <name val="Book Antiqua"/>
      <family val="1"/>
    </font>
    <font>
      <sz val="20"/>
      <color theme="1"/>
      <name val="Book Antiqua"/>
      <family val="1"/>
    </font>
    <font>
      <sz val="14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1"/>
      <color theme="0"/>
      <name val="Book Antiqua"/>
      <family val="1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3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4" fillId="0" borderId="0" xfId="1" applyFont="1" applyAlignment="1">
      <alignment horizontal="left"/>
    </xf>
    <xf numFmtId="0" fontId="1" fillId="0" borderId="0" xfId="0" applyFont="1"/>
    <xf numFmtId="0" fontId="4" fillId="0" borderId="0" xfId="0" applyFont="1"/>
    <xf numFmtId="0" fontId="4" fillId="0" borderId="0" xfId="1" applyFont="1"/>
    <xf numFmtId="0" fontId="6" fillId="4" borderId="0" xfId="1" applyFont="1" applyFill="1"/>
    <xf numFmtId="0" fontId="4" fillId="4" borderId="0" xfId="1" applyFont="1" applyFill="1" applyAlignment="1">
      <alignment horizontal="right"/>
    </xf>
    <xf numFmtId="0" fontId="4" fillId="4" borderId="0" xfId="1" applyFont="1" applyFill="1" applyAlignment="1">
      <alignment horizontal="left"/>
    </xf>
    <xf numFmtId="0" fontId="4" fillId="0" borderId="11" xfId="1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/>
    <xf numFmtId="0" fontId="7" fillId="0" borderId="0" xfId="2" quotePrefix="1" applyFont="1"/>
    <xf numFmtId="0" fontId="9" fillId="0" borderId="0" xfId="1" applyFont="1"/>
    <xf numFmtId="0" fontId="4" fillId="5" borderId="0" xfId="1" applyFont="1" applyFill="1"/>
    <xf numFmtId="0" fontId="4" fillId="0" borderId="10" xfId="1" applyFont="1" applyBorder="1" applyAlignment="1">
      <alignment horizontal="left"/>
    </xf>
    <xf numFmtId="0" fontId="4" fillId="3" borderId="12" xfId="1" applyFont="1" applyFill="1" applyBorder="1" applyAlignment="1">
      <alignment horizontal="center"/>
    </xf>
    <xf numFmtId="0" fontId="4" fillId="6" borderId="12" xfId="1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7" fillId="0" borderId="0" xfId="2" applyFont="1" applyFill="1"/>
    <xf numFmtId="0" fontId="7" fillId="0" borderId="2" xfId="2" applyFont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" fontId="7" fillId="0" borderId="13" xfId="2" applyNumberFormat="1" applyFont="1" applyBorder="1" applyAlignment="1">
      <alignment horizontal="center"/>
    </xf>
    <xf numFmtId="2" fontId="7" fillId="0" borderId="13" xfId="2" applyNumberFormat="1" applyFont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4" fillId="6" borderId="0" xfId="1" applyFont="1" applyFill="1" applyAlignment="1">
      <alignment horizontal="center"/>
    </xf>
    <xf numFmtId="0" fontId="7" fillId="0" borderId="4" xfId="2" applyFont="1" applyBorder="1" applyAlignment="1">
      <alignment horizontal="center"/>
    </xf>
    <xf numFmtId="1" fontId="7" fillId="0" borderId="4" xfId="2" applyNumberFormat="1" applyFont="1" applyBorder="1" applyAlignment="1">
      <alignment horizontal="center"/>
    </xf>
    <xf numFmtId="1" fontId="7" fillId="0" borderId="5" xfId="2" applyNumberFormat="1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2" fontId="7" fillId="0" borderId="0" xfId="2" applyNumberFormat="1" applyFont="1" applyBorder="1" applyAlignment="1">
      <alignment horizontal="center"/>
    </xf>
    <xf numFmtId="2" fontId="7" fillId="0" borderId="5" xfId="2" applyNumberFormat="1" applyFont="1" applyBorder="1" applyAlignment="1">
      <alignment horizontal="center"/>
    </xf>
    <xf numFmtId="0" fontId="4" fillId="0" borderId="0" xfId="4" applyFont="1"/>
    <xf numFmtId="0" fontId="7" fillId="0" borderId="6" xfId="2" applyFont="1" applyBorder="1" applyAlignment="1">
      <alignment horizontal="center"/>
    </xf>
    <xf numFmtId="1" fontId="7" fillId="0" borderId="6" xfId="2" applyNumberFormat="1" applyFont="1" applyBorder="1" applyAlignment="1">
      <alignment horizontal="center"/>
    </xf>
    <xf numFmtId="1" fontId="7" fillId="0" borderId="7" xfId="2" applyNumberFormat="1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2" fontId="7" fillId="0" borderId="14" xfId="2" applyNumberFormat="1" applyFont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10" fillId="0" borderId="8" xfId="2" applyFont="1" applyFill="1" applyBorder="1"/>
    <xf numFmtId="0" fontId="10" fillId="0" borderId="9" xfId="2" applyFont="1" applyFill="1" applyBorder="1"/>
    <xf numFmtId="0" fontId="10" fillId="0" borderId="15" xfId="2" applyFont="1" applyFill="1" applyBorder="1"/>
    <xf numFmtId="0" fontId="7" fillId="0" borderId="10" xfId="2" applyFont="1" applyBorder="1"/>
    <xf numFmtId="0" fontId="7" fillId="0" borderId="11" xfId="2" applyFont="1" applyBorder="1"/>
    <xf numFmtId="0" fontId="7" fillId="0" borderId="1" xfId="2" applyFont="1" applyBorder="1"/>
    <xf numFmtId="0" fontId="7" fillId="8" borderId="0" xfId="2" applyFont="1" applyFill="1"/>
    <xf numFmtId="165" fontId="7" fillId="0" borderId="0" xfId="2" applyNumberFormat="1" applyFont="1" applyAlignment="1">
      <alignment horizontal="center"/>
    </xf>
    <xf numFmtId="2" fontId="7" fillId="0" borderId="0" xfId="2" applyNumberFormat="1" applyFont="1" applyAlignment="1">
      <alignment horizontal="center"/>
    </xf>
    <xf numFmtId="0" fontId="7" fillId="0" borderId="0" xfId="2" applyFont="1" applyFill="1" applyBorder="1"/>
    <xf numFmtId="0" fontId="7" fillId="0" borderId="0" xfId="2" applyFont="1" applyFill="1" applyAlignment="1">
      <alignment horizontal="center"/>
    </xf>
    <xf numFmtId="0" fontId="7" fillId="0" borderId="9" xfId="2" applyFont="1" applyBorder="1"/>
    <xf numFmtId="0" fontId="4" fillId="0" borderId="0" xfId="1" applyFont="1" applyFill="1"/>
    <xf numFmtId="0" fontId="8" fillId="0" borderId="8" xfId="2" applyFont="1" applyBorder="1" applyAlignment="1">
      <alignment horizontal="center"/>
    </xf>
    <xf numFmtId="1" fontId="7" fillId="0" borderId="8" xfId="2" applyNumberFormat="1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2" fontId="0" fillId="0" borderId="0" xfId="0" applyNumberFormat="1"/>
    <xf numFmtId="0" fontId="4" fillId="0" borderId="0" xfId="1" applyFont="1" applyAlignment="1">
      <alignment horizontal="center"/>
    </xf>
    <xf numFmtId="166" fontId="7" fillId="0" borderId="0" xfId="2" applyNumberFormat="1" applyFont="1" applyAlignment="1">
      <alignment horizontal="center"/>
    </xf>
    <xf numFmtId="0" fontId="11" fillId="2" borderId="11" xfId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0" fontId="11" fillId="10" borderId="11" xfId="1" applyFont="1" applyFill="1" applyBorder="1" applyAlignment="1">
      <alignment horizontal="center"/>
    </xf>
    <xf numFmtId="0" fontId="11" fillId="10" borderId="0" xfId="1" applyFont="1" applyFill="1" applyAlignment="1">
      <alignment horizontal="center"/>
    </xf>
    <xf numFmtId="0" fontId="4" fillId="6" borderId="11" xfId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2" borderId="0" xfId="0" applyFont="1" applyFill="1"/>
    <xf numFmtId="0" fontId="17" fillId="0" borderId="0" xfId="5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2" fontId="15" fillId="0" borderId="0" xfId="0" applyNumberFormat="1" applyFont="1" applyAlignment="1">
      <alignment horizontal="center"/>
    </xf>
    <xf numFmtId="0" fontId="21" fillId="0" borderId="0" xfId="0" applyFont="1" applyAlignment="1">
      <alignment wrapText="1"/>
    </xf>
    <xf numFmtId="0" fontId="22" fillId="2" borderId="0" xfId="0" applyFont="1" applyFill="1"/>
    <xf numFmtId="2" fontId="22" fillId="2" borderId="0" xfId="0" applyNumberFormat="1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2" fontId="2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2" fontId="12" fillId="2" borderId="0" xfId="0" applyNumberFormat="1" applyFont="1" applyFill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5" fillId="0" borderId="0" xfId="0" applyFont="1"/>
    <xf numFmtId="0" fontId="12" fillId="2" borderId="0" xfId="0" applyFont="1" applyFill="1"/>
    <xf numFmtId="2" fontId="12" fillId="2" borderId="0" xfId="0" applyNumberFormat="1" applyFont="1" applyFill="1" applyAlignment="1">
      <alignment horizontal="center"/>
    </xf>
    <xf numFmtId="2" fontId="12" fillId="0" borderId="0" xfId="0" applyNumberFormat="1" applyFont="1" applyAlignment="1">
      <alignment horizontal="center"/>
    </xf>
    <xf numFmtId="0" fontId="22" fillId="9" borderId="1" xfId="1" applyFont="1" applyFill="1" applyBorder="1" applyAlignment="1">
      <alignment horizontal="center"/>
    </xf>
    <xf numFmtId="0" fontId="22" fillId="9" borderId="9" xfId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22" fillId="9" borderId="15" xfId="1" applyFont="1" applyFill="1" applyBorder="1" applyAlignment="1">
      <alignment horizontal="center"/>
    </xf>
    <xf numFmtId="0" fontId="8" fillId="0" borderId="13" xfId="2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0" fontId="10" fillId="0" borderId="8" xfId="2" applyFont="1" applyBorder="1"/>
    <xf numFmtId="1" fontId="7" fillId="0" borderId="0" xfId="2" applyNumberFormat="1" applyFont="1" applyAlignment="1">
      <alignment horizontal="center"/>
    </xf>
    <xf numFmtId="0" fontId="10" fillId="0" borderId="9" xfId="2" applyFont="1" applyBorder="1"/>
    <xf numFmtId="0" fontId="10" fillId="0" borderId="15" xfId="2" applyFont="1" applyBorder="1"/>
    <xf numFmtId="164" fontId="10" fillId="0" borderId="8" xfId="2" applyNumberFormat="1" applyFont="1" applyFill="1" applyBorder="1"/>
    <xf numFmtId="164" fontId="7" fillId="0" borderId="9" xfId="2" applyNumberFormat="1" applyFont="1" applyBorder="1"/>
    <xf numFmtId="164" fontId="10" fillId="0" borderId="9" xfId="2" applyNumberFormat="1" applyFont="1" applyFill="1" applyBorder="1"/>
    <xf numFmtId="164" fontId="10" fillId="0" borderId="15" xfId="2" applyNumberFormat="1" applyFont="1" applyFill="1" applyBorder="1"/>
    <xf numFmtId="164" fontId="10" fillId="0" borderId="8" xfId="2" applyNumberFormat="1" applyFont="1" applyBorder="1"/>
    <xf numFmtId="164" fontId="10" fillId="0" borderId="9" xfId="2" applyNumberFormat="1" applyFont="1" applyBorder="1"/>
    <xf numFmtId="164" fontId="10" fillId="0" borderId="15" xfId="2" applyNumberFormat="1" applyFont="1" applyBorder="1"/>
  </cellXfs>
  <cellStyles count="6">
    <cellStyle name="Hyperlink" xfId="5" builtinId="8"/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D9D-8F24-1E4EBD94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D-4A14-8FD9-DD0DC64A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3-46CD-B4B9-32E799FB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1-4215-9285-1D372743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A-4F83-B2BA-0110ABCB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'0.ArdiData28Fixed'!$D$3:$D$30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F-4765-8F98-D8F4D5A2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'0.ArdiData28Fixed'!$E$3:$E$30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E-4C6C-93DA-830ACEE8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5-43BC-99C1-2126A15C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'[1]1.StatFitPoissNorm'!$B$1</c:f>
          <c:strCache>
            <c:ptCount val="1"/>
            <c:pt idx="0">
              <c:v>Historical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'1.StatFitPoissNorm'!$J$2:$J$14</c15:sqref>
                  </c15:fullRef>
                </c:ext>
              </c:extLst>
              <c:f>'1.StatFitPoissNorm'!$J$2:$J$11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7-46CC-9670-3B337B685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'1.StatFitPoissNorm'!$K$2:$K$11</c15:sqref>
                  </c15:fullRef>
                </c:ext>
              </c:extLst>
              <c:f>'1.StatFitPoissNorm'!$K$2:$K$11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7-46CC-9670-3B337B685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'1.StatFitPoissNorm'!$L$1</c:f>
          <c:strCache>
            <c:ptCount val="1"/>
            <c:pt idx="0">
              <c:v>Poisson Fit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'1.StatFitPoissNorm'!$J$2:$J$14</c15:sqref>
                  </c15:fullRef>
                </c:ext>
              </c:extLst>
              <c:f>'1.StatFitPoissNorm'!$J$2:$J$11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F-42EC-92F3-DC8DD3B96986}"/>
            </c:ext>
          </c:extLst>
        </c:ser>
        <c:ser>
          <c:idx val="2"/>
          <c:order val="2"/>
          <c:tx>
            <c:strRef>
              <c:f>'1.StatFitPoissNorm'!$L$1</c:f>
              <c:strCache>
                <c:ptCount val="1"/>
                <c:pt idx="0">
                  <c:v>Poisson Fit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'1.StatFitPoissNorm'!$L$2:$L$14</c15:sqref>
                  </c15:fullRef>
                </c:ext>
              </c:extLst>
              <c:f>'1.StatFitPoissNorm'!$L$2:$L$11</c:f>
              <c:numCache>
                <c:formatCode>0.000</c:formatCode>
                <c:ptCount val="10"/>
                <c:pt idx="0">
                  <c:v>2.6452199417822324E-4</c:v>
                </c:pt>
                <c:pt idx="1">
                  <c:v>9.7880306542810734E-3</c:v>
                </c:pt>
                <c:pt idx="2">
                  <c:v>9.4672969820577185E-2</c:v>
                </c:pt>
                <c:pt idx="3">
                  <c:v>0.29957239696939675</c:v>
                </c:pt>
                <c:pt idx="4">
                  <c:v>0.36116651115701282</c:v>
                </c:pt>
                <c:pt idx="5">
                  <c:v>0.18514118188091522</c:v>
                </c:pt>
                <c:pt idx="6">
                  <c:v>4.3905507794962273E-2</c:v>
                </c:pt>
                <c:pt idx="7">
                  <c:v>5.1584163970143093E-3</c:v>
                </c:pt>
                <c:pt idx="8">
                  <c:v>3.1810866270798321E-4</c:v>
                </c:pt>
                <c:pt idx="9">
                  <c:v>1.0821135845384688E-5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7F-42EC-92F3-DC8DD3B96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'1.StatFitPoissNorm'!$E$2:$E$14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'1.StatFitPoissNorm'!$K$2:$K$14</c15:sqref>
                  </c15:fullRef>
                </c:ext>
              </c:extLst>
              <c:f>'1.StatFitPoissNorm'!$K$2:$K$11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7F-42EC-92F3-DC8DD3B96986}"/>
            </c:ext>
          </c:extLst>
        </c:ser>
        <c:ser>
          <c:idx val="3"/>
          <c:order val="3"/>
          <c:tx>
            <c:strRef>
              <c:f>'1.StatFitPoissNorm'!$M$1</c:f>
              <c:strCache>
                <c:ptCount val="1"/>
                <c:pt idx="0">
                  <c:v>PossFitCum</c:v>
                </c:pt>
              </c:strCache>
            </c:strRef>
          </c:tx>
          <c:spPr>
            <a:ln w="34925"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Lit>
              <c:ptCount val="10"/>
              <c:pt idx="0">
                <c:v>21 - 28</c:v>
              </c:pt>
              <c:pt idx="1">
                <c:v>28 - 35</c:v>
              </c:pt>
              <c:pt idx="2">
                <c:v>35 - 42</c:v>
              </c:pt>
              <c:pt idx="3">
                <c:v>42 - 49</c:v>
              </c:pt>
              <c:pt idx="4">
                <c:v>49 - 56</c:v>
              </c:pt>
              <c:pt idx="5">
                <c:v>56 - 63</c:v>
              </c:pt>
              <c:pt idx="6">
                <c:v>63 - 70</c:v>
              </c:pt>
              <c:pt idx="7">
                <c:v>70 - 77</c:v>
              </c:pt>
              <c:pt idx="8">
                <c:v>77 - 84</c:v>
              </c:pt>
              <c:pt idx="9">
                <c:v>84 - 91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'1.StatFitPoissNorm'!$M$2:$M$14</c15:sqref>
                  </c15:fullRef>
                </c:ext>
              </c:extLst>
              <c:f>'1.StatFitPoissNorm'!$M$2:$M$11</c:f>
              <c:numCache>
                <c:formatCode>0.000</c:formatCode>
                <c:ptCount val="10"/>
                <c:pt idx="0">
                  <c:v>2.6452199417822324E-4</c:v>
                </c:pt>
                <c:pt idx="1">
                  <c:v>1.0052552648459296E-2</c:v>
                </c:pt>
                <c:pt idx="2">
                  <c:v>0.10472552246903648</c:v>
                </c:pt>
                <c:pt idx="3">
                  <c:v>0.40429791943843324</c:v>
                </c:pt>
                <c:pt idx="4">
                  <c:v>0.76546443059544611</c:v>
                </c:pt>
                <c:pt idx="5">
                  <c:v>0.95060561247636133</c:v>
                </c:pt>
                <c:pt idx="6">
                  <c:v>0.9945111202713236</c:v>
                </c:pt>
                <c:pt idx="7">
                  <c:v>0.99966953666833791</c:v>
                </c:pt>
                <c:pt idx="8">
                  <c:v>0.99998764533104589</c:v>
                </c:pt>
                <c:pt idx="9">
                  <c:v>0.99999846646689128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7F-42EC-92F3-DC8DD3B96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'1.StatFitPoissNorm'!$O$1</c:f>
          <c:strCache>
            <c:ptCount val="1"/>
            <c:pt idx="0">
              <c:v>Normal Fit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'1.StatFitPoissNorm'!$E$2:$E$14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'1.StatFitPoissNorm'!$J$2:$J$14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3-44AF-A25F-164A543A1720}"/>
            </c:ext>
          </c:extLst>
        </c:ser>
        <c:ser>
          <c:idx val="2"/>
          <c:order val="2"/>
          <c:tx>
            <c:strRef>
              <c:f>'1.StatFitPoissNorm'!$O$1</c:f>
              <c:strCache>
                <c:ptCount val="1"/>
                <c:pt idx="0">
                  <c:v>Normal Fit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invertIfNegative val="0"/>
          <c:val>
            <c:numRef>
              <c:f>'1.StatFitPoissNorm'!$O$2:$O$14</c:f>
              <c:numCache>
                <c:formatCode>0.000</c:formatCode>
                <c:ptCount val="13"/>
                <c:pt idx="0">
                  <c:v>4.64328589960755E-2</c:v>
                </c:pt>
                <c:pt idx="1">
                  <c:v>8.4589036638120674E-2</c:v>
                </c:pt>
                <c:pt idx="2">
                  <c:v>0.12877940155259177</c:v>
                </c:pt>
                <c:pt idx="3">
                  <c:v>0.16384433522322964</c:v>
                </c:pt>
                <c:pt idx="4">
                  <c:v>0.17421052496999276</c:v>
                </c:pt>
                <c:pt idx="5">
                  <c:v>0.15480201747635716</c:v>
                </c:pt>
                <c:pt idx="6">
                  <c:v>0.11495703099796981</c:v>
                </c:pt>
                <c:pt idx="7">
                  <c:v>7.1341906986368386E-2</c:v>
                </c:pt>
                <c:pt idx="8">
                  <c:v>3.6999335908217822E-2</c:v>
                </c:pt>
                <c:pt idx="9">
                  <c:v>1.6035014473933556E-2</c:v>
                </c:pt>
                <c:pt idx="10">
                  <c:v>5.8070258492784639E-3</c:v>
                </c:pt>
                <c:pt idx="11">
                  <c:v>1.7572224540231952E-3</c:v>
                </c:pt>
                <c:pt idx="12">
                  <c:v>4.4428847384126872E-4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3-44AF-A25F-164A543A1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'1.StatFitPoissNorm'!$E$2:$E$14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'1.StatFitPoissNorm'!$K$2:$K$14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93-44AF-A25F-164A543A1720}"/>
            </c:ext>
          </c:extLst>
        </c:ser>
        <c:ser>
          <c:idx val="3"/>
          <c:order val="3"/>
          <c:tx>
            <c:strRef>
              <c:f>'1.StatFitPoissNorm'!$M$1</c:f>
              <c:strCache>
                <c:ptCount val="1"/>
                <c:pt idx="0">
                  <c:v>PossFitCum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'1.StatFitPoissNorm'!$P$2:$P$14</c:f>
              <c:numCache>
                <c:formatCode>0.000</c:formatCode>
                <c:ptCount val="13"/>
                <c:pt idx="0">
                  <c:v>4.64328589960755E-2</c:v>
                </c:pt>
                <c:pt idx="1">
                  <c:v>0.13102189563419617</c:v>
                </c:pt>
                <c:pt idx="2">
                  <c:v>0.25980129718678791</c:v>
                </c:pt>
                <c:pt idx="3">
                  <c:v>0.42364563241001751</c:v>
                </c:pt>
                <c:pt idx="4">
                  <c:v>0.5978561573800103</c:v>
                </c:pt>
                <c:pt idx="5">
                  <c:v>0.75265817485636743</c:v>
                </c:pt>
                <c:pt idx="6">
                  <c:v>0.86761520585433727</c:v>
                </c:pt>
                <c:pt idx="7">
                  <c:v>0.93895711284070571</c:v>
                </c:pt>
                <c:pt idx="8">
                  <c:v>0.97595644874892351</c:v>
                </c:pt>
                <c:pt idx="9">
                  <c:v>0.99199146322285703</c:v>
                </c:pt>
                <c:pt idx="10">
                  <c:v>0.99779848907213553</c:v>
                </c:pt>
                <c:pt idx="11">
                  <c:v>0.99955571152615874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93-44AF-A25F-164A543A1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'MA.1P.AP'!$I$10</c:f>
          <c:strCache>
            <c:ptCount val="1"/>
            <c:pt idx="0">
              <c:v>Alternative MAs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'MA.1P.AP'!$B$3:$B$52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'MA.1P.AP'!$C$3:$C$52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50-4803-8976-CBBEEA628D78}"/>
            </c:ext>
          </c:extLst>
        </c:ser>
        <c:ser>
          <c:idx val="1"/>
          <c:order val="1"/>
          <c:tx>
            <c:strRef>
              <c:f>'MA.1P.AP'!$D$2</c:f>
              <c:strCache>
                <c:ptCount val="1"/>
                <c:pt idx="0">
                  <c:v>Ft (1P)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'MA.1P.AP'!$B$4:$B$53</c:f>
              <c:numCache>
                <c:formatCode>General</c:formatCode>
                <c:ptCount val="5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</c:numCache>
            </c:numRef>
          </c:xVal>
          <c:yVal>
            <c:numRef>
              <c:f>'MA.1P.AP'!$D$4:$D$53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50-4803-8976-CBBEEA628D78}"/>
            </c:ext>
          </c:extLst>
        </c:ser>
        <c:ser>
          <c:idx val="2"/>
          <c:order val="2"/>
          <c:tx>
            <c:strRef>
              <c:f>'MA.1P.AP'!$E$2</c:f>
              <c:strCache>
                <c:ptCount val="1"/>
                <c:pt idx="0">
                  <c:v>Ft (AllP)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'MA.1P.AP'!$B$3:$B$53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'MA.1P.AP'!$E$4:$E$53</c:f>
              <c:numCache>
                <c:formatCode>0.00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1.6666666666666667</c:v>
                </c:pt>
                <c:pt idx="3">
                  <c:v>1.25</c:v>
                </c:pt>
                <c:pt idx="4">
                  <c:v>1.4</c:v>
                </c:pt>
                <c:pt idx="5">
                  <c:v>1.3333333333333333</c:v>
                </c:pt>
                <c:pt idx="6">
                  <c:v>1.1428571428571428</c:v>
                </c:pt>
                <c:pt idx="7">
                  <c:v>1.25</c:v>
                </c:pt>
                <c:pt idx="8">
                  <c:v>1.3333333333333333</c:v>
                </c:pt>
                <c:pt idx="9">
                  <c:v>1.5</c:v>
                </c:pt>
                <c:pt idx="10">
                  <c:v>1.4545454545454546</c:v>
                </c:pt>
                <c:pt idx="11">
                  <c:v>1.5833333333333333</c:v>
                </c:pt>
                <c:pt idx="12">
                  <c:v>1.6923076923076923</c:v>
                </c:pt>
                <c:pt idx="13">
                  <c:v>1.7142857142857142</c:v>
                </c:pt>
                <c:pt idx="14">
                  <c:v>1.6666666666666667</c:v>
                </c:pt>
                <c:pt idx="15">
                  <c:v>1.9375</c:v>
                </c:pt>
                <c:pt idx="16">
                  <c:v>1.9411764705882353</c:v>
                </c:pt>
                <c:pt idx="17">
                  <c:v>1.8888888888888888</c:v>
                </c:pt>
                <c:pt idx="18">
                  <c:v>1.8947368421052631</c:v>
                </c:pt>
                <c:pt idx="19">
                  <c:v>1.9</c:v>
                </c:pt>
                <c:pt idx="20">
                  <c:v>1.9523809523809523</c:v>
                </c:pt>
                <c:pt idx="21">
                  <c:v>2.0454545454545454</c:v>
                </c:pt>
                <c:pt idx="22">
                  <c:v>2.1304347826086958</c:v>
                </c:pt>
                <c:pt idx="23">
                  <c:v>2.25</c:v>
                </c:pt>
                <c:pt idx="24">
                  <c:v>2.3199999999999998</c:v>
                </c:pt>
                <c:pt idx="25">
                  <c:v>2.3076923076923075</c:v>
                </c:pt>
                <c:pt idx="26">
                  <c:v>2.2592592592592591</c:v>
                </c:pt>
                <c:pt idx="27">
                  <c:v>2.3214285714285716</c:v>
                </c:pt>
                <c:pt idx="28">
                  <c:v>2.3448275862068964</c:v>
                </c:pt>
                <c:pt idx="29">
                  <c:v>2.4</c:v>
                </c:pt>
                <c:pt idx="30">
                  <c:v>2.4193548387096775</c:v>
                </c:pt>
                <c:pt idx="31">
                  <c:v>2.375</c:v>
                </c:pt>
                <c:pt idx="32">
                  <c:v>2.4545454545454546</c:v>
                </c:pt>
                <c:pt idx="33">
                  <c:v>2.4411764705882355</c:v>
                </c:pt>
                <c:pt idx="34">
                  <c:v>2.3714285714285714</c:v>
                </c:pt>
                <c:pt idx="35">
                  <c:v>2.5</c:v>
                </c:pt>
                <c:pt idx="36">
                  <c:v>2.5135135135135136</c:v>
                </c:pt>
                <c:pt idx="37">
                  <c:v>2.5789473684210527</c:v>
                </c:pt>
                <c:pt idx="38">
                  <c:v>2.641025641025641</c:v>
                </c:pt>
                <c:pt idx="39">
                  <c:v>2.7250000000000001</c:v>
                </c:pt>
                <c:pt idx="40">
                  <c:v>2.7073170731707319</c:v>
                </c:pt>
                <c:pt idx="41">
                  <c:v>2.7142857142857144</c:v>
                </c:pt>
                <c:pt idx="42">
                  <c:v>2.7441860465116279</c:v>
                </c:pt>
                <c:pt idx="43">
                  <c:v>2.7272727272727271</c:v>
                </c:pt>
                <c:pt idx="44">
                  <c:v>2.7333333333333334</c:v>
                </c:pt>
                <c:pt idx="45">
                  <c:v>2.7391304347826089</c:v>
                </c:pt>
                <c:pt idx="46">
                  <c:v>2.8085106382978724</c:v>
                </c:pt>
                <c:pt idx="47">
                  <c:v>2.9791666666666665</c:v>
                </c:pt>
                <c:pt idx="48">
                  <c:v>3.0204081632653059</c:v>
                </c:pt>
                <c:pt idx="49" formatCode="General">
                  <c:v>3.06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50-4803-8976-CBBEEA628D78}"/>
            </c:ext>
          </c:extLst>
        </c:ser>
        <c:ser>
          <c:idx val="3"/>
          <c:order val="3"/>
          <c:tx>
            <c:strRef>
              <c:f>'MA.1P.AP'!$F$2</c:f>
              <c:strCache>
                <c:ptCount val="1"/>
                <c:pt idx="0">
                  <c:v>Ft (2P)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'MA.1P.AP'!$B$5:$B$53</c:f>
              <c:numCache>
                <c:formatCode>General</c:formatCode>
                <c:ptCount val="4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</c:numCache>
            </c:numRef>
          </c:xVal>
          <c:yVal>
            <c:numRef>
              <c:f>'MA.1P.AP'!$F$5:$F$53</c:f>
              <c:numCache>
                <c:formatCode>0.00</c:formatCode>
                <c:ptCount val="49"/>
                <c:pt idx="0">
                  <c:v>2</c:v>
                </c:pt>
                <c:pt idx="1">
                  <c:v>1.5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2.5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2.5</c:v>
                </c:pt>
                <c:pt idx="13">
                  <c:v>1.5</c:v>
                </c:pt>
                <c:pt idx="14">
                  <c:v>3.5</c:v>
                </c:pt>
                <c:pt idx="15">
                  <c:v>4</c:v>
                </c:pt>
                <c:pt idx="16">
                  <c:v>1.5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4.5</c:v>
                </c:pt>
                <c:pt idx="24">
                  <c:v>3</c:v>
                </c:pt>
                <c:pt idx="25">
                  <c:v>1.5</c:v>
                </c:pt>
                <c:pt idx="26">
                  <c:v>2.5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2</c:v>
                </c:pt>
                <c:pt idx="31">
                  <c:v>3</c:v>
                </c:pt>
                <c:pt idx="32">
                  <c:v>3.5</c:v>
                </c:pt>
                <c:pt idx="33">
                  <c:v>1</c:v>
                </c:pt>
                <c:pt idx="34">
                  <c:v>3.5</c:v>
                </c:pt>
                <c:pt idx="35">
                  <c:v>5</c:v>
                </c:pt>
                <c:pt idx="36">
                  <c:v>4</c:v>
                </c:pt>
                <c:pt idx="37">
                  <c:v>5</c:v>
                </c:pt>
                <c:pt idx="38">
                  <c:v>5.5</c:v>
                </c:pt>
                <c:pt idx="39">
                  <c:v>4</c:v>
                </c:pt>
                <c:pt idx="40">
                  <c:v>2.5</c:v>
                </c:pt>
                <c:pt idx="41">
                  <c:v>3.5</c:v>
                </c:pt>
                <c:pt idx="42">
                  <c:v>3</c:v>
                </c:pt>
                <c:pt idx="43">
                  <c:v>2.5</c:v>
                </c:pt>
                <c:pt idx="44">
                  <c:v>3</c:v>
                </c:pt>
                <c:pt idx="45">
                  <c:v>4.5</c:v>
                </c:pt>
                <c:pt idx="46">
                  <c:v>8.5</c:v>
                </c:pt>
                <c:pt idx="47">
                  <c:v>8</c:v>
                </c:pt>
                <c:pt idx="48" formatCode="General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50-4803-8976-CBBEEA628D78}"/>
            </c:ext>
          </c:extLst>
        </c:ser>
        <c:ser>
          <c:idx val="4"/>
          <c:order val="4"/>
          <c:tx>
            <c:strRef>
              <c:f>'MA.1P.AP'!$G$2</c:f>
              <c:strCache>
                <c:ptCount val="1"/>
                <c:pt idx="0">
                  <c:v>Ft (8P)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'MA.1P.AP'!$B$11:$B$53</c:f>
              <c:numCache>
                <c:formatCode>General</c:formatCode>
                <c:ptCount val="4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</c:numCache>
            </c:numRef>
          </c:xVal>
          <c:yVal>
            <c:numRef>
              <c:f>'MA.1P.AP'!$G$11:$G$53</c:f>
              <c:numCache>
                <c:formatCode>0.00</c:formatCode>
                <c:ptCount val="43"/>
                <c:pt idx="0">
                  <c:v>1.25</c:v>
                </c:pt>
                <c:pt idx="1">
                  <c:v>1.25</c:v>
                </c:pt>
                <c:pt idx="2">
                  <c:v>1.375</c:v>
                </c:pt>
                <c:pt idx="3">
                  <c:v>1.375</c:v>
                </c:pt>
                <c:pt idx="4">
                  <c:v>1.75</c:v>
                </c:pt>
                <c:pt idx="5">
                  <c:v>1.875</c:v>
                </c:pt>
                <c:pt idx="6">
                  <c:v>2</c:v>
                </c:pt>
                <c:pt idx="7">
                  <c:v>2.125</c:v>
                </c:pt>
                <c:pt idx="8">
                  <c:v>2.625</c:v>
                </c:pt>
                <c:pt idx="9">
                  <c:v>2.625</c:v>
                </c:pt>
                <c:pt idx="10">
                  <c:v>2.375</c:v>
                </c:pt>
                <c:pt idx="11">
                  <c:v>2.5</c:v>
                </c:pt>
                <c:pt idx="12">
                  <c:v>2.375</c:v>
                </c:pt>
                <c:pt idx="13">
                  <c:v>2.375</c:v>
                </c:pt>
                <c:pt idx="14">
                  <c:v>2.625</c:v>
                </c:pt>
                <c:pt idx="15">
                  <c:v>3</c:v>
                </c:pt>
                <c:pt idx="16">
                  <c:v>2.875</c:v>
                </c:pt>
                <c:pt idx="17">
                  <c:v>3.125</c:v>
                </c:pt>
                <c:pt idx="18">
                  <c:v>3.25</c:v>
                </c:pt>
                <c:pt idx="19">
                  <c:v>3.125</c:v>
                </c:pt>
                <c:pt idx="20">
                  <c:v>3.375</c:v>
                </c:pt>
                <c:pt idx="21">
                  <c:v>3.375</c:v>
                </c:pt>
                <c:pt idx="22">
                  <c:v>3.375</c:v>
                </c:pt>
                <c:pt idx="23">
                  <c:v>3.25</c:v>
                </c:pt>
                <c:pt idx="24">
                  <c:v>2.75</c:v>
                </c:pt>
                <c:pt idx="25">
                  <c:v>2.875</c:v>
                </c:pt>
                <c:pt idx="26">
                  <c:v>2.875</c:v>
                </c:pt>
                <c:pt idx="27">
                  <c:v>2.75</c:v>
                </c:pt>
                <c:pt idx="28">
                  <c:v>3.125</c:v>
                </c:pt>
                <c:pt idx="29">
                  <c:v>3.125</c:v>
                </c:pt>
                <c:pt idx="30">
                  <c:v>3.25</c:v>
                </c:pt>
                <c:pt idx="31">
                  <c:v>3.5</c:v>
                </c:pt>
                <c:pt idx="32">
                  <c:v>4.125</c:v>
                </c:pt>
                <c:pt idx="33">
                  <c:v>3.75</c:v>
                </c:pt>
                <c:pt idx="34">
                  <c:v>3.875</c:v>
                </c:pt>
                <c:pt idx="35">
                  <c:v>4.375</c:v>
                </c:pt>
                <c:pt idx="36">
                  <c:v>3.75</c:v>
                </c:pt>
                <c:pt idx="37">
                  <c:v>3.75</c:v>
                </c:pt>
                <c:pt idx="38">
                  <c:v>3.5</c:v>
                </c:pt>
                <c:pt idx="39">
                  <c:v>3.625</c:v>
                </c:pt>
                <c:pt idx="40">
                  <c:v>4.25</c:v>
                </c:pt>
                <c:pt idx="41">
                  <c:v>4.625</c:v>
                </c:pt>
                <c:pt idx="42">
                  <c:v>4.875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50-4803-8976-CBBEEA628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833328"/>
        <c:axId val="641834312"/>
      </c:scatterChart>
      <c:valAx>
        <c:axId val="641833328"/>
        <c:scaling>
          <c:orientation val="minMax"/>
          <c:max val="5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1834312"/>
        <c:crosses val="autoZero"/>
        <c:crossBetween val="midCat"/>
      </c:valAx>
      <c:valAx>
        <c:axId val="64183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1833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'MA.MAD.TS'!$A$2:$A$51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'MA.MAD.TS'!$G$2:$G$51</c:f>
              <c:numCache>
                <c:formatCode>General</c:formatCode>
                <c:ptCount val="50"/>
                <c:pt idx="6" formatCode="0.00">
                  <c:v>-1</c:v>
                </c:pt>
                <c:pt idx="7" formatCode="0.00">
                  <c:v>-0.2857142857142857</c:v>
                </c:pt>
                <c:pt idx="8" formatCode="0.00">
                  <c:v>0.6000000000000002</c:v>
                </c:pt>
                <c:pt idx="9" formatCode="0.00">
                  <c:v>1.9354838709677422</c:v>
                </c:pt>
                <c:pt idx="10" formatCode="0.00">
                  <c:v>1.5714285714285716</c:v>
                </c:pt>
                <c:pt idx="11" formatCode="0.00">
                  <c:v>2.7272727272727275</c:v>
                </c:pt>
                <c:pt idx="12" formatCode="0.00">
                  <c:v>3.7058823529411766</c:v>
                </c:pt>
                <c:pt idx="13" formatCode="0.00">
                  <c:v>3.7735849056603765</c:v>
                </c:pt>
                <c:pt idx="14" formatCode="0.00">
                  <c:v>2.5081967213114744</c:v>
                </c:pt>
                <c:pt idx="15" formatCode="0.00">
                  <c:v>4.761904761904761</c:v>
                </c:pt>
                <c:pt idx="16" formatCode="0.00">
                  <c:v>4.4999999999999991</c:v>
                </c:pt>
                <c:pt idx="17" formatCode="0.00">
                  <c:v>3.0303030303030298</c:v>
                </c:pt>
                <c:pt idx="18" formatCode="0.00">
                  <c:v>2.8039215686274503</c:v>
                </c:pt>
                <c:pt idx="19" formatCode="0.00">
                  <c:v>2.6923076923076921</c:v>
                </c:pt>
                <c:pt idx="20" formatCode="0.00">
                  <c:v>3.3333333333333326</c:v>
                </c:pt>
                <c:pt idx="21" formatCode="0.00">
                  <c:v>4.4137931034482749</c:v>
                </c:pt>
                <c:pt idx="22" formatCode="0.00">
                  <c:v>5.6666666666666652</c:v>
                </c:pt>
                <c:pt idx="23" formatCode="0.00">
                  <c:v>7.1999999999999993</c:v>
                </c:pt>
                <c:pt idx="24" formatCode="0.00">
                  <c:v>7.9166666666666661</c:v>
                </c:pt>
                <c:pt idx="25" formatCode="0.00">
                  <c:v>6.4935064935064917</c:v>
                </c:pt>
                <c:pt idx="26" formatCode="0.00">
                  <c:v>4.1999999999999993</c:v>
                </c:pt>
                <c:pt idx="27" formatCode="0.00">
                  <c:v>4.8045977011494241</c:v>
                </c:pt>
                <c:pt idx="28" formatCode="0.00">
                  <c:v>4.7045454545454524</c:v>
                </c:pt>
                <c:pt idx="29" formatCode="0.00">
                  <c:v>5.4364640883977895</c:v>
                </c:pt>
                <c:pt idx="30" formatCode="0.00">
                  <c:v>5.6629834254143629</c:v>
                </c:pt>
                <c:pt idx="31" formatCode="0.00">
                  <c:v>4.0624999999999982</c:v>
                </c:pt>
                <c:pt idx="32" formatCode="0.00">
                  <c:v>5.7669902912621342</c:v>
                </c:pt>
                <c:pt idx="33" formatCode="0.00">
                  <c:v>4.7102803738317736</c:v>
                </c:pt>
                <c:pt idx="34" formatCode="0.00">
                  <c:v>2.2499999999999982</c:v>
                </c:pt>
                <c:pt idx="35" formatCode="0.00">
                  <c:v>5.2123552123552104</c:v>
                </c:pt>
                <c:pt idx="36" formatCode="0.00">
                  <c:v>5.3861003861003844</c:v>
                </c:pt>
                <c:pt idx="37" formatCode="0.00">
                  <c:v>6.7306273062730604</c:v>
                </c:pt>
                <c:pt idx="38" formatCode="0.00">
                  <c:v>7.6881720430107503</c:v>
                </c:pt>
                <c:pt idx="39" formatCode="0.00">
                  <c:v>9.1672354948805435</c:v>
                </c:pt>
                <c:pt idx="40" formatCode="0.00">
                  <c:v>7.4104234527687272</c:v>
                </c:pt>
                <c:pt idx="41" formatCode="0.00">
                  <c:v>6.2460567823343824</c:v>
                </c:pt>
                <c:pt idx="42" formatCode="0.00">
                  <c:v>6.4195583596214485</c:v>
                </c:pt>
                <c:pt idx="43" formatCode="0.00">
                  <c:v>4.8363636363636333</c:v>
                </c:pt>
                <c:pt idx="44" formatCode="0.00">
                  <c:v>4.437125748502992</c:v>
                </c:pt>
                <c:pt idx="45" formatCode="0.00">
                  <c:v>4.2857142857142829</c:v>
                </c:pt>
                <c:pt idx="46" formatCode="0.00">
                  <c:v>6.3521126760563353</c:v>
                </c:pt>
                <c:pt idx="47" formatCode="0.00">
                  <c:v>10.499999999999998</c:v>
                </c:pt>
                <c:pt idx="48" formatCode="0.00">
                  <c:v>10.830423940149624</c:v>
                </c:pt>
                <c:pt idx="49" formatCode="0.00">
                  <c:v>11.082294264339149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F8-4783-815A-316FA29B4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86088"/>
        <c:axId val="809486416"/>
      </c:scatterChart>
      <c:scatterChart>
        <c:scatterStyle val="smoothMarker"/>
        <c:varyColors val="0"/>
        <c:ser>
          <c:idx val="1"/>
          <c:order val="1"/>
          <c:tx>
            <c:strRef>
              <c:f>'MA.MAD.TS'!$J$4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'MA.MAD.TS'!$I$5:$I$6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'MA.MAD.TS'!$J$5:$J$6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F8-4783-815A-316FA29B40D1}"/>
            </c:ext>
          </c:extLst>
        </c:ser>
        <c:ser>
          <c:idx val="2"/>
          <c:order val="2"/>
          <c:tx>
            <c:strRef>
              <c:f>'MA.MAD.TS'!$K$4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'MA.MAD.TS'!$I$5:$I$6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'MA.MAD.TS'!$K$5:$K$6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F8-4783-815A-316FA29B40D1}"/>
            </c:ext>
          </c:extLst>
        </c:ser>
        <c:ser>
          <c:idx val="3"/>
          <c:order val="3"/>
          <c:tx>
            <c:strRef>
              <c:f>'MA.MAD.TS'!$L$4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'MA.MAD.TS'!$I$5:$I$6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'MA.MAD.TS'!$L$5:$L$6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9F8-4783-815A-316FA29B4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86088"/>
        <c:axId val="809486416"/>
      </c:scatterChart>
      <c:valAx>
        <c:axId val="809486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09486416"/>
        <c:crosses val="autoZero"/>
        <c:crossBetween val="midCat"/>
      </c:valAx>
      <c:valAx>
        <c:axId val="80948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094860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'BIA.MAD.MSE.MAPE.TS'!$E$1</c:f>
          <c:strCache>
            <c:ptCount val="1"/>
            <c:pt idx="0">
              <c:v>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'BIA.MAD.MSE.MAPE.TS'!$E$5:$E$29</c:f>
              <c:numCache>
                <c:formatCode>0.0</c:formatCode>
                <c:ptCount val="25"/>
                <c:pt idx="0">
                  <c:v>-4</c:v>
                </c:pt>
                <c:pt idx="1">
                  <c:v>-7.6666666666666643</c:v>
                </c:pt>
                <c:pt idx="2">
                  <c:v>12</c:v>
                </c:pt>
                <c:pt idx="3">
                  <c:v>-9.3333333333333357</c:v>
                </c:pt>
                <c:pt idx="4">
                  <c:v>19.333333333333336</c:v>
                </c:pt>
                <c:pt idx="5">
                  <c:v>9</c:v>
                </c:pt>
                <c:pt idx="6">
                  <c:v>10.666666666666664</c:v>
                </c:pt>
                <c:pt idx="7">
                  <c:v>9</c:v>
                </c:pt>
                <c:pt idx="8">
                  <c:v>-31.333333333333336</c:v>
                </c:pt>
                <c:pt idx="9">
                  <c:v>-11</c:v>
                </c:pt>
                <c:pt idx="10">
                  <c:v>-9.3333333333333357</c:v>
                </c:pt>
                <c:pt idx="11">
                  <c:v>13.333333333333336</c:v>
                </c:pt>
                <c:pt idx="12">
                  <c:v>-4.6666666666666643</c:v>
                </c:pt>
                <c:pt idx="13">
                  <c:v>-10</c:v>
                </c:pt>
                <c:pt idx="14">
                  <c:v>-7.6666666666666643</c:v>
                </c:pt>
                <c:pt idx="15">
                  <c:v>-6.3333333333333357</c:v>
                </c:pt>
                <c:pt idx="16">
                  <c:v>2.6666666666666643</c:v>
                </c:pt>
                <c:pt idx="17">
                  <c:v>27.666666666666664</c:v>
                </c:pt>
                <c:pt idx="18">
                  <c:v>-13.666666666666664</c:v>
                </c:pt>
                <c:pt idx="19">
                  <c:v>-1.6666666666666643</c:v>
                </c:pt>
                <c:pt idx="20">
                  <c:v>1.3333333333333357</c:v>
                </c:pt>
                <c:pt idx="21">
                  <c:v>47.333333333333336</c:v>
                </c:pt>
                <c:pt idx="22">
                  <c:v>-22</c:v>
                </c:pt>
                <c:pt idx="23">
                  <c:v>-12.666666666666664</c:v>
                </c:pt>
                <c:pt idx="24">
                  <c:v>-9.3333333333333357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CD-473E-B3B8-87DF62D1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scatterChart>
        <c:scatterStyle val="smoothMarker"/>
        <c:varyColors val="0"/>
        <c:ser>
          <c:idx val="1"/>
          <c:order val="1"/>
          <c:tx>
            <c:v>Zero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'BIA.MAD.MSE.MAPE.TS'!$X$1:$X$2</c:f>
              <c:numCache>
                <c:formatCode>General</c:formatCode>
                <c:ptCount val="2"/>
                <c:pt idx="0">
                  <c:v>1</c:v>
                </c:pt>
                <c:pt idx="1">
                  <c:v>28</c:v>
                </c:pt>
              </c:numCache>
            </c:numRef>
          </c:xVal>
          <c:yVal>
            <c:numRef>
              <c:f>'BIA.MAD.MSE.MAPE.TS'!$Y$1:$Y$2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CD-473E-B3B8-87DF62D1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valAx>
        <c:axId val="169836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27619807"/>
        <c:crosses val="autoZero"/>
        <c:crossBetween val="midCat"/>
      </c:valAx>
      <c:valAx>
        <c:axId val="152761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9836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'BIA.MAD.MSE.MAPE.TS'!$I$1</c:f>
          <c:strCache>
            <c:ptCount val="1"/>
            <c:pt idx="0">
              <c:v>Bias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'BIA.MAD.MSE.MAPE.TS'!$I$5:$I$29</c:f>
              <c:numCache>
                <c:formatCode>0.0</c:formatCode>
                <c:ptCount val="25"/>
                <c:pt idx="0">
                  <c:v>-4</c:v>
                </c:pt>
                <c:pt idx="1">
                  <c:v>-11.666666666666664</c:v>
                </c:pt>
                <c:pt idx="2">
                  <c:v>0.3333333333333357</c:v>
                </c:pt>
                <c:pt idx="3">
                  <c:v>-9</c:v>
                </c:pt>
                <c:pt idx="4">
                  <c:v>10.333333333333336</c:v>
                </c:pt>
                <c:pt idx="5">
                  <c:v>19.333333333333336</c:v>
                </c:pt>
                <c:pt idx="6">
                  <c:v>30</c:v>
                </c:pt>
                <c:pt idx="7">
                  <c:v>39</c:v>
                </c:pt>
                <c:pt idx="8">
                  <c:v>7.6666666666666643</c:v>
                </c:pt>
                <c:pt idx="9">
                  <c:v>-3.3333333333333357</c:v>
                </c:pt>
                <c:pt idx="10">
                  <c:v>-12.666666666666671</c:v>
                </c:pt>
                <c:pt idx="11">
                  <c:v>0.6666666666666643</c:v>
                </c:pt>
                <c:pt idx="12">
                  <c:v>-4</c:v>
                </c:pt>
                <c:pt idx="13">
                  <c:v>-14</c:v>
                </c:pt>
                <c:pt idx="14">
                  <c:v>-21.666666666666664</c:v>
                </c:pt>
                <c:pt idx="15">
                  <c:v>-28</c:v>
                </c:pt>
                <c:pt idx="16">
                  <c:v>-25.333333333333336</c:v>
                </c:pt>
                <c:pt idx="17">
                  <c:v>2.3333333333333286</c:v>
                </c:pt>
                <c:pt idx="18">
                  <c:v>-11.333333333333336</c:v>
                </c:pt>
                <c:pt idx="19">
                  <c:v>-13</c:v>
                </c:pt>
                <c:pt idx="20">
                  <c:v>-11.666666666666664</c:v>
                </c:pt>
                <c:pt idx="21">
                  <c:v>35.666666666666671</c:v>
                </c:pt>
                <c:pt idx="22">
                  <c:v>13.666666666666671</c:v>
                </c:pt>
                <c:pt idx="23">
                  <c:v>1.0000000000000071</c:v>
                </c:pt>
                <c:pt idx="24">
                  <c:v>-8.3333333333333286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A1-4711-96BC-3355F572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scatterChart>
        <c:scatterStyle val="smoothMarker"/>
        <c:varyColors val="0"/>
        <c:ser>
          <c:idx val="1"/>
          <c:order val="1"/>
          <c:tx>
            <c:v>Zero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'BIA.MAD.MSE.MAPE.TS'!$X$1:$X$2</c:f>
              <c:numCache>
                <c:formatCode>General</c:formatCode>
                <c:ptCount val="2"/>
                <c:pt idx="0">
                  <c:v>1</c:v>
                </c:pt>
                <c:pt idx="1">
                  <c:v>28</c:v>
                </c:pt>
              </c:numCache>
            </c:numRef>
          </c:xVal>
          <c:yVal>
            <c:numRef>
              <c:f>'BIA.MAD.MSE.MAPE.TS'!$Y$1:$Y$2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A1-4711-96BC-3355F572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valAx>
        <c:axId val="169836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27619807"/>
        <c:crosses val="autoZero"/>
        <c:crossBetween val="midCat"/>
      </c:valAx>
      <c:valAx>
        <c:axId val="152761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9836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'BIA.MAD.MSE.MAPE.TS'!$M$1</c:f>
          <c:strCache>
            <c:ptCount val="1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'BIA.MAD.MSE.MAPE.TS'!$M$5:$M$29</c:f>
              <c:numCache>
                <c:formatCode>0.0</c:formatCode>
                <c:ptCount val="25"/>
                <c:pt idx="0">
                  <c:v>-1</c:v>
                </c:pt>
                <c:pt idx="1">
                  <c:v>-2</c:v>
                </c:pt>
                <c:pt idx="2">
                  <c:v>4.2253521126760868E-2</c:v>
                </c:pt>
                <c:pt idx="3">
                  <c:v>-1.0909090909090908</c:v>
                </c:pt>
                <c:pt idx="4">
                  <c:v>0.98726114649681551</c:v>
                </c:pt>
                <c:pt idx="5">
                  <c:v>1.8913043478260869</c:v>
                </c:pt>
                <c:pt idx="6">
                  <c:v>2.9166666666666665</c:v>
                </c:pt>
                <c:pt idx="7">
                  <c:v>3.8518518518518516</c:v>
                </c:pt>
                <c:pt idx="8">
                  <c:v>0.61424332344213628</c:v>
                </c:pt>
                <c:pt idx="9">
                  <c:v>-0.27027027027027045</c:v>
                </c:pt>
                <c:pt idx="10">
                  <c:v>-1.0502512562814073</c:v>
                </c:pt>
                <c:pt idx="11">
                  <c:v>5.4794520547944994E-2</c:v>
                </c:pt>
                <c:pt idx="12">
                  <c:v>-0.34513274336283184</c:v>
                </c:pt>
                <c:pt idx="13">
                  <c:v>-1.2199170124481327</c:v>
                </c:pt>
                <c:pt idx="14">
                  <c:v>-1.9306930693069304</c:v>
                </c:pt>
                <c:pt idx="15">
                  <c:v>-2.5648854961832059</c:v>
                </c:pt>
                <c:pt idx="16">
                  <c:v>-2.4285714285714288</c:v>
                </c:pt>
                <c:pt idx="17">
                  <c:v>0.20487804878048738</c:v>
                </c:pt>
                <c:pt idx="18">
                  <c:v>-0.98475609756097582</c:v>
                </c:pt>
                <c:pt idx="19">
                  <c:v>-1.1800302571860819</c:v>
                </c:pt>
                <c:pt idx="20">
                  <c:v>-1.1052631578947367</c:v>
                </c:pt>
                <c:pt idx="21">
                  <c:v>2.9169764560099138</c:v>
                </c:pt>
                <c:pt idx="22">
                  <c:v>1.0801832760595651</c:v>
                </c:pt>
                <c:pt idx="23">
                  <c:v>7.9034028540066414E-2</c:v>
                </c:pt>
                <c:pt idx="24">
                  <c:v>-0.66560170394036178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F7-4342-8FB6-756E40DB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scatterChart>
        <c:scatterStyle val="smoothMarker"/>
        <c:varyColors val="0"/>
        <c:ser>
          <c:idx val="1"/>
          <c:order val="1"/>
          <c:tx>
            <c:v>Zero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'BIA.MAD.MSE.MAPE.TS'!$X$1:$X$2</c:f>
              <c:numCache>
                <c:formatCode>General</c:formatCode>
                <c:ptCount val="2"/>
                <c:pt idx="0">
                  <c:v>1</c:v>
                </c:pt>
                <c:pt idx="1">
                  <c:v>28</c:v>
                </c:pt>
              </c:numCache>
            </c:numRef>
          </c:xVal>
          <c:yVal>
            <c:numRef>
              <c:f>'BIA.MAD.MSE.MAPE.TS'!$Y$1:$Y$2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F7-4342-8FB6-756E40DB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valAx>
        <c:axId val="169836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27619807"/>
        <c:crosses val="autoZero"/>
        <c:crossBetween val="midCat"/>
      </c:valAx>
      <c:valAx>
        <c:axId val="152761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9836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'BIA.MAD.MSE.MAPE.TS'!$A$2:$A$29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'BIA.MAD.MSE.MAPE.TS'!$B$2:$B$29</c:f>
              <c:numCache>
                <c:formatCode>General</c:formatCode>
                <c:ptCount val="28"/>
                <c:pt idx="0">
                  <c:v>32</c:v>
                </c:pt>
                <c:pt idx="1">
                  <c:v>42</c:v>
                </c:pt>
                <c:pt idx="2">
                  <c:v>37</c:v>
                </c:pt>
                <c:pt idx="3">
                  <c:v>34</c:v>
                </c:pt>
                <c:pt idx="4">
                  <c:v>31</c:v>
                </c:pt>
                <c:pt idx="5">
                  <c:v>47</c:v>
                </c:pt>
                <c:pt idx="6">
                  <c:v>29</c:v>
                </c:pt>
                <c:pt idx="7">
                  <c:v>56</c:v>
                </c:pt>
                <c:pt idx="8">
                  <c:v>54</c:v>
                </c:pt>
                <c:pt idx="9">
                  <c:v>58</c:v>
                </c:pt>
                <c:pt idx="10">
                  <c:v>66</c:v>
                </c:pt>
                <c:pt idx="11">
                  <c:v>29</c:v>
                </c:pt>
                <c:pt idx="12">
                  <c:v>41</c:v>
                </c:pt>
                <c:pt idx="13">
                  <c:v>37</c:v>
                </c:pt>
                <c:pt idx="14">
                  <c:v>50</c:v>
                </c:pt>
                <c:pt idx="15">
                  <c:v>39</c:v>
                </c:pt>
                <c:pt idx="16">
                  <c:v>33</c:v>
                </c:pt>
                <c:pt idx="17">
                  <c:v>34</c:v>
                </c:pt>
                <c:pt idx="18">
                  <c:v>30</c:v>
                </c:pt>
                <c:pt idx="19">
                  <c:v>36</c:v>
                </c:pt>
                <c:pt idx="20">
                  <c:v>62</c:v>
                </c:pt>
                <c:pt idx="21">
                  <c:v>30</c:v>
                </c:pt>
                <c:pt idx="22">
                  <c:v>42</c:v>
                </c:pt>
                <c:pt idx="23">
                  <c:v>47</c:v>
                </c:pt>
                <c:pt idx="24">
                  <c:v>88</c:v>
                </c:pt>
                <c:pt idx="25">
                  <c:v>38</c:v>
                </c:pt>
                <c:pt idx="26">
                  <c:v>46</c:v>
                </c:pt>
                <c:pt idx="27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6C-4A80-8805-EBFC57DF2804}"/>
            </c:ext>
          </c:extLst>
        </c:ser>
        <c:ser>
          <c:idx val="1"/>
          <c:order val="1"/>
          <c:tx>
            <c:strRef>
              <c:f>'BIA.MAD.MSE.MAPE.TS'!$D$1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'BIA.MAD.MSE.MAPE.TS'!$A$2:$A$29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'BIA.MAD.MSE.MAPE.TS'!$D$2:$D$29</c:f>
              <c:numCache>
                <c:formatCode>General</c:formatCode>
                <c:ptCount val="28"/>
                <c:pt idx="3" formatCode="0.0">
                  <c:v>38</c:v>
                </c:pt>
                <c:pt idx="4" formatCode="0.0">
                  <c:v>38.666666666666664</c:v>
                </c:pt>
                <c:pt idx="5" formatCode="0.0">
                  <c:v>35</c:v>
                </c:pt>
                <c:pt idx="6" formatCode="0.0">
                  <c:v>38.333333333333336</c:v>
                </c:pt>
                <c:pt idx="7" formatCode="0.0">
                  <c:v>36.666666666666664</c:v>
                </c:pt>
                <c:pt idx="8" formatCode="0.0">
                  <c:v>45</c:v>
                </c:pt>
                <c:pt idx="9" formatCode="0.0">
                  <c:v>47.333333333333336</c:v>
                </c:pt>
                <c:pt idx="10" formatCode="0.0">
                  <c:v>57</c:v>
                </c:pt>
                <c:pt idx="11" formatCode="0.0">
                  <c:v>60.333333333333336</c:v>
                </c:pt>
                <c:pt idx="12" formatCode="0.0">
                  <c:v>52</c:v>
                </c:pt>
                <c:pt idx="13" formatCode="0.0">
                  <c:v>46.333333333333336</c:v>
                </c:pt>
                <c:pt idx="14" formatCode="0.0">
                  <c:v>36.666666666666664</c:v>
                </c:pt>
                <c:pt idx="15" formatCode="0.0">
                  <c:v>43.666666666666664</c:v>
                </c:pt>
                <c:pt idx="16" formatCode="0.0">
                  <c:v>43</c:v>
                </c:pt>
                <c:pt idx="17" formatCode="0.0">
                  <c:v>41.666666666666664</c:v>
                </c:pt>
                <c:pt idx="18" formatCode="0.0">
                  <c:v>36.333333333333336</c:v>
                </c:pt>
                <c:pt idx="19" formatCode="0.0">
                  <c:v>33.333333333333336</c:v>
                </c:pt>
                <c:pt idx="20" formatCode="0.0">
                  <c:v>34.333333333333336</c:v>
                </c:pt>
                <c:pt idx="21" formatCode="0.0">
                  <c:v>43.666666666666664</c:v>
                </c:pt>
                <c:pt idx="22" formatCode="0.0">
                  <c:v>43.666666666666664</c:v>
                </c:pt>
                <c:pt idx="23" formatCode="0.0">
                  <c:v>45.666666666666664</c:v>
                </c:pt>
                <c:pt idx="24" formatCode="0.0">
                  <c:v>40.666666666666664</c:v>
                </c:pt>
                <c:pt idx="25" formatCode="0.0">
                  <c:v>60</c:v>
                </c:pt>
                <c:pt idx="26" formatCode="0.0">
                  <c:v>58.666666666666664</c:v>
                </c:pt>
                <c:pt idx="27" formatCode="0.0">
                  <c:v>58.333333333333336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6C-4A80-8805-EBFC57DF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611312"/>
        <c:axId val="1386185264"/>
      </c:scatterChart>
      <c:valAx>
        <c:axId val="192861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185264"/>
        <c:crosses val="autoZero"/>
        <c:crossBetween val="midCat"/>
      </c:valAx>
      <c:valAx>
        <c:axId val="138618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61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Stationary!$B$2</c:f>
          <c:strCache>
            <c:ptCount val="1"/>
            <c:pt idx="0">
              <c:v>Non-Stationary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Stationary!$C$2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508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Stationary!$C$3:$C$52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16</c:v>
                </c:pt>
                <c:pt idx="11">
                  <c:v>19</c:v>
                </c:pt>
                <c:pt idx="12">
                  <c:v>22</c:v>
                </c:pt>
                <c:pt idx="13">
                  <c:v>24</c:v>
                </c:pt>
                <c:pt idx="14">
                  <c:v>25</c:v>
                </c:pt>
                <c:pt idx="15">
                  <c:v>31</c:v>
                </c:pt>
                <c:pt idx="16">
                  <c:v>33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41</c:v>
                </c:pt>
                <c:pt idx="21">
                  <c:v>45</c:v>
                </c:pt>
                <c:pt idx="22">
                  <c:v>49</c:v>
                </c:pt>
                <c:pt idx="23">
                  <c:v>54</c:v>
                </c:pt>
                <c:pt idx="24">
                  <c:v>58</c:v>
                </c:pt>
                <c:pt idx="25">
                  <c:v>60</c:v>
                </c:pt>
                <c:pt idx="26">
                  <c:v>61</c:v>
                </c:pt>
                <c:pt idx="27">
                  <c:v>65</c:v>
                </c:pt>
                <c:pt idx="28">
                  <c:v>68</c:v>
                </c:pt>
                <c:pt idx="29">
                  <c:v>72</c:v>
                </c:pt>
                <c:pt idx="30">
                  <c:v>75</c:v>
                </c:pt>
                <c:pt idx="31">
                  <c:v>76</c:v>
                </c:pt>
                <c:pt idx="32">
                  <c:v>81</c:v>
                </c:pt>
                <c:pt idx="33">
                  <c:v>83</c:v>
                </c:pt>
                <c:pt idx="34">
                  <c:v>83</c:v>
                </c:pt>
                <c:pt idx="35">
                  <c:v>90</c:v>
                </c:pt>
                <c:pt idx="36">
                  <c:v>93</c:v>
                </c:pt>
                <c:pt idx="37">
                  <c:v>98</c:v>
                </c:pt>
                <c:pt idx="38">
                  <c:v>103</c:v>
                </c:pt>
                <c:pt idx="39">
                  <c:v>109</c:v>
                </c:pt>
                <c:pt idx="40">
                  <c:v>111</c:v>
                </c:pt>
                <c:pt idx="41">
                  <c:v>114</c:v>
                </c:pt>
                <c:pt idx="42">
                  <c:v>118</c:v>
                </c:pt>
                <c:pt idx="43">
                  <c:v>120</c:v>
                </c:pt>
                <c:pt idx="44">
                  <c:v>123</c:v>
                </c:pt>
                <c:pt idx="45">
                  <c:v>126</c:v>
                </c:pt>
                <c:pt idx="46">
                  <c:v>132</c:v>
                </c:pt>
                <c:pt idx="47">
                  <c:v>143</c:v>
                </c:pt>
                <c:pt idx="48">
                  <c:v>148</c:v>
                </c:pt>
                <c:pt idx="49">
                  <c:v>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B4-4C5A-8EAD-2F21478F5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Stationary!$E$2</c:f>
          <c:strCache>
            <c:ptCount val="1"/>
            <c:pt idx="0">
              <c:v>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Stationary!$C$2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Stationary!$B$3:$B$52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2-49D7-882C-6EF62A6BC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scatterChart>
        <c:scatterStyle val="smoothMarker"/>
        <c:varyColors val="0"/>
        <c:ser>
          <c:idx val="1"/>
          <c:order val="1"/>
          <c:tx>
            <c:v>Average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Stationary!$Q$1:$Q$2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Stationary!$R$1:$R$2</c:f>
              <c:numCache>
                <c:formatCode>General</c:formatCode>
                <c:ptCount val="2"/>
                <c:pt idx="0">
                  <c:v>3.06</c:v>
                </c:pt>
                <c:pt idx="1">
                  <c:v>3.06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C2-49D7-882C-6EF62A6BC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Stationary!$B$2</c:f>
          <c:strCache>
            <c:ptCount val="1"/>
            <c:pt idx="0">
              <c:v>Non-Stationary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Stationary!$C$2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Stationary!$B$3:$B$52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DA-41CD-9CC5-147BAC6D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scatterChart>
        <c:scatterStyle val="smoothMarker"/>
        <c:varyColors val="0"/>
        <c:ser>
          <c:idx val="1"/>
          <c:order val="1"/>
          <c:tx>
            <c:v>Average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Stationary!$Q$1:$Q$2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Stationary!$R$1:$R$2</c:f>
              <c:numCache>
                <c:formatCode>General</c:formatCode>
                <c:ptCount val="2"/>
                <c:pt idx="0">
                  <c:v>3.06</c:v>
                </c:pt>
                <c:pt idx="1">
                  <c:v>3.06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DA-41CD-9CC5-147BAC6D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Stationary!$E$2</c:f>
          <c:strCache>
            <c:ptCount val="1"/>
            <c:pt idx="0">
              <c:v>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Stationary!$C$2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508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Stationary!$F$3:$F$52</c:f>
              <c:numCache>
                <c:formatCode>General</c:formatCode>
                <c:ptCount val="5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11</c:v>
                </c:pt>
                <c:pt idx="4">
                  <c:v>14</c:v>
                </c:pt>
                <c:pt idx="5">
                  <c:v>17</c:v>
                </c:pt>
                <c:pt idx="6">
                  <c:v>19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37</c:v>
                </c:pt>
                <c:pt idx="11">
                  <c:v>39</c:v>
                </c:pt>
                <c:pt idx="12">
                  <c:v>42</c:v>
                </c:pt>
                <c:pt idx="13">
                  <c:v>45</c:v>
                </c:pt>
                <c:pt idx="14">
                  <c:v>49</c:v>
                </c:pt>
                <c:pt idx="15">
                  <c:v>52</c:v>
                </c:pt>
                <c:pt idx="16">
                  <c:v>54</c:v>
                </c:pt>
                <c:pt idx="17">
                  <c:v>57</c:v>
                </c:pt>
                <c:pt idx="18">
                  <c:v>59</c:v>
                </c:pt>
                <c:pt idx="19">
                  <c:v>62</c:v>
                </c:pt>
                <c:pt idx="20">
                  <c:v>67</c:v>
                </c:pt>
                <c:pt idx="21">
                  <c:v>69</c:v>
                </c:pt>
                <c:pt idx="22">
                  <c:v>72</c:v>
                </c:pt>
                <c:pt idx="23">
                  <c:v>76</c:v>
                </c:pt>
                <c:pt idx="24">
                  <c:v>82</c:v>
                </c:pt>
                <c:pt idx="25">
                  <c:v>85</c:v>
                </c:pt>
                <c:pt idx="26">
                  <c:v>88</c:v>
                </c:pt>
                <c:pt idx="27">
                  <c:v>92</c:v>
                </c:pt>
                <c:pt idx="28">
                  <c:v>95</c:v>
                </c:pt>
                <c:pt idx="29">
                  <c:v>97</c:v>
                </c:pt>
                <c:pt idx="30">
                  <c:v>99</c:v>
                </c:pt>
                <c:pt idx="31">
                  <c:v>102</c:v>
                </c:pt>
                <c:pt idx="32">
                  <c:v>104</c:v>
                </c:pt>
                <c:pt idx="33">
                  <c:v>108</c:v>
                </c:pt>
                <c:pt idx="34">
                  <c:v>113</c:v>
                </c:pt>
                <c:pt idx="35">
                  <c:v>117</c:v>
                </c:pt>
                <c:pt idx="36">
                  <c:v>120</c:v>
                </c:pt>
                <c:pt idx="37">
                  <c:v>123</c:v>
                </c:pt>
                <c:pt idx="38">
                  <c:v>125</c:v>
                </c:pt>
                <c:pt idx="39">
                  <c:v>129</c:v>
                </c:pt>
                <c:pt idx="40">
                  <c:v>131</c:v>
                </c:pt>
                <c:pt idx="41">
                  <c:v>134</c:v>
                </c:pt>
                <c:pt idx="42">
                  <c:v>136</c:v>
                </c:pt>
                <c:pt idx="43">
                  <c:v>139</c:v>
                </c:pt>
                <c:pt idx="44">
                  <c:v>142</c:v>
                </c:pt>
                <c:pt idx="45">
                  <c:v>147</c:v>
                </c:pt>
                <c:pt idx="46">
                  <c:v>151</c:v>
                </c:pt>
                <c:pt idx="47">
                  <c:v>155</c:v>
                </c:pt>
                <c:pt idx="48">
                  <c:v>157</c:v>
                </c:pt>
                <c:pt idx="49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1F-41DF-8592-A814B9E35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Every.MA!$B$1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Every.MA!$A$2:$A$29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Every.MA!$B$2:$B$29</c:f>
              <c:numCache>
                <c:formatCode>General</c:formatCode>
                <c:ptCount val="28"/>
                <c:pt idx="0">
                  <c:v>32</c:v>
                </c:pt>
                <c:pt idx="1">
                  <c:v>42</c:v>
                </c:pt>
                <c:pt idx="2">
                  <c:v>37</c:v>
                </c:pt>
                <c:pt idx="3">
                  <c:v>34</c:v>
                </c:pt>
                <c:pt idx="4">
                  <c:v>31</c:v>
                </c:pt>
                <c:pt idx="5">
                  <c:v>47</c:v>
                </c:pt>
                <c:pt idx="6">
                  <c:v>29</c:v>
                </c:pt>
                <c:pt idx="7">
                  <c:v>56</c:v>
                </c:pt>
                <c:pt idx="8">
                  <c:v>54</c:v>
                </c:pt>
                <c:pt idx="9">
                  <c:v>58</c:v>
                </c:pt>
                <c:pt idx="10">
                  <c:v>66</c:v>
                </c:pt>
                <c:pt idx="11">
                  <c:v>29</c:v>
                </c:pt>
                <c:pt idx="12">
                  <c:v>41</c:v>
                </c:pt>
                <c:pt idx="13">
                  <c:v>37</c:v>
                </c:pt>
                <c:pt idx="14">
                  <c:v>50</c:v>
                </c:pt>
                <c:pt idx="15">
                  <c:v>39</c:v>
                </c:pt>
                <c:pt idx="16">
                  <c:v>33</c:v>
                </c:pt>
                <c:pt idx="17">
                  <c:v>34</c:v>
                </c:pt>
                <c:pt idx="18">
                  <c:v>30</c:v>
                </c:pt>
                <c:pt idx="19">
                  <c:v>36</c:v>
                </c:pt>
                <c:pt idx="20">
                  <c:v>62</c:v>
                </c:pt>
                <c:pt idx="21">
                  <c:v>30</c:v>
                </c:pt>
                <c:pt idx="22">
                  <c:v>42</c:v>
                </c:pt>
                <c:pt idx="23">
                  <c:v>47</c:v>
                </c:pt>
                <c:pt idx="24">
                  <c:v>88</c:v>
                </c:pt>
                <c:pt idx="25">
                  <c:v>38</c:v>
                </c:pt>
                <c:pt idx="26">
                  <c:v>46</c:v>
                </c:pt>
                <c:pt idx="27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E2-4704-BC91-52F2511BFF2D}"/>
            </c:ext>
          </c:extLst>
        </c:ser>
        <c:ser>
          <c:idx val="1"/>
          <c:order val="1"/>
          <c:tx>
            <c:strRef>
              <c:f>Every.MA!$C$1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Every.MA!$A$2:$A$29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Every.MA!$C$2:$C$29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42.866666666666667</c:v>
                </c:pt>
                <c:pt idx="15">
                  <c:v>43.333333333333336</c:v>
                </c:pt>
                <c:pt idx="16">
                  <c:v>42.733333333333341</c:v>
                </c:pt>
                <c:pt idx="17">
                  <c:v>42.533333333333339</c:v>
                </c:pt>
                <c:pt idx="18">
                  <c:v>42.266666666666673</c:v>
                </c:pt>
                <c:pt idx="19">
                  <c:v>42.6</c:v>
                </c:pt>
                <c:pt idx="20">
                  <c:v>43.6</c:v>
                </c:pt>
                <c:pt idx="21">
                  <c:v>43.666666666666671</c:v>
                </c:pt>
                <c:pt idx="22">
                  <c:v>42.733333333333334</c:v>
                </c:pt>
                <c:pt idx="23">
                  <c:v>42.266666666666666</c:v>
                </c:pt>
                <c:pt idx="24">
                  <c:v>44.266666666666666</c:v>
                </c:pt>
                <c:pt idx="25">
                  <c:v>42.4</c:v>
                </c:pt>
                <c:pt idx="26">
                  <c:v>43.533333333333339</c:v>
                </c:pt>
                <c:pt idx="27">
                  <c:v>44.06666666666667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E2-4704-BC91-52F2511BF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619072"/>
        <c:axId val="1386197744"/>
      </c:scatterChart>
      <c:valAx>
        <c:axId val="164661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197744"/>
        <c:crosses val="autoZero"/>
        <c:crossBetween val="midCat"/>
      </c:valAx>
      <c:valAx>
        <c:axId val="138619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619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135374</xdr:colOff>
      <xdr:row>17</xdr:row>
      <xdr:rowOff>70229</xdr:rowOff>
    </xdr:from>
    <xdr:to>
      <xdr:col>12</xdr:col>
      <xdr:colOff>553284</xdr:colOff>
      <xdr:row>30</xdr:row>
      <xdr:rowOff>103565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0F49A-E213-4FB6-99DB-D2413577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F18DF-16D7-4B83-B050-F338EA791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1644A8-33A1-4561-B49A-F64CFC509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77208</xdr:colOff>
      <xdr:row>31</xdr:row>
      <xdr:rowOff>190464</xdr:rowOff>
    </xdr:from>
    <xdr:to>
      <xdr:col>13</xdr:col>
      <xdr:colOff>22798</xdr:colOff>
      <xdr:row>47</xdr:row>
      <xdr:rowOff>82270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EE3F32-9F18-4285-AC65-B9F1F96F4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220312</xdr:colOff>
      <xdr:row>31</xdr:row>
      <xdr:rowOff>145058</xdr:rowOff>
    </xdr:from>
    <xdr:to>
      <xdr:col>18</xdr:col>
      <xdr:colOff>569797</xdr:colOff>
      <xdr:row>47</xdr:row>
      <xdr:rowOff>47404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AE20FC-428E-43F8-83D6-7B43A12A0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153217</xdr:colOff>
      <xdr:row>31</xdr:row>
      <xdr:rowOff>178239</xdr:rowOff>
    </xdr:from>
    <xdr:to>
      <xdr:col>26</xdr:col>
      <xdr:colOff>79704</xdr:colOff>
      <xdr:row>47</xdr:row>
      <xdr:rowOff>87776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F23B1E-55B9-4144-9B2F-63561CEE3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347741</xdr:colOff>
      <xdr:row>31</xdr:row>
      <xdr:rowOff>200727</xdr:rowOff>
    </xdr:from>
    <xdr:to>
      <xdr:col>33</xdr:col>
      <xdr:colOff>241536</xdr:colOff>
      <xdr:row>47</xdr:row>
      <xdr:rowOff>92532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4A7571-B516-4DC0-B3C7-12FED4F1E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6DFDF4-575E-4F00-9130-EA84D1E20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26233</xdr:colOff>
      <xdr:row>16</xdr:row>
      <xdr:rowOff>30543</xdr:rowOff>
    </xdr:from>
    <xdr:to>
      <xdr:col>11</xdr:col>
      <xdr:colOff>602892</xdr:colOff>
      <xdr:row>29</xdr:row>
      <xdr:rowOff>63879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47D539-FFD0-46FA-8767-F61927EC7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178595</xdr:colOff>
      <xdr:row>16</xdr:row>
      <xdr:rowOff>19844</xdr:rowOff>
    </xdr:from>
    <xdr:to>
      <xdr:col>17</xdr:col>
      <xdr:colOff>348457</xdr:colOff>
      <xdr:row>29</xdr:row>
      <xdr:rowOff>33336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AC4173-17A7-424F-8FB3-2DCE42F97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595316</xdr:colOff>
      <xdr:row>16</xdr:row>
      <xdr:rowOff>9920</xdr:rowOff>
    </xdr:from>
    <xdr:to>
      <xdr:col>24</xdr:col>
      <xdr:colOff>169865</xdr:colOff>
      <xdr:row>29</xdr:row>
      <xdr:rowOff>23412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8CEBA9-4000-48B9-B49C-4DF5692EC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49438</xdr:colOff>
      <xdr:row>3</xdr:row>
      <xdr:rowOff>203558</xdr:rowOff>
    </xdr:from>
    <xdr:to>
      <xdr:col>26</xdr:col>
      <xdr:colOff>127221</xdr:colOff>
      <xdr:row>47</xdr:row>
      <xdr:rowOff>182096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E9DBF8-ACEB-45F9-876C-33C814754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504265</xdr:colOff>
      <xdr:row>2</xdr:row>
      <xdr:rowOff>182096</xdr:rowOff>
    </xdr:from>
    <xdr:to>
      <xdr:col>6</xdr:col>
      <xdr:colOff>420221</xdr:colOff>
      <xdr:row>3</xdr:row>
      <xdr:rowOff>98050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2464C60-9323-4C07-98E6-4B4AEB5948A9}"/>
            </a:ext>
          </a:extLst>
        </xdr:cNvPr>
        <xdr:cNvCxnSpPr/>
      </xdr:nvCxnSpPr>
      <xdr:spPr>
        <a:xfrm flipH="1">
          <a:off x="1799665" y="591671"/>
          <a:ext cx="1287556" cy="125504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4</xdr:row>
      <xdr:rowOff>57150</xdr:rowOff>
    </xdr:from>
    <xdr:to>
      <xdr:col>21</xdr:col>
      <xdr:colOff>533400</xdr:colOff>
      <xdr:row>45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DA8A42-B01E-4DC9-BC32-F81037C91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426244</xdr:colOff>
      <xdr:row>29</xdr:row>
      <xdr:rowOff>83343</xdr:rowOff>
    </xdr:from>
    <xdr:to>
      <xdr:col>14</xdr:col>
      <xdr:colOff>340519</xdr:colOff>
      <xdr:row>42</xdr:row>
      <xdr:rowOff>102393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18C6DA-5B13-4157-BCB7-3601516ED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488157</xdr:colOff>
      <xdr:row>29</xdr:row>
      <xdr:rowOff>107157</xdr:rowOff>
    </xdr:from>
    <xdr:to>
      <xdr:col>19</xdr:col>
      <xdr:colOff>1235869</xdr:colOff>
      <xdr:row>42</xdr:row>
      <xdr:rowOff>126207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BD4A95-A42D-4723-97EE-B6DEBE3E0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1333500</xdr:colOff>
      <xdr:row>29</xdr:row>
      <xdr:rowOff>154782</xdr:rowOff>
    </xdr:from>
    <xdr:to>
      <xdr:col>24</xdr:col>
      <xdr:colOff>116681</xdr:colOff>
      <xdr:row>42</xdr:row>
      <xdr:rowOff>173832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D01E6B-260D-4703-A1D6-2F2119D34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160733</xdr:colOff>
      <xdr:row>6</xdr:row>
      <xdr:rowOff>63103</xdr:rowOff>
    </xdr:from>
    <xdr:to>
      <xdr:col>19</xdr:col>
      <xdr:colOff>89296</xdr:colOff>
      <xdr:row>19</xdr:row>
      <xdr:rowOff>20240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0AE64C4-9532-4D8E-8528-F79652D9D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447675</xdr:colOff>
      <xdr:row>21</xdr:row>
      <xdr:rowOff>176212</xdr:rowOff>
    </xdr:from>
    <xdr:to>
      <xdr:col>22</xdr:col>
      <xdr:colOff>142875</xdr:colOff>
      <xdr:row>36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AD1482-0F40-4539-BE7E-6B81DDCE7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361950</xdr:colOff>
      <xdr:row>3</xdr:row>
      <xdr:rowOff>123825</xdr:rowOff>
    </xdr:from>
    <xdr:to>
      <xdr:col>14</xdr:col>
      <xdr:colOff>57150</xdr:colOff>
      <xdr:row>18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E08924-F456-4E6F-B77C-57A48EC6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14</xdr:col>
      <xdr:colOff>304800</xdr:colOff>
      <xdr:row>36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4ECE62-99CB-4E64-9C94-B81891BA7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219075</xdr:colOff>
      <xdr:row>3</xdr:row>
      <xdr:rowOff>66675</xdr:rowOff>
    </xdr:from>
    <xdr:to>
      <xdr:col>21</xdr:col>
      <xdr:colOff>523875</xdr:colOff>
      <xdr:row>17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274B83-270C-4020-8910-3EFFEB19D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2</xdr:row>
      <xdr:rowOff>128587</xdr:rowOff>
    </xdr:from>
    <xdr:to>
      <xdr:col>4</xdr:col>
      <xdr:colOff>5210175</xdr:colOff>
      <xdr:row>15</xdr:row>
      <xdr:rowOff>147637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B96B808-C4C1-410A-8496-D2303A5324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_html\CourseBase\Forecasting\PredAnalBase2021\PredAnaBase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rdiData84Var"/>
      <sheetName val="2.ArdiData28Vari"/>
      <sheetName val="3.ArdiData28Fixed"/>
      <sheetName val="1.StatFitPoissNorm"/>
      <sheetName val="Stationary"/>
      <sheetName val="0.Regression"/>
      <sheetName val="Trend"/>
      <sheetName val="TrendAdj"/>
      <sheetName val="1.Trend&amp;Season"/>
      <sheetName val="TrendAndSeas"/>
      <sheetName val="TrendAndSeas (2)"/>
      <sheetName val="TrAdES"/>
      <sheetName val="TrAdES2"/>
      <sheetName val="Sheet1"/>
      <sheetName val="3b.ArdiData28Fixed"/>
      <sheetName val="3c.ArdiData28Fixed"/>
      <sheetName val="3d.ArdiData28Fixed"/>
      <sheetName val="3e.ArdiData28Fixed"/>
      <sheetName val="3f.ArdiData28Fixed)"/>
      <sheetName val="3g.ArdiData28Fixed"/>
      <sheetName val="3h.ArdiData28Fixed"/>
    </sheetNames>
    <sheetDataSet>
      <sheetData sheetId="0"/>
      <sheetData sheetId="1"/>
      <sheetData sheetId="2"/>
      <sheetData sheetId="3">
        <row r="1">
          <cell r="B1" t="str">
            <v>Historical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GICffBJLrs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57B-3593-4D0D-8887-F55694E3D162}">
  <dimension ref="A1:BK307"/>
  <sheetViews>
    <sheetView topLeftCell="A29" zoomScale="96" zoomScaleNormal="96" workbookViewId="0">
      <selection activeCell="A35" sqref="A35:E63"/>
    </sheetView>
  </sheetViews>
  <sheetFormatPr defaultColWidth="9.140625" defaultRowHeight="13.5" x14ac:dyDescent="0.25"/>
  <cols>
    <col min="1" max="1" width="4.5703125" style="13" bestFit="1" customWidth="1"/>
    <col min="2" max="2" width="9.7109375" style="13" bestFit="1" customWidth="1"/>
    <col min="3" max="3" width="6.7109375" style="13" bestFit="1" customWidth="1"/>
    <col min="4" max="4" width="11.7109375" style="13" bestFit="1" customWidth="1"/>
    <col min="5" max="5" width="14.140625" style="21" bestFit="1" customWidth="1"/>
    <col min="6" max="6" width="13" style="13" customWidth="1"/>
    <col min="7" max="8" width="5.85546875" style="13" customWidth="1"/>
    <col min="9" max="9" width="11.140625" style="13" customWidth="1"/>
    <col min="10" max="10" width="6.85546875" style="13" customWidth="1"/>
    <col min="11" max="11" width="4.85546875" style="13" bestFit="1" customWidth="1"/>
    <col min="12" max="12" width="8.7109375" style="13" bestFit="1" customWidth="1"/>
    <col min="13" max="13" width="9.140625" style="13"/>
    <col min="14" max="14" width="12.140625" style="13" bestFit="1" customWidth="1"/>
    <col min="15" max="15" width="13.85546875" style="13" bestFit="1" customWidth="1"/>
    <col min="16" max="16" width="12.42578125" style="13" bestFit="1" customWidth="1"/>
    <col min="17" max="17" width="12.140625" style="13" bestFit="1" customWidth="1"/>
    <col min="18" max="21" width="9.28515625" style="13" bestFit="1" customWidth="1"/>
    <col min="22" max="23" width="9.140625" style="13"/>
    <col min="24" max="24" width="9.28515625" style="13" bestFit="1" customWidth="1"/>
    <col min="25" max="35" width="9.140625" style="13"/>
    <col min="36" max="36" width="9.140625" style="13" customWidth="1"/>
    <col min="37" max="39" width="9.140625" style="13"/>
    <col min="40" max="40" width="9.28515625" style="13" bestFit="1" customWidth="1"/>
    <col min="41" max="41" width="14" style="13" customWidth="1"/>
    <col min="42" max="42" width="12.28515625" style="13" customWidth="1"/>
    <col min="43" max="43" width="10.140625" style="13" bestFit="1" customWidth="1"/>
    <col min="44" max="44" width="10.140625" style="13" customWidth="1"/>
    <col min="45" max="47" width="9.28515625" style="13" customWidth="1"/>
    <col min="48" max="48" width="9.28515625" style="13" bestFit="1" customWidth="1"/>
    <col min="49" max="49" width="12.28515625" style="13" bestFit="1" customWidth="1"/>
    <col min="50" max="16384" width="9.140625" style="13"/>
  </cols>
  <sheetData>
    <row r="1" spans="1:55" ht="17.25" thickBot="1" x14ac:dyDescent="0.35">
      <c r="A1" s="6" t="s">
        <v>17</v>
      </c>
      <c r="B1" s="7"/>
      <c r="C1" s="8"/>
      <c r="D1" s="7"/>
      <c r="E1" s="9"/>
      <c r="F1" s="10" t="s">
        <v>5</v>
      </c>
      <c r="G1" s="10" t="s">
        <v>6</v>
      </c>
      <c r="H1" s="11" t="s">
        <v>7</v>
      </c>
      <c r="I1" s="58" t="s">
        <v>8</v>
      </c>
      <c r="J1" s="12" t="s">
        <v>9</v>
      </c>
      <c r="K1" s="12" t="s">
        <v>10</v>
      </c>
      <c r="L1" s="12" t="s">
        <v>11</v>
      </c>
      <c r="N1" s="48" t="s">
        <v>24</v>
      </c>
      <c r="O1" s="50" t="s">
        <v>25</v>
      </c>
      <c r="P1" s="49" t="s">
        <v>26</v>
      </c>
      <c r="Q1" s="49" t="s">
        <v>27</v>
      </c>
      <c r="R1" s="49" t="s">
        <v>42</v>
      </c>
      <c r="S1" s="14" t="s">
        <v>22</v>
      </c>
      <c r="AN1" s="15" t="s">
        <v>18</v>
      </c>
      <c r="AO1" s="15"/>
      <c r="AP1" s="15"/>
      <c r="AQ1" s="16">
        <v>25</v>
      </c>
      <c r="AR1" s="16"/>
      <c r="AS1" s="16">
        <v>5</v>
      </c>
      <c r="AT1" s="16"/>
      <c r="AU1" s="16"/>
      <c r="AW1" s="16"/>
      <c r="AX1" s="5"/>
    </row>
    <row r="2" spans="1:55" ht="17.25" thickBot="1" x14ac:dyDescent="0.35">
      <c r="A2" s="17" t="s">
        <v>4</v>
      </c>
      <c r="B2" s="18" t="s">
        <v>44</v>
      </c>
      <c r="C2" s="68" t="s">
        <v>19</v>
      </c>
      <c r="D2" s="64" t="s">
        <v>21</v>
      </c>
      <c r="E2" s="66" t="s">
        <v>45</v>
      </c>
      <c r="F2" s="22" t="str">
        <f>G2&amp;" - "&amp;H2</f>
        <v>21 - 28</v>
      </c>
      <c r="G2" s="23">
        <f>Y5</f>
        <v>21</v>
      </c>
      <c r="H2" s="24">
        <f t="shared" ref="H2:H14" si="0">G2+$Y$3</f>
        <v>28</v>
      </c>
      <c r="I2" s="59">
        <f t="shared" ref="I2:I14" si="1">COUNTIF($B$3:$B$34, "&lt;"&amp;H2)</f>
        <v>1</v>
      </c>
      <c r="J2" s="25">
        <f>I2</f>
        <v>1</v>
      </c>
      <c r="K2" s="26">
        <f t="shared" ref="K2:K14" si="2">J2/$J$15</f>
        <v>3.5714285714285712E-2</v>
      </c>
      <c r="L2" s="27">
        <f t="shared" ref="L2:L14" si="3">I2/$J$15</f>
        <v>3.5714285714285712E-2</v>
      </c>
      <c r="N2" s="45" t="s">
        <v>12</v>
      </c>
      <c r="O2" s="120">
        <f>AVERAGE($B$3:$B$30)</f>
        <v>51.392857142857146</v>
      </c>
      <c r="P2" s="120">
        <f t="shared" ref="P2:R2" si="4">AVERAGE($B$3:$B$30)</f>
        <v>51.392857142857146</v>
      </c>
      <c r="Q2" s="120">
        <f t="shared" si="4"/>
        <v>51.392857142857146</v>
      </c>
      <c r="R2" s="120">
        <f t="shared" si="4"/>
        <v>51.392857142857146</v>
      </c>
      <c r="V2" s="13" t="s">
        <v>32</v>
      </c>
      <c r="Y2" s="13">
        <f>ROUND(O6/10,0)</f>
        <v>7</v>
      </c>
      <c r="AN2" s="16"/>
      <c r="AO2" s="16" t="s">
        <v>37</v>
      </c>
      <c r="AP2" s="16" t="s">
        <v>38</v>
      </c>
      <c r="AQ2" s="5" t="s">
        <v>20</v>
      </c>
      <c r="AR2" s="5" t="s">
        <v>48</v>
      </c>
      <c r="AS2" s="20" t="s">
        <v>46</v>
      </c>
      <c r="AT2" s="5" t="s">
        <v>40</v>
      </c>
      <c r="AU2" s="18" t="s">
        <v>41</v>
      </c>
      <c r="AV2" s="19" t="s">
        <v>19</v>
      </c>
      <c r="AW2" s="13" t="s">
        <v>43</v>
      </c>
    </row>
    <row r="3" spans="1:55" ht="17.25" thickBot="1" x14ac:dyDescent="0.35">
      <c r="A3" s="2">
        <v>1</v>
      </c>
      <c r="B3" s="28">
        <v>50</v>
      </c>
      <c r="C3" s="29">
        <v>25</v>
      </c>
      <c r="D3" s="65">
        <v>33</v>
      </c>
      <c r="E3" s="67">
        <v>39</v>
      </c>
      <c r="F3" s="30" t="str">
        <f t="shared" ref="F3:F14" si="5">G3&amp;" - "&amp;H3</f>
        <v>28 - 35</v>
      </c>
      <c r="G3" s="31">
        <f>H2</f>
        <v>28</v>
      </c>
      <c r="H3" s="32">
        <f t="shared" si="0"/>
        <v>35</v>
      </c>
      <c r="I3" s="59">
        <f t="shared" si="1"/>
        <v>4</v>
      </c>
      <c r="J3" s="33">
        <f>I3-I2</f>
        <v>3</v>
      </c>
      <c r="K3" s="34">
        <f t="shared" si="2"/>
        <v>0.10714285714285714</v>
      </c>
      <c r="L3" s="35">
        <f t="shared" si="3"/>
        <v>0.14285714285714285</v>
      </c>
      <c r="N3" s="56" t="s">
        <v>29</v>
      </c>
      <c r="O3" s="121">
        <f>MEDIAN(B$3:B$30)</f>
        <v>49</v>
      </c>
      <c r="P3" s="121">
        <f t="shared" ref="P3:R3" si="6">MEDIAN(C$3:C$30)</f>
        <v>49</v>
      </c>
      <c r="Q3" s="121">
        <f t="shared" si="6"/>
        <v>49</v>
      </c>
      <c r="R3" s="121">
        <f t="shared" si="6"/>
        <v>49</v>
      </c>
      <c r="V3" s="13" t="s">
        <v>33</v>
      </c>
      <c r="Y3" s="13">
        <f>ROUND(Y2,-LEN(Y2)+1)</f>
        <v>7</v>
      </c>
      <c r="AN3" s="16">
        <v>1</v>
      </c>
      <c r="AO3" s="16">
        <f ca="1">ABS(_xlfn.NORM.INV(RAND(),$AQ$1,$AS$1))</f>
        <v>24.120631281022611</v>
      </c>
      <c r="AP3" s="16">
        <f ca="1">SMALL($AO$3:$AO$30,ROWS(AO$3:AO3))</f>
        <v>16.44813360301815</v>
      </c>
      <c r="AQ3" s="36">
        <f ca="1">AR3+RAND()</f>
        <v>1.3978587669043234</v>
      </c>
      <c r="AR3" s="36">
        <v>1</v>
      </c>
      <c r="AS3" s="5">
        <f ca="1">ROUNDUP(AP3*AQ3,0)</f>
        <v>23</v>
      </c>
      <c r="AT3" s="5">
        <f ca="1">RAND()</f>
        <v>0.75158575491757695</v>
      </c>
      <c r="AU3" s="5">
        <f ca="1">INDEX($AS$3:$AS$30,MATCH(SMALL($AT$3:$AT$30,ROWS(AT$3:AT3)),$AT$3:$AT$30,0))</f>
        <v>45</v>
      </c>
      <c r="AV3" s="5">
        <f ca="1">SMALL($AS$3:$AS$30,ROWS(AV$3:AV3))</f>
        <v>23</v>
      </c>
      <c r="AW3" s="13">
        <f ca="1">VLOOKUP(SMALL($BB$3:$BB$16,AX3),$BB$3:$BC$30,2,0)</f>
        <v>45</v>
      </c>
      <c r="AX3" s="13">
        <v>1</v>
      </c>
      <c r="BA3" s="13">
        <v>1</v>
      </c>
      <c r="BB3" s="13">
        <f ca="1">RAND()</f>
        <v>0.90999512699304186</v>
      </c>
      <c r="BC3" s="13">
        <f ca="1">AV3</f>
        <v>23</v>
      </c>
    </row>
    <row r="4" spans="1:55" ht="17.25" thickBot="1" x14ac:dyDescent="0.35">
      <c r="A4" s="2">
        <v>2</v>
      </c>
      <c r="B4" s="28">
        <v>25</v>
      </c>
      <c r="C4" s="29">
        <v>28</v>
      </c>
      <c r="D4" s="65">
        <v>35</v>
      </c>
      <c r="E4" s="67">
        <v>67</v>
      </c>
      <c r="F4" s="30" t="str">
        <f t="shared" si="5"/>
        <v>35 - 42</v>
      </c>
      <c r="G4" s="31">
        <f t="shared" ref="G4:G13" si="7">H3</f>
        <v>35</v>
      </c>
      <c r="H4" s="32">
        <f t="shared" si="0"/>
        <v>42</v>
      </c>
      <c r="I4" s="59">
        <f t="shared" si="1"/>
        <v>9</v>
      </c>
      <c r="J4" s="33">
        <f t="shared" ref="J4:J14" si="8">I4-I3</f>
        <v>5</v>
      </c>
      <c r="K4" s="34">
        <f t="shared" si="2"/>
        <v>0.17857142857142858</v>
      </c>
      <c r="L4" s="35">
        <f t="shared" si="3"/>
        <v>0.32142857142857145</v>
      </c>
      <c r="N4" s="46" t="s">
        <v>13</v>
      </c>
      <c r="O4" s="122">
        <f>MAX(B$3:B$30)</f>
        <v>90</v>
      </c>
      <c r="P4" s="122">
        <f t="shared" ref="P4:R4" si="9">MAX(C$3:C$30)</f>
        <v>90</v>
      </c>
      <c r="Q4" s="122">
        <f t="shared" si="9"/>
        <v>90</v>
      </c>
      <c r="R4" s="122">
        <f t="shared" si="9"/>
        <v>90</v>
      </c>
      <c r="V4" s="13" t="s">
        <v>90</v>
      </c>
      <c r="Y4" s="13">
        <f>INT(O5/Y3)</f>
        <v>3</v>
      </c>
      <c r="AN4" s="16">
        <v>2</v>
      </c>
      <c r="AO4" s="16">
        <f t="shared" ref="AO4:AO30" ca="1" si="10">ABS(_xlfn.NORM.INV(RAND(),$AQ$1,$AS$1))</f>
        <v>19.896679355446231</v>
      </c>
      <c r="AP4" s="16">
        <f ca="1">SMALL($AO$3:$AO$30,ROWS(AO$3:AO4))</f>
        <v>16.684475145242153</v>
      </c>
      <c r="AQ4" s="36">
        <f t="shared" ref="AQ4:AQ30" ca="1" si="11">AR4+RAND()</f>
        <v>2.3597820170819483</v>
      </c>
      <c r="AR4" s="36">
        <v>1.5</v>
      </c>
      <c r="AS4" s="5">
        <f t="shared" ref="AS4:AS30" ca="1" si="12">ROUNDUP(AP4*AQ4,0)</f>
        <v>40</v>
      </c>
      <c r="AT4" s="5">
        <f t="shared" ref="AT4:AT30" ca="1" si="13">RAND()</f>
        <v>0.44385335967081085</v>
      </c>
      <c r="AU4" s="5">
        <f ca="1">INDEX($AS$3:$AS$30,MATCH(SMALL($AT$3:$AT$30,ROWS(AT$3:AT4)),$AT$3:$AT$30,0))</f>
        <v>59</v>
      </c>
      <c r="AV4" s="5">
        <f ca="1">SMALL($AS$3:$AS$30,ROWS(AV$3:AV4))</f>
        <v>27</v>
      </c>
      <c r="AW4" s="13">
        <f ca="1">VLOOKUP(SMALL($BB$17:$BB$30,AX4),$BB$17:$BC$30,2,0)</f>
        <v>77</v>
      </c>
      <c r="AX4" s="13">
        <v>1</v>
      </c>
      <c r="BA4" s="13">
        <v>2</v>
      </c>
      <c r="BB4" s="13">
        <f t="shared" ref="BB4:BB30" ca="1" si="14">RAND()</f>
        <v>0.25774198095363421</v>
      </c>
      <c r="BC4" s="13">
        <f t="shared" ref="BC4:BC30" ca="1" si="15">AV4</f>
        <v>27</v>
      </c>
    </row>
    <row r="5" spans="1:55" ht="17.25" thickBot="1" x14ac:dyDescent="0.35">
      <c r="A5" s="2">
        <v>3</v>
      </c>
      <c r="B5" s="28">
        <v>33</v>
      </c>
      <c r="C5" s="29">
        <v>31</v>
      </c>
      <c r="D5" s="65">
        <v>48</v>
      </c>
      <c r="E5" s="67">
        <v>50</v>
      </c>
      <c r="F5" s="30" t="str">
        <f t="shared" si="5"/>
        <v>42 - 49</v>
      </c>
      <c r="G5" s="31">
        <f t="shared" si="7"/>
        <v>42</v>
      </c>
      <c r="H5" s="32">
        <f t="shared" si="0"/>
        <v>49</v>
      </c>
      <c r="I5" s="59">
        <f t="shared" si="1"/>
        <v>14</v>
      </c>
      <c r="J5" s="33">
        <f t="shared" si="8"/>
        <v>5</v>
      </c>
      <c r="K5" s="34">
        <f t="shared" si="2"/>
        <v>0.17857142857142858</v>
      </c>
      <c r="L5" s="35">
        <f t="shared" si="3"/>
        <v>0.5</v>
      </c>
      <c r="N5" s="46" t="s">
        <v>14</v>
      </c>
      <c r="O5" s="122">
        <f>MIN(B$3:B$30)</f>
        <v>25</v>
      </c>
      <c r="P5" s="122">
        <f t="shared" ref="P5:R5" si="16">MIN(C$3:C$30)</f>
        <v>25</v>
      </c>
      <c r="Q5" s="122">
        <f t="shared" si="16"/>
        <v>25</v>
      </c>
      <c r="R5" s="122">
        <f t="shared" si="16"/>
        <v>25</v>
      </c>
      <c r="V5" s="13" t="s">
        <v>34</v>
      </c>
      <c r="Y5" s="13">
        <f>Y3*Y4</f>
        <v>21</v>
      </c>
      <c r="AN5" s="16">
        <v>3</v>
      </c>
      <c r="AO5" s="16">
        <f t="shared" ca="1" si="10"/>
        <v>30.108189424334491</v>
      </c>
      <c r="AP5" s="16">
        <f ca="1">SMALL($AO$3:$AO$30,ROWS(AO$3:AO5))</f>
        <v>19.29646663228727</v>
      </c>
      <c r="AQ5" s="36">
        <f t="shared" ca="1" si="11"/>
        <v>2.8189910845321879</v>
      </c>
      <c r="AR5" s="36">
        <v>2</v>
      </c>
      <c r="AS5" s="5">
        <f t="shared" ca="1" si="12"/>
        <v>55</v>
      </c>
      <c r="AT5" s="5">
        <f t="shared" ca="1" si="13"/>
        <v>0.20276794661487463</v>
      </c>
      <c r="AU5" s="5">
        <f ca="1">INDEX($AS$3:$AS$30,MATCH(SMALL($AT$3:$AT$30,ROWS(AT$3:AT5)),$AT$3:$AT$30,0))</f>
        <v>38</v>
      </c>
      <c r="AV5" s="5">
        <f ca="1">SMALL($AS$3:$AS$30,ROWS(AV$3:AV5))</f>
        <v>28</v>
      </c>
      <c r="AW5" s="13">
        <f ca="1">VLOOKUP(SMALL($BB$17:$BB$30,AX5),$BB$17:$BC$30,2,0)</f>
        <v>59</v>
      </c>
      <c r="AX5" s="13">
        <v>2</v>
      </c>
      <c r="BA5" s="13">
        <v>3</v>
      </c>
      <c r="BB5" s="13">
        <f t="shared" ca="1" si="14"/>
        <v>0.68377772990595231</v>
      </c>
      <c r="BC5" s="13">
        <f t="shared" ca="1" si="15"/>
        <v>28</v>
      </c>
    </row>
    <row r="6" spans="1:55" ht="17.25" thickBot="1" x14ac:dyDescent="0.35">
      <c r="A6" s="2">
        <v>4</v>
      </c>
      <c r="B6" s="28">
        <v>72</v>
      </c>
      <c r="C6" s="29">
        <v>33</v>
      </c>
      <c r="D6" s="65">
        <v>28</v>
      </c>
      <c r="E6" s="67">
        <v>35</v>
      </c>
      <c r="F6" s="30" t="str">
        <f t="shared" si="5"/>
        <v>49 - 56</v>
      </c>
      <c r="G6" s="31">
        <f t="shared" si="7"/>
        <v>49</v>
      </c>
      <c r="H6" s="32">
        <f t="shared" si="0"/>
        <v>56</v>
      </c>
      <c r="I6" s="59">
        <f t="shared" si="1"/>
        <v>18</v>
      </c>
      <c r="J6" s="33">
        <f t="shared" si="8"/>
        <v>4</v>
      </c>
      <c r="K6" s="34">
        <f t="shared" si="2"/>
        <v>0.14285714285714285</v>
      </c>
      <c r="L6" s="35">
        <f t="shared" si="3"/>
        <v>0.6428571428571429</v>
      </c>
      <c r="N6" s="46" t="s">
        <v>5</v>
      </c>
      <c r="O6" s="122">
        <f>O4-O5</f>
        <v>65</v>
      </c>
      <c r="P6" s="122">
        <f t="shared" ref="P6:R6" si="17">P4-P5</f>
        <v>65</v>
      </c>
      <c r="Q6" s="122">
        <f t="shared" si="17"/>
        <v>65</v>
      </c>
      <c r="R6" s="122">
        <f t="shared" si="17"/>
        <v>65</v>
      </c>
      <c r="V6" s="13" t="s">
        <v>31</v>
      </c>
      <c r="Y6" s="13">
        <f>ROUNDUP(O4/Y3,0)</f>
        <v>13</v>
      </c>
      <c r="AN6" s="16">
        <v>4</v>
      </c>
      <c r="AO6" s="16">
        <f t="shared" ca="1" si="10"/>
        <v>16.44813360301815</v>
      </c>
      <c r="AP6" s="16">
        <f ca="1">SMALL($AO$3:$AO$30,ROWS(AO$3:AO6))</f>
        <v>19.896679355446231</v>
      </c>
      <c r="AQ6" s="36">
        <f t="shared" ca="1" si="11"/>
        <v>1.6889301098321128</v>
      </c>
      <c r="AR6" s="36">
        <v>1</v>
      </c>
      <c r="AS6" s="5">
        <f t="shared" ca="1" si="12"/>
        <v>34</v>
      </c>
      <c r="AT6" s="5">
        <f t="shared" ca="1" si="13"/>
        <v>0.45223178315426993</v>
      </c>
      <c r="AU6" s="5">
        <f ca="1">INDEX($AS$3:$AS$30,MATCH(SMALL($AT$3:$AT$30,ROWS(AT$3:AT6)),$AT$3:$AT$30,0))</f>
        <v>55</v>
      </c>
      <c r="AV6" s="5">
        <f ca="1">SMALL($AS$3:$AS$30,ROWS(AV$3:AV6))</f>
        <v>33</v>
      </c>
      <c r="AW6" s="13">
        <f ca="1">VLOOKUP(SMALL($BB$3:$BB$16,AX6),$BB$3:$BC$30,2,0)</f>
        <v>34</v>
      </c>
      <c r="AX6" s="13">
        <v>2</v>
      </c>
      <c r="BA6" s="13">
        <v>4</v>
      </c>
      <c r="BB6" s="13">
        <f t="shared" ca="1" si="14"/>
        <v>0.7033543434828724</v>
      </c>
      <c r="BC6" s="13">
        <f t="shared" ca="1" si="15"/>
        <v>33</v>
      </c>
    </row>
    <row r="7" spans="1:55" ht="17.25" thickBot="1" x14ac:dyDescent="0.35">
      <c r="A7" s="2">
        <v>5</v>
      </c>
      <c r="B7" s="28">
        <v>67</v>
      </c>
      <c r="C7" s="29">
        <v>35</v>
      </c>
      <c r="D7" s="65">
        <v>25</v>
      </c>
      <c r="E7" s="67">
        <v>28</v>
      </c>
      <c r="F7" s="30" t="str">
        <f t="shared" si="5"/>
        <v>56 - 63</v>
      </c>
      <c r="G7" s="31">
        <f t="shared" si="7"/>
        <v>56</v>
      </c>
      <c r="H7" s="32">
        <f t="shared" si="0"/>
        <v>63</v>
      </c>
      <c r="I7" s="59">
        <f t="shared" si="1"/>
        <v>21</v>
      </c>
      <c r="J7" s="33">
        <f t="shared" si="8"/>
        <v>3</v>
      </c>
      <c r="K7" s="34">
        <f t="shared" si="2"/>
        <v>0.10714285714285714</v>
      </c>
      <c r="L7" s="35">
        <f t="shared" si="3"/>
        <v>0.75</v>
      </c>
      <c r="N7" s="46" t="s">
        <v>15</v>
      </c>
      <c r="O7" s="122">
        <f>_xlfn.STDEV.S(B$3:B$30)</f>
        <v>16.398598146305705</v>
      </c>
      <c r="P7" s="122">
        <f t="shared" ref="P7:R7" si="18">_xlfn.STDEV.S(C$3:C$30)</f>
        <v>16.398598146305705</v>
      </c>
      <c r="Q7" s="122">
        <f t="shared" si="18"/>
        <v>16.398598146305705</v>
      </c>
      <c r="R7" s="122">
        <f t="shared" si="18"/>
        <v>16.398598146305705</v>
      </c>
      <c r="V7" s="21" t="s">
        <v>35</v>
      </c>
      <c r="W7" s="21"/>
      <c r="X7" s="21"/>
      <c r="Y7" s="13">
        <f>Y6*Y3</f>
        <v>91</v>
      </c>
      <c r="AN7" s="16">
        <v>5</v>
      </c>
      <c r="AO7" s="16">
        <f t="shared" ca="1" si="10"/>
        <v>28.645715018843287</v>
      </c>
      <c r="AP7" s="16">
        <f ca="1">SMALL($AO$3:$AO$30,ROWS(AO$3:AO7))</f>
        <v>20.387499173506367</v>
      </c>
      <c r="AQ7" s="36">
        <f t="shared" ca="1" si="11"/>
        <v>1.6251652380135697</v>
      </c>
      <c r="AR7" s="36">
        <f>AR3</f>
        <v>1</v>
      </c>
      <c r="AS7" s="5">
        <f t="shared" ca="1" si="12"/>
        <v>34</v>
      </c>
      <c r="AT7" s="5">
        <f t="shared" ca="1" si="13"/>
        <v>0.90632499396933619</v>
      </c>
      <c r="AU7" s="5">
        <f ca="1">INDEX($AS$3:$AS$30,MATCH(SMALL($AT$3:$AT$30,ROWS(AT$3:AT7)),$AT$3:$AT$30,0))</f>
        <v>42</v>
      </c>
      <c r="AV7" s="5">
        <f ca="1">SMALL($AS$3:$AS$30,ROWS(AV$3:AV7))</f>
        <v>33</v>
      </c>
      <c r="AW7" s="13">
        <f ca="1">VLOOKUP(SMALL($BB$3:$BB$16,AX7),$BB$3:$BC$30,2,0)</f>
        <v>45</v>
      </c>
      <c r="AX7" s="13">
        <f>2+AX3</f>
        <v>3</v>
      </c>
      <c r="BA7" s="13">
        <v>5</v>
      </c>
      <c r="BB7" s="13">
        <f t="shared" ca="1" si="14"/>
        <v>0.68581324196596249</v>
      </c>
      <c r="BC7" s="13">
        <f t="shared" ca="1" si="15"/>
        <v>33</v>
      </c>
    </row>
    <row r="8" spans="1:55" ht="17.25" thickBot="1" x14ac:dyDescent="0.35">
      <c r="A8" s="2">
        <v>6</v>
      </c>
      <c r="B8" s="28">
        <v>35</v>
      </c>
      <c r="C8" s="29">
        <v>39</v>
      </c>
      <c r="D8" s="65">
        <v>53</v>
      </c>
      <c r="E8" s="67">
        <v>61</v>
      </c>
      <c r="F8" s="30" t="str">
        <f t="shared" si="5"/>
        <v>63 - 70</v>
      </c>
      <c r="G8" s="31">
        <f t="shared" si="7"/>
        <v>63</v>
      </c>
      <c r="H8" s="32">
        <f t="shared" si="0"/>
        <v>70</v>
      </c>
      <c r="I8" s="59">
        <f t="shared" si="1"/>
        <v>24</v>
      </c>
      <c r="J8" s="33">
        <f t="shared" si="8"/>
        <v>3</v>
      </c>
      <c r="K8" s="34">
        <f t="shared" si="2"/>
        <v>0.10714285714285714</v>
      </c>
      <c r="L8" s="35">
        <f t="shared" si="3"/>
        <v>0.8571428571428571</v>
      </c>
      <c r="N8" s="46" t="s">
        <v>16</v>
      </c>
      <c r="O8" s="122">
        <f>O7/O2</f>
        <v>0.3190832161894091</v>
      </c>
      <c r="P8" s="122">
        <f t="shared" ref="P8:R8" si="19">P7/P2</f>
        <v>0.3190832161894091</v>
      </c>
      <c r="Q8" s="122">
        <f t="shared" si="19"/>
        <v>0.3190832161894091</v>
      </c>
      <c r="R8" s="122">
        <f t="shared" si="19"/>
        <v>0.3190832161894091</v>
      </c>
      <c r="V8" s="13" t="s">
        <v>36</v>
      </c>
      <c r="Y8" s="13">
        <v>4</v>
      </c>
      <c r="AN8" s="16">
        <v>6</v>
      </c>
      <c r="AO8" s="16">
        <f t="shared" ca="1" si="10"/>
        <v>33.196124795815649</v>
      </c>
      <c r="AP8" s="16">
        <f ca="1">SMALL($AO$3:$AO$30,ROWS(AO$3:AO8))</f>
        <v>20.672995088679283</v>
      </c>
      <c r="AQ8" s="36">
        <f t="shared" ca="1" si="11"/>
        <v>1.5861750573984126</v>
      </c>
      <c r="AR8" s="36">
        <f t="shared" ref="AR8:AR30" si="20">AR4</f>
        <v>1.5</v>
      </c>
      <c r="AS8" s="5">
        <f t="shared" ca="1" si="12"/>
        <v>33</v>
      </c>
      <c r="AT8" s="5">
        <f t="shared" ca="1" si="13"/>
        <v>0.20719051275936784</v>
      </c>
      <c r="AU8" s="5">
        <f ca="1">INDEX($AS$3:$AS$30,MATCH(SMALL($AT$3:$AT$30,ROWS(AT$3:AT8)),$AT$3:$AT$30,0))</f>
        <v>33</v>
      </c>
      <c r="AV8" s="5">
        <f ca="1">SMALL($AS$3:$AS$30,ROWS(AV$3:AV8))</f>
        <v>34</v>
      </c>
      <c r="AW8" s="13">
        <f ca="1">VLOOKUP(SMALL($BB$17:$BB$30,AX8),$BB$17:$BC$30,2,0)</f>
        <v>50</v>
      </c>
      <c r="AX8" s="13">
        <f>2+AX4</f>
        <v>3</v>
      </c>
      <c r="BA8" s="13">
        <v>6</v>
      </c>
      <c r="BB8" s="13">
        <f t="shared" ca="1" si="14"/>
        <v>0.1351394311928199</v>
      </c>
      <c r="BC8" s="13">
        <f t="shared" ca="1" si="15"/>
        <v>34</v>
      </c>
    </row>
    <row r="9" spans="1:55" ht="17.25" thickBot="1" x14ac:dyDescent="0.35">
      <c r="A9" s="2">
        <v>7</v>
      </c>
      <c r="B9" s="28">
        <v>42</v>
      </c>
      <c r="C9" s="29">
        <v>39</v>
      </c>
      <c r="D9" s="65">
        <v>50</v>
      </c>
      <c r="E9" s="67">
        <v>51</v>
      </c>
      <c r="F9" s="30" t="str">
        <f t="shared" si="5"/>
        <v>70 - 77</v>
      </c>
      <c r="G9" s="31">
        <f t="shared" si="7"/>
        <v>70</v>
      </c>
      <c r="H9" s="32">
        <f t="shared" si="0"/>
        <v>77</v>
      </c>
      <c r="I9" s="59">
        <f t="shared" si="1"/>
        <v>26</v>
      </c>
      <c r="J9" s="33">
        <f t="shared" si="8"/>
        <v>2</v>
      </c>
      <c r="K9" s="34">
        <f t="shared" si="2"/>
        <v>7.1428571428571425E-2</v>
      </c>
      <c r="L9" s="35">
        <f t="shared" si="3"/>
        <v>0.9285714285714286</v>
      </c>
      <c r="N9" s="56" t="s">
        <v>30</v>
      </c>
      <c r="O9" s="121">
        <f>O2/O3</f>
        <v>1.0488338192419826</v>
      </c>
      <c r="P9" s="121">
        <f t="shared" ref="P9:R9" si="21">P2/P3</f>
        <v>1.0488338192419826</v>
      </c>
      <c r="Q9" s="121">
        <f t="shared" si="21"/>
        <v>1.0488338192419826</v>
      </c>
      <c r="R9" s="121">
        <f t="shared" si="21"/>
        <v>1.0488338192419826</v>
      </c>
      <c r="AN9" s="16">
        <v>8</v>
      </c>
      <c r="AO9" s="16">
        <f t="shared" ca="1" si="10"/>
        <v>20.97372606933698</v>
      </c>
      <c r="AP9" s="16">
        <f ca="1">SMALL($AO$3:$AO$30,ROWS(AO$3:AO9))</f>
        <v>20.723007048498104</v>
      </c>
      <c r="AQ9" s="36">
        <f t="shared" ca="1" si="11"/>
        <v>2.4401752252493343</v>
      </c>
      <c r="AR9" s="36">
        <f t="shared" si="20"/>
        <v>2</v>
      </c>
      <c r="AS9" s="5">
        <f t="shared" ca="1" si="12"/>
        <v>51</v>
      </c>
      <c r="AT9" s="5">
        <f t="shared" ca="1" si="13"/>
        <v>0.33127865727823114</v>
      </c>
      <c r="AU9" s="5">
        <f ca="1">INDEX($AS$3:$AS$30,MATCH(SMALL($AT$3:$AT$30,ROWS(AT$3:AT9)),$AT$3:$AT$30,0))</f>
        <v>45</v>
      </c>
      <c r="AV9" s="5">
        <f ca="1">SMALL($AS$3:$AS$30,ROWS(AV$3:AV9))</f>
        <v>34</v>
      </c>
      <c r="AW9" s="13">
        <f ca="1">VLOOKUP(SMALL($BB$17:$BB$30,AX9),$BB$17:$BC$30,2,0)</f>
        <v>74</v>
      </c>
      <c r="AX9" s="13">
        <f>2+AX5</f>
        <v>4</v>
      </c>
      <c r="BA9" s="13">
        <v>7</v>
      </c>
      <c r="BB9" s="13">
        <f t="shared" ca="1" si="14"/>
        <v>0.47119941546020172</v>
      </c>
      <c r="BC9" s="13">
        <f t="shared" ca="1" si="15"/>
        <v>34</v>
      </c>
    </row>
    <row r="10" spans="1:55" ht="17.25" thickBot="1" x14ac:dyDescent="0.35">
      <c r="A10" s="2">
        <v>8</v>
      </c>
      <c r="B10" s="28">
        <v>44</v>
      </c>
      <c r="C10" s="29">
        <v>40</v>
      </c>
      <c r="D10" s="65">
        <v>42</v>
      </c>
      <c r="E10" s="67">
        <v>46</v>
      </c>
      <c r="F10" s="30" t="str">
        <f t="shared" si="5"/>
        <v>77 - 84</v>
      </c>
      <c r="G10" s="31">
        <f t="shared" si="7"/>
        <v>77</v>
      </c>
      <c r="H10" s="32">
        <f t="shared" si="0"/>
        <v>84</v>
      </c>
      <c r="I10" s="59">
        <f t="shared" si="1"/>
        <v>27</v>
      </c>
      <c r="J10" s="33">
        <f t="shared" si="8"/>
        <v>1</v>
      </c>
      <c r="K10" s="34">
        <f t="shared" si="2"/>
        <v>3.5714285714285712E-2</v>
      </c>
      <c r="L10" s="35">
        <f t="shared" si="3"/>
        <v>0.9642857142857143</v>
      </c>
      <c r="N10" s="47" t="s">
        <v>28</v>
      </c>
      <c r="O10" s="123">
        <f>O6/O2</f>
        <v>1.2647671994440584</v>
      </c>
      <c r="P10" s="123">
        <f t="shared" ref="P10:R10" si="22">P6/P2</f>
        <v>1.2647671994440584</v>
      </c>
      <c r="Q10" s="123">
        <f t="shared" si="22"/>
        <v>1.2647671994440584</v>
      </c>
      <c r="R10" s="123">
        <f t="shared" si="22"/>
        <v>1.2647671994440584</v>
      </c>
      <c r="AN10" s="16">
        <v>7</v>
      </c>
      <c r="AO10" s="16">
        <f t="shared" ca="1" si="10"/>
        <v>24.892475076456414</v>
      </c>
      <c r="AP10" s="16">
        <f ca="1">SMALL($AO$3:$AO$30,ROWS(AO$3:AO10))</f>
        <v>20.97372606933698</v>
      </c>
      <c r="AQ10" s="36">
        <f t="shared" ca="1" si="11"/>
        <v>1.5449748056831936</v>
      </c>
      <c r="AR10" s="36">
        <f t="shared" si="20"/>
        <v>1</v>
      </c>
      <c r="AS10" s="5">
        <f t="shared" ca="1" si="12"/>
        <v>33</v>
      </c>
      <c r="AT10" s="5">
        <f t="shared" ca="1" si="13"/>
        <v>0.89623824582234546</v>
      </c>
      <c r="AU10" s="5">
        <f ca="1">INDEX($AS$3:$AS$30,MATCH(SMALL($AT$3:$AT$30,ROWS(AT$3:AT10)),$AT$3:$AT$30,0))</f>
        <v>27</v>
      </c>
      <c r="AV10" s="5">
        <f ca="1">SMALL($AS$3:$AS$30,ROWS(AV$3:AV10))</f>
        <v>34</v>
      </c>
      <c r="AW10" s="13">
        <f ca="1">VLOOKUP(SMALL($BB$3:$BB$16,AX10),$BB$3:$BC$30,2,0)</f>
        <v>34</v>
      </c>
      <c r="AX10" s="13">
        <f>2+AX6</f>
        <v>4</v>
      </c>
      <c r="BA10" s="13">
        <v>8</v>
      </c>
      <c r="BB10" s="13">
        <f t="shared" ca="1" si="14"/>
        <v>0.2157487551700229</v>
      </c>
      <c r="BC10" s="13">
        <f t="shared" ca="1" si="15"/>
        <v>34</v>
      </c>
    </row>
    <row r="11" spans="1:55" ht="17.25" thickBot="1" x14ac:dyDescent="0.35">
      <c r="A11" s="2">
        <v>9</v>
      </c>
      <c r="B11" s="28">
        <v>51</v>
      </c>
      <c r="C11" s="29">
        <v>41</v>
      </c>
      <c r="D11" s="65">
        <v>40</v>
      </c>
      <c r="E11" s="67">
        <v>48</v>
      </c>
      <c r="F11" s="30" t="str">
        <f t="shared" si="5"/>
        <v>84 - 91</v>
      </c>
      <c r="G11" s="31">
        <f t="shared" si="7"/>
        <v>84</v>
      </c>
      <c r="H11" s="32">
        <f t="shared" si="0"/>
        <v>91</v>
      </c>
      <c r="I11" s="59">
        <f t="shared" si="1"/>
        <v>28</v>
      </c>
      <c r="J11" s="33">
        <f t="shared" si="8"/>
        <v>1</v>
      </c>
      <c r="K11" s="34">
        <f t="shared" si="2"/>
        <v>3.5714285714285712E-2</v>
      </c>
      <c r="L11" s="35">
        <f t="shared" si="3"/>
        <v>1</v>
      </c>
      <c r="AN11" s="16">
        <v>12</v>
      </c>
      <c r="AO11" s="16">
        <f t="shared" ca="1" si="10"/>
        <v>25.167270859056924</v>
      </c>
      <c r="AP11" s="16">
        <f ca="1">SMALL($AO$3:$AO$30,ROWS(AO$3:AO11))</f>
        <v>21.857356091866805</v>
      </c>
      <c r="AQ11" s="36">
        <f t="shared" ca="1" si="11"/>
        <v>1.7010482162856053</v>
      </c>
      <c r="AR11" s="36">
        <f t="shared" si="20"/>
        <v>1</v>
      </c>
      <c r="AS11" s="5">
        <f t="shared" ca="1" si="12"/>
        <v>38</v>
      </c>
      <c r="AT11" s="5">
        <f t="shared" ca="1" si="13"/>
        <v>0.1969690038527836</v>
      </c>
      <c r="AU11" s="5">
        <f ca="1">INDEX($AS$3:$AS$30,MATCH(SMALL($AT$3:$AT$30,ROWS(AT$3:AT11)),$AT$3:$AT$30,0))</f>
        <v>51</v>
      </c>
      <c r="AV11" s="5">
        <f ca="1">SMALL($AS$3:$AS$30,ROWS(AV$3:AV11))</f>
        <v>36</v>
      </c>
      <c r="AW11" s="13">
        <f ca="1">VLOOKUP(SMALL($BB$3:$BB$16,AX11),$BB$3:$BC$30,2,0)</f>
        <v>27</v>
      </c>
      <c r="AX11" s="13">
        <f t="shared" ref="AX11:AX30" si="23">2+AX7</f>
        <v>5</v>
      </c>
      <c r="BA11" s="13">
        <v>9</v>
      </c>
      <c r="BB11" s="13">
        <f t="shared" ca="1" si="14"/>
        <v>0.41273347644604474</v>
      </c>
      <c r="BC11" s="13">
        <f t="shared" ca="1" si="15"/>
        <v>36</v>
      </c>
    </row>
    <row r="12" spans="1:55" ht="17.25" thickBot="1" x14ac:dyDescent="0.35">
      <c r="A12" s="2">
        <v>10</v>
      </c>
      <c r="B12" s="28">
        <v>39</v>
      </c>
      <c r="C12" s="29">
        <v>42</v>
      </c>
      <c r="D12" s="65">
        <v>46</v>
      </c>
      <c r="E12" s="67">
        <v>56</v>
      </c>
      <c r="F12" s="30" t="str">
        <f t="shared" si="5"/>
        <v>91 - 98</v>
      </c>
      <c r="G12" s="31">
        <f t="shared" si="7"/>
        <v>91</v>
      </c>
      <c r="H12" s="32">
        <f t="shared" si="0"/>
        <v>98</v>
      </c>
      <c r="I12" s="59">
        <f t="shared" si="1"/>
        <v>28</v>
      </c>
      <c r="J12" s="33">
        <f t="shared" si="8"/>
        <v>0</v>
      </c>
      <c r="K12" s="34">
        <f t="shared" si="2"/>
        <v>0</v>
      </c>
      <c r="L12" s="35">
        <f t="shared" si="3"/>
        <v>1</v>
      </c>
      <c r="AN12" s="16">
        <v>9</v>
      </c>
      <c r="AO12" s="16">
        <f t="shared" ca="1" si="10"/>
        <v>21.857356091866805</v>
      </c>
      <c r="AP12" s="16">
        <f ca="1">SMALL($AO$3:$AO$30,ROWS(AO$3:AO12))</f>
        <v>22.548605604545767</v>
      </c>
      <c r="AQ12" s="36">
        <f t="shared" ca="1" si="11"/>
        <v>1.8235427862983991</v>
      </c>
      <c r="AR12" s="36">
        <f t="shared" si="20"/>
        <v>1.5</v>
      </c>
      <c r="AS12" s="5">
        <f t="shared" ca="1" si="12"/>
        <v>42</v>
      </c>
      <c r="AT12" s="5">
        <f t="shared" ca="1" si="13"/>
        <v>0.20652845951095433</v>
      </c>
      <c r="AU12" s="5">
        <f ca="1">INDEX($AS$3:$AS$30,MATCH(SMALL($AT$3:$AT$30,ROWS(AT$3:AT12)),$AT$3:$AT$30,0))</f>
        <v>77</v>
      </c>
      <c r="AV12" s="5">
        <f ca="1">SMALL($AS$3:$AS$30,ROWS(AV$3:AV12))</f>
        <v>38</v>
      </c>
      <c r="AW12" s="13">
        <f ca="1">VLOOKUP(SMALL($BB$17:$BB$30,AX12),$BB$17:$BC$30,2,0)</f>
        <v>53</v>
      </c>
      <c r="AX12" s="13">
        <f t="shared" si="23"/>
        <v>5</v>
      </c>
      <c r="BA12" s="13">
        <v>10</v>
      </c>
      <c r="BB12" s="13">
        <f t="shared" ca="1" si="14"/>
        <v>0.82384889674192263</v>
      </c>
      <c r="BC12" s="13">
        <f t="shared" ca="1" si="15"/>
        <v>38</v>
      </c>
    </row>
    <row r="13" spans="1:55" ht="17.25" thickBot="1" x14ac:dyDescent="0.35">
      <c r="A13" s="2">
        <v>11</v>
      </c>
      <c r="B13" s="28">
        <v>46</v>
      </c>
      <c r="C13" s="29">
        <v>44</v>
      </c>
      <c r="D13" s="65">
        <v>72</v>
      </c>
      <c r="E13" s="67">
        <v>72</v>
      </c>
      <c r="F13" s="30" t="str">
        <f t="shared" si="5"/>
        <v>98 - 105</v>
      </c>
      <c r="G13" s="31">
        <f t="shared" si="7"/>
        <v>98</v>
      </c>
      <c r="H13" s="32">
        <f t="shared" si="0"/>
        <v>105</v>
      </c>
      <c r="I13" s="59">
        <f t="shared" si="1"/>
        <v>28</v>
      </c>
      <c r="J13" s="33">
        <f t="shared" si="8"/>
        <v>0</v>
      </c>
      <c r="K13" s="34">
        <f t="shared" si="2"/>
        <v>0</v>
      </c>
      <c r="L13" s="35">
        <f t="shared" si="3"/>
        <v>1</v>
      </c>
      <c r="AN13" s="16">
        <v>10</v>
      </c>
      <c r="AO13" s="16">
        <f t="shared" ca="1" si="10"/>
        <v>19.29646663228727</v>
      </c>
      <c r="AP13" s="16">
        <f ca="1">SMALL($AO$3:$AO$30,ROWS(AO$3:AO13))</f>
        <v>23.451096109086489</v>
      </c>
      <c r="AQ13" s="36">
        <f t="shared" ca="1" si="11"/>
        <v>2.7227904933930875</v>
      </c>
      <c r="AR13" s="36">
        <f t="shared" si="20"/>
        <v>2</v>
      </c>
      <c r="AS13" s="5">
        <f t="shared" ca="1" si="12"/>
        <v>64</v>
      </c>
      <c r="AT13" s="5">
        <f t="shared" ca="1" si="13"/>
        <v>0.9120906945899161</v>
      </c>
      <c r="AU13" s="5">
        <f ca="1">INDEX($AS$3:$AS$30,MATCH(SMALL($AT$3:$AT$30,ROWS(AT$3:AT13)),$AT$3:$AT$30,0))</f>
        <v>40</v>
      </c>
      <c r="AV13" s="5">
        <f ca="1">SMALL($AS$3:$AS$30,ROWS(AV$3:AV13))</f>
        <v>40</v>
      </c>
      <c r="AW13" s="13">
        <f ca="1">VLOOKUP(SMALL($BB$17:$BB$30,AX13),$BB$17:$BC$30,2,0)</f>
        <v>55</v>
      </c>
      <c r="AX13" s="13">
        <f t="shared" si="23"/>
        <v>6</v>
      </c>
      <c r="BA13" s="13">
        <v>11</v>
      </c>
      <c r="BB13" s="13">
        <f t="shared" ca="1" si="14"/>
        <v>0.2858833573013061</v>
      </c>
      <c r="BC13" s="13">
        <f t="shared" ca="1" si="15"/>
        <v>40</v>
      </c>
    </row>
    <row r="14" spans="1:55" ht="17.25" thickBot="1" x14ac:dyDescent="0.35">
      <c r="A14" s="2">
        <v>12</v>
      </c>
      <c r="B14" s="28">
        <v>41</v>
      </c>
      <c r="C14" s="29">
        <v>46</v>
      </c>
      <c r="D14" s="65">
        <v>31</v>
      </c>
      <c r="E14" s="67">
        <v>40</v>
      </c>
      <c r="F14" s="37" t="str">
        <f t="shared" si="5"/>
        <v>105 - 112</v>
      </c>
      <c r="G14" s="38">
        <f>H13</f>
        <v>105</v>
      </c>
      <c r="H14" s="39">
        <f t="shared" si="0"/>
        <v>112</v>
      </c>
      <c r="I14" s="60">
        <f t="shared" si="1"/>
        <v>28</v>
      </c>
      <c r="J14" s="40">
        <f t="shared" si="8"/>
        <v>0</v>
      </c>
      <c r="K14" s="41">
        <f t="shared" si="2"/>
        <v>0</v>
      </c>
      <c r="L14" s="42">
        <f t="shared" si="3"/>
        <v>1</v>
      </c>
      <c r="AN14" s="16">
        <v>11</v>
      </c>
      <c r="AO14" s="16">
        <f t="shared" ca="1" si="10"/>
        <v>20.723007048498104</v>
      </c>
      <c r="AP14" s="16">
        <f ca="1">SMALL($AO$3:$AO$30,ROWS(AO$3:AO14))</f>
        <v>23.531672852791075</v>
      </c>
      <c r="AQ14" s="36">
        <f t="shared" ca="1" si="11"/>
        <v>1.4387291824649138</v>
      </c>
      <c r="AR14" s="36">
        <f t="shared" si="20"/>
        <v>1</v>
      </c>
      <c r="AS14" s="5">
        <f t="shared" ca="1" si="12"/>
        <v>34</v>
      </c>
      <c r="AT14" s="5">
        <f t="shared" ca="1" si="13"/>
        <v>0.56087183178533573</v>
      </c>
      <c r="AU14" s="5">
        <f ca="1">INDEX($AS$3:$AS$30,MATCH(SMALL($AT$3:$AT$30,ROWS(AT$3:AT14)),$AT$3:$AT$30,0))</f>
        <v>34</v>
      </c>
      <c r="AV14" s="5">
        <f ca="1">SMALL($AS$3:$AS$30,ROWS(AV$3:AV14))</f>
        <v>42</v>
      </c>
      <c r="AW14" s="13">
        <f ca="1">VLOOKUP(SMALL($BB$3:$BB$16,AX14),$BB$3:$BC$30,2,0)</f>
        <v>40</v>
      </c>
      <c r="AX14" s="13">
        <f t="shared" si="23"/>
        <v>6</v>
      </c>
      <c r="BA14" s="13">
        <v>12</v>
      </c>
      <c r="BB14" s="13">
        <f t="shared" ca="1" si="14"/>
        <v>0.82924910055022882</v>
      </c>
      <c r="BC14" s="13">
        <f t="shared" ca="1" si="15"/>
        <v>42</v>
      </c>
    </row>
    <row r="15" spans="1:55" ht="16.5" x14ac:dyDescent="0.3">
      <c r="A15" s="2">
        <v>13</v>
      </c>
      <c r="B15" s="28">
        <v>69</v>
      </c>
      <c r="C15" s="29">
        <v>47</v>
      </c>
      <c r="D15" s="65">
        <v>44</v>
      </c>
      <c r="E15" s="67">
        <v>42</v>
      </c>
      <c r="F15" s="43"/>
      <c r="G15" s="33"/>
      <c r="H15" s="33"/>
      <c r="I15" s="33"/>
      <c r="J15" s="33">
        <f>SUM(J2:J14)</f>
        <v>28</v>
      </c>
      <c r="K15" s="34">
        <f>SUM(K2:K14)</f>
        <v>0.99999999999999978</v>
      </c>
      <c r="L15" s="34"/>
      <c r="AN15" s="16">
        <v>14</v>
      </c>
      <c r="AO15" s="16">
        <f t="shared" ca="1" si="10"/>
        <v>20.672995088679283</v>
      </c>
      <c r="AP15" s="16">
        <f ca="1">SMALL($AO$3:$AO$30,ROWS(AO$3:AO15))</f>
        <v>23.671491127022623</v>
      </c>
      <c r="AQ15" s="36">
        <f t="shared" ca="1" si="11"/>
        <v>1.5056520809642397</v>
      </c>
      <c r="AR15" s="36">
        <f t="shared" si="20"/>
        <v>1</v>
      </c>
      <c r="AS15" s="5">
        <f t="shared" ca="1" si="12"/>
        <v>36</v>
      </c>
      <c r="AT15" s="5">
        <f t="shared" ca="1" si="13"/>
        <v>0.49209605166267512</v>
      </c>
      <c r="AU15" s="5">
        <f ca="1">INDEX($AS$3:$AS$30,MATCH(SMALL($AT$3:$AT$30,ROWS(AT$3:AT15)),$AT$3:$AT$30,0))</f>
        <v>50</v>
      </c>
      <c r="AV15" s="5">
        <f ca="1">SMALL($AS$3:$AS$30,ROWS(AV$3:AV15))</f>
        <v>45</v>
      </c>
      <c r="AW15" s="13">
        <f ca="1">VLOOKUP(SMALL($BB$3:$BB$16,AX15),$BB$3:$BC$30,2,0)</f>
        <v>36</v>
      </c>
      <c r="AX15" s="13">
        <f t="shared" si="23"/>
        <v>7</v>
      </c>
      <c r="BA15" s="13">
        <v>13</v>
      </c>
      <c r="BB15" s="13">
        <f t="shared" ca="1" si="14"/>
        <v>2.0426665231410901E-2</v>
      </c>
      <c r="BC15" s="13">
        <f t="shared" ca="1" si="15"/>
        <v>45</v>
      </c>
    </row>
    <row r="16" spans="1:55" ht="16.5" x14ac:dyDescent="0.3">
      <c r="A16" s="2">
        <v>14</v>
      </c>
      <c r="B16" s="28">
        <v>28</v>
      </c>
      <c r="C16" s="29">
        <v>48</v>
      </c>
      <c r="D16" s="65">
        <v>39</v>
      </c>
      <c r="E16" s="67">
        <v>72</v>
      </c>
      <c r="F16" s="54"/>
      <c r="G16" s="54"/>
      <c r="H16" s="54"/>
      <c r="I16" s="54"/>
      <c r="J16" s="21"/>
      <c r="K16" s="21"/>
      <c r="L16" s="54"/>
      <c r="M16" s="21"/>
      <c r="N16" s="21"/>
      <c r="Q16" s="21"/>
      <c r="R16" s="21"/>
      <c r="S16" s="21"/>
      <c r="T16" s="21"/>
      <c r="Y16" s="21"/>
      <c r="Z16" s="21"/>
      <c r="AN16" s="16">
        <v>16</v>
      </c>
      <c r="AO16" s="16">
        <f t="shared" ca="1" si="10"/>
        <v>31.043205805762881</v>
      </c>
      <c r="AP16" s="16">
        <f ca="1">SMALL($AO$3:$AO$30,ROWS(AO$3:AO16))</f>
        <v>24.113848688075279</v>
      </c>
      <c r="AQ16" s="36">
        <f t="shared" ca="1" si="11"/>
        <v>1.8521158404891378</v>
      </c>
      <c r="AR16" s="36">
        <f t="shared" si="20"/>
        <v>1.5</v>
      </c>
      <c r="AS16" s="5">
        <f t="shared" ca="1" si="12"/>
        <v>45</v>
      </c>
      <c r="AT16" s="5">
        <f t="shared" ca="1" si="13"/>
        <v>0.84884191683703603</v>
      </c>
      <c r="AU16" s="5">
        <f ca="1">INDEX($AS$3:$AS$30,MATCH(SMALL($AT$3:$AT$30,ROWS(AT$3:AT16)),$AT$3:$AT$30,0))</f>
        <v>28</v>
      </c>
      <c r="AV16" s="5">
        <f ca="1">SMALL($AS$3:$AS$30,ROWS(AV$3:AV16))</f>
        <v>45</v>
      </c>
      <c r="AW16" s="13">
        <f ca="1">VLOOKUP(SMALL($BB$17:$BB$30,AX16),$BB$17:$BC$30,2,0)</f>
        <v>60</v>
      </c>
      <c r="AX16" s="13">
        <f t="shared" si="23"/>
        <v>7</v>
      </c>
      <c r="BA16" s="13">
        <v>14</v>
      </c>
      <c r="BB16" s="13">
        <f t="shared" ca="1" si="14"/>
        <v>0.21573529032208993</v>
      </c>
      <c r="BC16" s="13">
        <f t="shared" ca="1" si="15"/>
        <v>45</v>
      </c>
    </row>
    <row r="17" spans="1:63" ht="16.5" x14ac:dyDescent="0.3">
      <c r="A17" s="2">
        <v>15</v>
      </c>
      <c r="B17" s="28">
        <v>82</v>
      </c>
      <c r="C17" s="29">
        <v>50</v>
      </c>
      <c r="D17" s="65">
        <v>72</v>
      </c>
      <c r="E17" s="67">
        <v>53</v>
      </c>
      <c r="F17" s="21"/>
      <c r="G17" s="21"/>
      <c r="H17" s="21"/>
      <c r="I17" s="21"/>
      <c r="J17" s="55"/>
      <c r="K17" s="55"/>
      <c r="L17" s="21"/>
      <c r="M17" s="21"/>
      <c r="N17" s="21"/>
      <c r="Q17" s="21"/>
      <c r="R17" s="21"/>
      <c r="S17" s="21"/>
      <c r="T17" s="21"/>
      <c r="Y17" s="21"/>
      <c r="Z17" s="21"/>
      <c r="AN17" s="16">
        <v>18</v>
      </c>
      <c r="AO17" s="16">
        <f t="shared" ca="1" si="10"/>
        <v>29.745733719320135</v>
      </c>
      <c r="AP17" s="16">
        <f ca="1">SMALL($AO$3:$AO$30,ROWS(AO$3:AO17))</f>
        <v>24.120631281022611</v>
      </c>
      <c r="AQ17" s="36">
        <f t="shared" ca="1" si="11"/>
        <v>2.436548720890694</v>
      </c>
      <c r="AR17" s="36">
        <f t="shared" si="20"/>
        <v>2</v>
      </c>
      <c r="AS17" s="5">
        <f t="shared" ca="1" si="12"/>
        <v>59</v>
      </c>
      <c r="AT17" s="5">
        <f t="shared" ca="1" si="13"/>
        <v>0.1773713539999705</v>
      </c>
      <c r="AU17" s="5">
        <f ca="1">INDEX($AS$3:$AS$30,MATCH(SMALL($AT$3:$AT$30,ROWS(AT$3:AT17)),$AT$3:$AT$30,0))</f>
        <v>36</v>
      </c>
      <c r="AV17" s="5">
        <f ca="1">SMALL($AS$3:$AS$30,ROWS(AV$3:AV17))</f>
        <v>45</v>
      </c>
      <c r="AW17" s="13">
        <f ca="1">VLOOKUP(SMALL($BB$17:$BB$30,AX17),$BB$17:$BC$30,2,0)</f>
        <v>64</v>
      </c>
      <c r="AX17" s="13">
        <f t="shared" si="23"/>
        <v>8</v>
      </c>
      <c r="BA17" s="13">
        <v>15</v>
      </c>
      <c r="BB17" s="13">
        <f t="shared" ca="1" si="14"/>
        <v>0.64103756771763309</v>
      </c>
      <c r="BC17" s="13">
        <f t="shared" ca="1" si="15"/>
        <v>45</v>
      </c>
    </row>
    <row r="18" spans="1:63" ht="16.5" x14ac:dyDescent="0.3">
      <c r="A18" s="2">
        <v>16</v>
      </c>
      <c r="B18" s="28">
        <v>65</v>
      </c>
      <c r="C18" s="29">
        <v>51</v>
      </c>
      <c r="D18" s="65">
        <v>51</v>
      </c>
      <c r="E18" s="67">
        <v>41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N18" s="16">
        <v>13</v>
      </c>
      <c r="AO18" s="16">
        <f t="shared" ca="1" si="10"/>
        <v>16.684475145242153</v>
      </c>
      <c r="AP18" s="16">
        <f ca="1">SMALL($AO$3:$AO$30,ROWS(AO$3:AO18))</f>
        <v>24.892475076456414</v>
      </c>
      <c r="AQ18" s="36">
        <f t="shared" ca="1" si="11"/>
        <v>1.9745355516325647</v>
      </c>
      <c r="AR18" s="36">
        <f t="shared" si="20"/>
        <v>1</v>
      </c>
      <c r="AS18" s="5">
        <f t="shared" ca="1" si="12"/>
        <v>50</v>
      </c>
      <c r="AT18" s="5">
        <f t="shared" ca="1" si="13"/>
        <v>0.4574124841370365</v>
      </c>
      <c r="AU18" s="5">
        <f ca="1">INDEX($AS$3:$AS$30,MATCH(SMALL($AT$3:$AT$30,ROWS(AT$3:AT18)),$AT$3:$AT$30,0))</f>
        <v>74</v>
      </c>
      <c r="AV18" s="5">
        <f ca="1">SMALL($AS$3:$AS$30,ROWS(AV$3:AV18))</f>
        <v>46</v>
      </c>
      <c r="AW18" s="13">
        <f ca="1">VLOOKUP(SMALL($BB$3:$BB$16,AX18),$BB$3:$BC$30,2,0)</f>
        <v>34</v>
      </c>
      <c r="AX18" s="13">
        <f t="shared" si="23"/>
        <v>8</v>
      </c>
      <c r="BA18" s="13">
        <v>16</v>
      </c>
      <c r="BB18" s="13">
        <f t="shared" ca="1" si="14"/>
        <v>0.65006214455459066</v>
      </c>
      <c r="BC18" s="13">
        <f t="shared" ca="1" si="15"/>
        <v>46</v>
      </c>
    </row>
    <row r="19" spans="1:63" ht="16.5" x14ac:dyDescent="0.3">
      <c r="A19" s="2">
        <v>17</v>
      </c>
      <c r="B19" s="28">
        <v>47</v>
      </c>
      <c r="C19" s="29">
        <v>51</v>
      </c>
      <c r="D19" s="65">
        <v>41</v>
      </c>
      <c r="E19" s="67">
        <v>25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N19" s="16">
        <v>17</v>
      </c>
      <c r="AO19" s="16">
        <f t="shared" ca="1" si="10"/>
        <v>24.979943757034885</v>
      </c>
      <c r="AP19" s="16">
        <f ca="1">SMALL($AO$3:$AO$30,ROWS(AO$3:AO19))</f>
        <v>24.979943757034885</v>
      </c>
      <c r="AQ19" s="36">
        <f t="shared" ca="1" si="11"/>
        <v>1.0654506903456926</v>
      </c>
      <c r="AR19" s="36">
        <f t="shared" si="20"/>
        <v>1</v>
      </c>
      <c r="AS19" s="5">
        <f t="shared" ca="1" si="12"/>
        <v>27</v>
      </c>
      <c r="AT19" s="5">
        <f t="shared" ca="1" si="13"/>
        <v>0.3152765715335264</v>
      </c>
      <c r="AU19" s="5">
        <f ca="1">INDEX($AS$3:$AS$30,MATCH(SMALL($AT$3:$AT$30,ROWS(AT$3:AT19)),$AT$3:$AT$30,0))</f>
        <v>53</v>
      </c>
      <c r="AV19" s="5">
        <f ca="1">SMALL($AS$3:$AS$30,ROWS(AV$3:AV19))</f>
        <v>50</v>
      </c>
      <c r="AW19" s="13">
        <f ca="1">VLOOKUP(SMALL($BB$3:$BB$16,AX19),$BB$3:$BC$30,2,0)</f>
        <v>28</v>
      </c>
      <c r="AX19" s="13">
        <f t="shared" si="23"/>
        <v>9</v>
      </c>
      <c r="BA19" s="13">
        <v>17</v>
      </c>
      <c r="BB19" s="13">
        <f t="shared" ca="1" si="14"/>
        <v>0.3067011393265231</v>
      </c>
      <c r="BC19" s="13">
        <f t="shared" ca="1" si="15"/>
        <v>50</v>
      </c>
    </row>
    <row r="20" spans="1:63" ht="16.5" x14ac:dyDescent="0.3">
      <c r="A20" s="2">
        <v>18</v>
      </c>
      <c r="B20" s="28">
        <v>53</v>
      </c>
      <c r="C20" s="29">
        <v>53</v>
      </c>
      <c r="D20" s="65">
        <v>65</v>
      </c>
      <c r="E20" s="67">
        <v>69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N20" s="16">
        <v>15</v>
      </c>
      <c r="AO20" s="16">
        <f t="shared" ca="1" si="10"/>
        <v>34.637060435010852</v>
      </c>
      <c r="AP20" s="16">
        <f ca="1">SMALL($AO$3:$AO$30,ROWS(AO$3:AO20))</f>
        <v>25.167270859056924</v>
      </c>
      <c r="AQ20" s="36">
        <f t="shared" ca="1" si="11"/>
        <v>2.4651021112530063</v>
      </c>
      <c r="AR20" s="36">
        <f t="shared" si="20"/>
        <v>1.5</v>
      </c>
      <c r="AS20" s="5">
        <f t="shared" ca="1" si="12"/>
        <v>63</v>
      </c>
      <c r="AT20" s="5">
        <f t="shared" ca="1" si="13"/>
        <v>0.98549494596789466</v>
      </c>
      <c r="AU20" s="5">
        <f ca="1">INDEX($AS$3:$AS$30,MATCH(SMALL($AT$3:$AT$30,ROWS(AT$3:AT20)),$AT$3:$AT$30,0))</f>
        <v>34</v>
      </c>
      <c r="AV20" s="5">
        <f ca="1">SMALL($AS$3:$AS$30,ROWS(AV$3:AV20))</f>
        <v>51</v>
      </c>
      <c r="AW20" s="13">
        <f ca="1">VLOOKUP(SMALL($BB$17:$BB$30,AX20),$BB$17:$BC$30,2,0)</f>
        <v>51</v>
      </c>
      <c r="AX20" s="13">
        <f t="shared" si="23"/>
        <v>9</v>
      </c>
      <c r="BA20" s="13">
        <v>18</v>
      </c>
      <c r="BB20" s="13">
        <f t="shared" ca="1" si="14"/>
        <v>0.61067691799257839</v>
      </c>
      <c r="BC20" s="13">
        <f t="shared" ca="1" si="15"/>
        <v>51</v>
      </c>
    </row>
    <row r="21" spans="1:63" ht="16.5" x14ac:dyDescent="0.3">
      <c r="A21" s="2">
        <v>19</v>
      </c>
      <c r="B21" s="28">
        <v>90</v>
      </c>
      <c r="C21" s="29">
        <v>56</v>
      </c>
      <c r="D21" s="65">
        <v>67</v>
      </c>
      <c r="E21" s="67">
        <v>90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N21" s="16">
        <v>19</v>
      </c>
      <c r="AO21" s="16">
        <f t="shared" ca="1" si="10"/>
        <v>32.505742922962227</v>
      </c>
      <c r="AP21" s="16">
        <f ca="1">SMALL($AO$3:$AO$30,ROWS(AO$3:AO21))</f>
        <v>25.499654049575639</v>
      </c>
      <c r="AQ21" s="36">
        <f t="shared" ca="1" si="11"/>
        <v>2.6490329240453727</v>
      </c>
      <c r="AR21" s="36">
        <f t="shared" si="20"/>
        <v>2</v>
      </c>
      <c r="AS21" s="5">
        <f t="shared" ca="1" si="12"/>
        <v>68</v>
      </c>
      <c r="AT21" s="5">
        <f t="shared" ca="1" si="13"/>
        <v>0.7706066494651389</v>
      </c>
      <c r="AU21" s="5">
        <f ca="1">INDEX($AS$3:$AS$30,MATCH(SMALL($AT$3:$AT$30,ROWS(AT$3:AT21)),$AT$3:$AT$30,0))</f>
        <v>60</v>
      </c>
      <c r="AV21" s="5">
        <f ca="1">SMALL($AS$3:$AS$30,ROWS(AV$3:AV21))</f>
        <v>53</v>
      </c>
      <c r="AW21" s="13">
        <f ca="1">VLOOKUP(SMALL($BB$17:$BB$30,AX21),$BB$17:$BC$30,2,0)</f>
        <v>45</v>
      </c>
      <c r="AX21" s="13">
        <f t="shared" si="23"/>
        <v>10</v>
      </c>
      <c r="BA21" s="13">
        <v>19</v>
      </c>
      <c r="BB21" s="13">
        <f t="shared" ca="1" si="14"/>
        <v>0.42245854137026251</v>
      </c>
      <c r="BC21" s="13">
        <f t="shared" ca="1" si="15"/>
        <v>53</v>
      </c>
    </row>
    <row r="22" spans="1:63" ht="16.5" x14ac:dyDescent="0.3">
      <c r="A22" s="2">
        <v>20</v>
      </c>
      <c r="B22" s="28">
        <v>56</v>
      </c>
      <c r="C22" s="29">
        <v>61</v>
      </c>
      <c r="D22" s="65">
        <v>51</v>
      </c>
      <c r="E22" s="67">
        <v>33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N22" s="16">
        <v>20</v>
      </c>
      <c r="AO22" s="16">
        <f t="shared" ca="1" si="10"/>
        <v>23.531672852791075</v>
      </c>
      <c r="AP22" s="16">
        <f ca="1">SMALL($AO$3:$AO$30,ROWS(AO$3:AO22))</f>
        <v>26.647099771408406</v>
      </c>
      <c r="AQ22" s="36">
        <f t="shared" ca="1" si="11"/>
        <v>1.0134022854897156</v>
      </c>
      <c r="AR22" s="36">
        <f t="shared" si="20"/>
        <v>1</v>
      </c>
      <c r="AS22" s="5">
        <f t="shared" ca="1" si="12"/>
        <v>28</v>
      </c>
      <c r="AT22" s="5">
        <f t="shared" ca="1" si="13"/>
        <v>0.46023154288653867</v>
      </c>
      <c r="AU22" s="5">
        <f ca="1">INDEX($AS$3:$AS$30,MATCH(SMALL($AT$3:$AT$30,ROWS(AT$3:AT22)),$AT$3:$AT$30,0))</f>
        <v>23</v>
      </c>
      <c r="AV22" s="5">
        <f ca="1">SMALL($AS$3:$AS$30,ROWS(AV$3:AV22))</f>
        <v>55</v>
      </c>
      <c r="AW22" s="13">
        <f ca="1">VLOOKUP(SMALL($BB$3:$BB$16,AX22),$BB$3:$BC$30,2,0)</f>
        <v>33</v>
      </c>
      <c r="AX22" s="13">
        <f t="shared" si="23"/>
        <v>10</v>
      </c>
      <c r="BA22" s="13">
        <v>20</v>
      </c>
      <c r="BB22" s="13">
        <f t="shared" ca="1" si="14"/>
        <v>0.4318323515945196</v>
      </c>
      <c r="BC22" s="13">
        <f t="shared" ca="1" si="15"/>
        <v>55</v>
      </c>
    </row>
    <row r="23" spans="1:63" ht="16.5" x14ac:dyDescent="0.3">
      <c r="A23" s="2">
        <v>21</v>
      </c>
      <c r="B23" s="28">
        <v>51</v>
      </c>
      <c r="C23" s="29">
        <v>62</v>
      </c>
      <c r="D23" s="65">
        <v>56</v>
      </c>
      <c r="E23" s="67">
        <v>31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N23" s="16">
        <v>24</v>
      </c>
      <c r="AO23" s="16">
        <f t="shared" ca="1" si="10"/>
        <v>31.89344959015078</v>
      </c>
      <c r="AP23" s="16">
        <f ca="1">SMALL($AO$3:$AO$30,ROWS(AO$3:AO23))</f>
        <v>28.645715018843287</v>
      </c>
      <c r="AQ23" s="36">
        <f t="shared" ca="1" si="11"/>
        <v>1.5695991728269951</v>
      </c>
      <c r="AR23" s="36">
        <f t="shared" si="20"/>
        <v>1</v>
      </c>
      <c r="AS23" s="5">
        <f t="shared" ca="1" si="12"/>
        <v>45</v>
      </c>
      <c r="AT23" s="5">
        <f t="shared" ca="1" si="13"/>
        <v>0.30686117305740379</v>
      </c>
      <c r="AU23" s="5">
        <f ca="1">INDEX($AS$3:$AS$30,MATCH(SMALL($AT$3:$AT$30,ROWS(AT$3:AT23)),$AT$3:$AT$30,0))</f>
        <v>68</v>
      </c>
      <c r="AV23" s="5">
        <f ca="1">SMALL($AS$3:$AS$30,ROWS(AV$3:AV23))</f>
        <v>59</v>
      </c>
      <c r="AW23" s="13">
        <f ca="1">VLOOKUP(SMALL($BB$3:$BB$16,AX23),$BB$3:$BC$30,2,0)</f>
        <v>33</v>
      </c>
      <c r="AX23" s="13">
        <f t="shared" si="23"/>
        <v>11</v>
      </c>
      <c r="BA23" s="13">
        <v>21</v>
      </c>
      <c r="BB23" s="13">
        <f t="shared" ca="1" si="14"/>
        <v>0.20425978825434188</v>
      </c>
      <c r="BC23" s="13">
        <f t="shared" ca="1" si="15"/>
        <v>59</v>
      </c>
    </row>
    <row r="24" spans="1:63" ht="16.5" x14ac:dyDescent="0.3">
      <c r="A24" s="2">
        <v>22</v>
      </c>
      <c r="B24" s="28">
        <v>40</v>
      </c>
      <c r="C24" s="29">
        <v>65</v>
      </c>
      <c r="D24" s="65">
        <v>69</v>
      </c>
      <c r="E24" s="67">
        <v>82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N24" s="16">
        <v>22</v>
      </c>
      <c r="AO24" s="16">
        <f t="shared" ca="1" si="10"/>
        <v>22.548605604545767</v>
      </c>
      <c r="AP24" s="16">
        <f ca="1">SMALL($AO$3:$AO$30,ROWS(AO$3:AO24))</f>
        <v>29.745733719320135</v>
      </c>
      <c r="AQ24" s="36">
        <f t="shared" ca="1" si="11"/>
        <v>1.999188370932284</v>
      </c>
      <c r="AR24" s="36">
        <f t="shared" si="20"/>
        <v>1.5</v>
      </c>
      <c r="AS24" s="5">
        <f t="shared" ca="1" si="12"/>
        <v>60</v>
      </c>
      <c r="AT24" s="5">
        <f t="shared" ca="1" si="13"/>
        <v>0.70458107467779563</v>
      </c>
      <c r="AU24" s="5">
        <f ca="1">INDEX($AS$3:$AS$30,MATCH(SMALL($AT$3:$AT$30,ROWS(AT$3:AT24)),$AT$3:$AT$30,0))</f>
        <v>59</v>
      </c>
      <c r="AV24" s="5">
        <f ca="1">SMALL($AS$3:$AS$30,ROWS(AV$3:AV24))</f>
        <v>59</v>
      </c>
      <c r="AW24" s="13">
        <f ca="1">VLOOKUP(SMALL($BB$17:$BB$30,AX24),$BB$17:$BC$30,2,0)</f>
        <v>46</v>
      </c>
      <c r="AX24" s="13">
        <f t="shared" si="23"/>
        <v>11</v>
      </c>
      <c r="BA24" s="13">
        <v>22</v>
      </c>
      <c r="BB24" s="13">
        <f t="shared" ca="1" si="14"/>
        <v>0.71804010103009097</v>
      </c>
      <c r="BC24" s="13">
        <f t="shared" ca="1" si="15"/>
        <v>59</v>
      </c>
    </row>
    <row r="25" spans="1:63" ht="16.5" x14ac:dyDescent="0.3">
      <c r="A25" s="2">
        <v>23</v>
      </c>
      <c r="B25" s="28">
        <v>61</v>
      </c>
      <c r="C25" s="29">
        <v>67</v>
      </c>
      <c r="D25" s="65">
        <v>82</v>
      </c>
      <c r="E25" s="67">
        <v>62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N25" s="16">
        <v>23</v>
      </c>
      <c r="AO25" s="16">
        <f t="shared" ca="1" si="10"/>
        <v>25.499654049575639</v>
      </c>
      <c r="AP25" s="16">
        <f ca="1">SMALL($AO$3:$AO$30,ROWS(AO$3:AO25))</f>
        <v>30.108189424334491</v>
      </c>
      <c r="AQ25" s="36">
        <f t="shared" ca="1" si="11"/>
        <v>2.551591866148831</v>
      </c>
      <c r="AR25" s="36">
        <f t="shared" si="20"/>
        <v>2</v>
      </c>
      <c r="AS25" s="5">
        <f t="shared" ca="1" si="12"/>
        <v>77</v>
      </c>
      <c r="AT25" s="5">
        <f t="shared" ca="1" si="13"/>
        <v>0.35116159734403785</v>
      </c>
      <c r="AU25" s="5">
        <f ca="1">INDEX($AS$3:$AS$30,MATCH(SMALL($AT$3:$AT$30,ROWS(AT$3:AT25)),$AT$3:$AT$30,0))</f>
        <v>45</v>
      </c>
      <c r="AV25" s="5">
        <f ca="1">SMALL($AS$3:$AS$30,ROWS(AV$3:AV25))</f>
        <v>60</v>
      </c>
      <c r="AW25" s="13">
        <f ca="1">VLOOKUP(SMALL($BB$17:$BB$30,AX25),$BB$17:$BC$30,2,0)</f>
        <v>68</v>
      </c>
      <c r="AX25" s="13">
        <f t="shared" si="23"/>
        <v>12</v>
      </c>
      <c r="BA25" s="13">
        <v>23</v>
      </c>
      <c r="BB25" s="13">
        <f t="shared" ca="1" si="14"/>
        <v>0.43805455596668808</v>
      </c>
      <c r="BC25" s="13">
        <f t="shared" ca="1" si="15"/>
        <v>60</v>
      </c>
    </row>
    <row r="26" spans="1:63" ht="16.5" x14ac:dyDescent="0.3">
      <c r="A26" s="2">
        <v>24</v>
      </c>
      <c r="B26" s="28">
        <v>72</v>
      </c>
      <c r="C26" s="29">
        <v>69</v>
      </c>
      <c r="D26" s="65">
        <v>39</v>
      </c>
      <c r="E26" s="67">
        <v>47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N26" s="16">
        <v>25</v>
      </c>
      <c r="AO26" s="16">
        <f t="shared" ca="1" si="10"/>
        <v>26.647099771408406</v>
      </c>
      <c r="AP26" s="16">
        <f ca="1">SMALL($AO$3:$AO$30,ROWS(AO$3:AO26))</f>
        <v>31.043205805762881</v>
      </c>
      <c r="AQ26" s="36">
        <f t="shared" ca="1" si="11"/>
        <v>1.4222895906689867</v>
      </c>
      <c r="AR26" s="36">
        <f t="shared" si="20"/>
        <v>1</v>
      </c>
      <c r="AS26" s="5">
        <f t="shared" ca="1" si="12"/>
        <v>45</v>
      </c>
      <c r="AT26" s="5">
        <f t="shared" ca="1" si="13"/>
        <v>6.4729734128391447E-2</v>
      </c>
      <c r="AU26" s="5">
        <f ca="1">INDEX($AS$3:$AS$30,MATCH(SMALL($AT$3:$AT$30,ROWS(AT$3:AT26)),$AT$3:$AT$30,0))</f>
        <v>33</v>
      </c>
      <c r="AV26" s="5">
        <f ca="1">SMALL($AS$3:$AS$30,ROWS(AV$3:AV26))</f>
        <v>63</v>
      </c>
      <c r="AW26" s="13">
        <f ca="1">VLOOKUP(SMALL($BB$3:$BB$16,AX26),$BB$3:$BC$30,2,0)</f>
        <v>38</v>
      </c>
      <c r="AX26" s="13">
        <f t="shared" si="23"/>
        <v>12</v>
      </c>
      <c r="BA26" s="13">
        <v>24</v>
      </c>
      <c r="BB26" s="13">
        <f t="shared" ca="1" si="14"/>
        <v>0.82850414055548594</v>
      </c>
      <c r="BC26" s="13">
        <f t="shared" ca="1" si="15"/>
        <v>63</v>
      </c>
    </row>
    <row r="27" spans="1:63" ht="16.5" x14ac:dyDescent="0.3">
      <c r="A27" s="2">
        <v>25</v>
      </c>
      <c r="B27" s="28">
        <v>39</v>
      </c>
      <c r="C27" s="29">
        <v>72</v>
      </c>
      <c r="D27" s="65">
        <v>47</v>
      </c>
      <c r="E27" s="67">
        <v>39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16">
        <v>21</v>
      </c>
      <c r="AO27" s="16">
        <f t="shared" ca="1" si="10"/>
        <v>20.387499173506367</v>
      </c>
      <c r="AP27" s="16">
        <f ca="1">SMALL($AO$3:$AO$30,ROWS(AO$3:AO27))</f>
        <v>31.89344959015078</v>
      </c>
      <c r="AQ27" s="36">
        <f t="shared" ca="1" si="11"/>
        <v>1.655279747253922</v>
      </c>
      <c r="AR27" s="36">
        <f t="shared" si="20"/>
        <v>1</v>
      </c>
      <c r="AS27" s="5">
        <f t="shared" ca="1" si="12"/>
        <v>53</v>
      </c>
      <c r="AT27" s="5">
        <f t="shared" ca="1" si="13"/>
        <v>0.5398610490621194</v>
      </c>
      <c r="AU27" s="5">
        <f ca="1">INDEX($AS$3:$AS$30,MATCH(SMALL($AT$3:$AT$30,ROWS(AT$3:AT27)),$AT$3:$AT$30,0))</f>
        <v>34</v>
      </c>
      <c r="AV27" s="5">
        <f ca="1">SMALL($AS$3:$AS$30,ROWS(AV$3:AV27))</f>
        <v>64</v>
      </c>
      <c r="AW27" s="13">
        <f ca="1">VLOOKUP(SMALL($BB$3:$BB$16,AX27),$BB$3:$BC$30,2,0)</f>
        <v>42</v>
      </c>
      <c r="AX27" s="13">
        <f t="shared" si="23"/>
        <v>13</v>
      </c>
      <c r="BA27" s="13">
        <v>25</v>
      </c>
      <c r="BB27" s="13">
        <f t="shared" ca="1" si="14"/>
        <v>0.48778644644433078</v>
      </c>
      <c r="BC27" s="13">
        <f t="shared" ca="1" si="15"/>
        <v>64</v>
      </c>
    </row>
    <row r="28" spans="1:63" ht="16.5" x14ac:dyDescent="0.3">
      <c r="A28" s="2">
        <v>26</v>
      </c>
      <c r="B28" s="28">
        <v>31</v>
      </c>
      <c r="C28" s="29">
        <v>72</v>
      </c>
      <c r="D28" s="65">
        <v>61</v>
      </c>
      <c r="E28" s="67">
        <v>51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16">
        <v>27</v>
      </c>
      <c r="AO28" s="16">
        <f t="shared" ca="1" si="10"/>
        <v>23.451096109086489</v>
      </c>
      <c r="AP28" s="16">
        <f ca="1">SMALL($AO$3:$AO$30,ROWS(AO$3:AO28))</f>
        <v>32.505742922962227</v>
      </c>
      <c r="AQ28" s="36">
        <f t="shared" ca="1" si="11"/>
        <v>1.8106792398027478</v>
      </c>
      <c r="AR28" s="36">
        <f t="shared" si="20"/>
        <v>1.5</v>
      </c>
      <c r="AS28" s="5">
        <f t="shared" ca="1" si="12"/>
        <v>59</v>
      </c>
      <c r="AT28" s="5">
        <f t="shared" ca="1" si="13"/>
        <v>0.78583047080336865</v>
      </c>
      <c r="AU28" s="5">
        <f ca="1">INDEX($AS$3:$AS$30,MATCH(SMALL($AT$3:$AT$30,ROWS(AT$3:AT28)),$AT$3:$AT$30,0))</f>
        <v>64</v>
      </c>
      <c r="AV28" s="5">
        <f ca="1">SMALL($AS$3:$AS$30,ROWS(AV$3:AV28))</f>
        <v>68</v>
      </c>
      <c r="AW28" s="13">
        <f ca="1">VLOOKUP(SMALL($BB$17:$BB$30,AX28),$BB$17:$BC$30,2,0)</f>
        <v>59</v>
      </c>
      <c r="AX28" s="13">
        <f t="shared" si="23"/>
        <v>13</v>
      </c>
      <c r="BA28" s="13">
        <v>26</v>
      </c>
      <c r="BB28" s="13">
        <f t="shared" ca="1" si="14"/>
        <v>0.71543535593068197</v>
      </c>
      <c r="BC28" s="13">
        <f t="shared" ca="1" si="15"/>
        <v>68</v>
      </c>
    </row>
    <row r="29" spans="1:63" ht="16.5" x14ac:dyDescent="0.3">
      <c r="A29" s="2">
        <v>27</v>
      </c>
      <c r="B29" s="28">
        <v>62</v>
      </c>
      <c r="C29" s="29">
        <v>82</v>
      </c>
      <c r="D29" s="65">
        <v>90</v>
      </c>
      <c r="E29" s="67">
        <v>65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16">
        <v>26</v>
      </c>
      <c r="AO29" s="16">
        <f t="shared" ca="1" si="10"/>
        <v>23.671491127022623</v>
      </c>
      <c r="AP29" s="16">
        <f ca="1">SMALL($AO$3:$AO$30,ROWS(AO$3:AO29))</f>
        <v>33.196124795815649</v>
      </c>
      <c r="AQ29" s="36">
        <f t="shared" ca="1" si="11"/>
        <v>2.2092977131465963</v>
      </c>
      <c r="AR29" s="36">
        <f t="shared" si="20"/>
        <v>2</v>
      </c>
      <c r="AS29" s="5">
        <f t="shared" ca="1" si="12"/>
        <v>74</v>
      </c>
      <c r="AT29" s="5">
        <f t="shared" ca="1" si="13"/>
        <v>0.5252131674713203</v>
      </c>
      <c r="AU29" s="5">
        <f ca="1">INDEX($AS$3:$AS$30,MATCH(SMALL($AT$3:$AT$30,ROWS(AT$3:AT29)),$AT$3:$AT$30,0))</f>
        <v>46</v>
      </c>
      <c r="AV29" s="5">
        <f ca="1">SMALL($AS$3:$AS$30,ROWS(AV$3:AV29))</f>
        <v>74</v>
      </c>
      <c r="AW29" s="13">
        <f ca="1">VLOOKUP(SMALL($BB$17:$BB$30,AX29),$BB$17:$BC$30,2,0)</f>
        <v>63</v>
      </c>
      <c r="AX29" s="13">
        <f t="shared" si="23"/>
        <v>14</v>
      </c>
      <c r="BA29" s="13">
        <v>27</v>
      </c>
      <c r="BB29" s="13">
        <f t="shared" ca="1" si="14"/>
        <v>0.34587952601794036</v>
      </c>
      <c r="BC29" s="13">
        <f t="shared" ca="1" si="15"/>
        <v>74</v>
      </c>
    </row>
    <row r="30" spans="1:63" ht="16.5" x14ac:dyDescent="0.3">
      <c r="A30" s="2">
        <v>28</v>
      </c>
      <c r="B30" s="28">
        <v>48</v>
      </c>
      <c r="C30" s="29">
        <v>90</v>
      </c>
      <c r="D30" s="65">
        <v>62</v>
      </c>
      <c r="E30" s="67">
        <v>44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16">
        <v>33</v>
      </c>
      <c r="AO30" s="16">
        <f t="shared" ca="1" si="10"/>
        <v>24.113848688075279</v>
      </c>
      <c r="AP30" s="16">
        <f ca="1">SMALL($AO$3:$AO$30,ROWS(AO$3:AO30))</f>
        <v>34.637060435010852</v>
      </c>
      <c r="AQ30" s="36">
        <f t="shared" ca="1" si="11"/>
        <v>1.3195783818334426</v>
      </c>
      <c r="AR30" s="36">
        <f t="shared" si="20"/>
        <v>1</v>
      </c>
      <c r="AS30" s="5">
        <f t="shared" ca="1" si="12"/>
        <v>46</v>
      </c>
      <c r="AT30" s="5">
        <f t="shared" ca="1" si="13"/>
        <v>0.93722623852804099</v>
      </c>
      <c r="AU30" s="5">
        <f ca="1">INDEX($AS$3:$AS$30,MATCH(SMALL($AT$3:$AT$30,ROWS(AT$3:AT30)),$AT$3:$AT$30,0))</f>
        <v>63</v>
      </c>
      <c r="AV30" s="5">
        <f ca="1">SMALL($AS$3:$AS$30,ROWS(AV$3:AV30))</f>
        <v>77</v>
      </c>
      <c r="AW30" s="13">
        <f ca="1">VLOOKUP(SMALL($BB$3:$BB$16,AX30),$BB$3:$BC$30,2,0)</f>
        <v>23</v>
      </c>
      <c r="AX30" s="13">
        <f t="shared" si="23"/>
        <v>14</v>
      </c>
      <c r="BA30" s="13">
        <v>28</v>
      </c>
      <c r="BB30" s="13">
        <f t="shared" ca="1" si="14"/>
        <v>0.13799429142738329</v>
      </c>
      <c r="BC30" s="13">
        <f t="shared" ca="1" si="15"/>
        <v>77</v>
      </c>
    </row>
    <row r="31" spans="1:63" ht="15" x14ac:dyDescent="0.25">
      <c r="A31"/>
      <c r="B31"/>
      <c r="C31"/>
      <c r="D31"/>
      <c r="E3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/>
      <c r="B32"/>
      <c r="C32"/>
      <c r="D32"/>
      <c r="E32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/>
      <c r="AO32"/>
      <c r="AP32"/>
      <c r="AQ32"/>
      <c r="AR32"/>
      <c r="AS32" s="57">
        <f ca="1">SUM(AS3:AS30)</f>
        <v>1316</v>
      </c>
      <c r="AT32"/>
      <c r="AU32" s="57">
        <f ca="1">SUM(AU3:AU30)</f>
        <v>1316</v>
      </c>
      <c r="AV32" s="57">
        <f ca="1">SUM(AV3:AV30)</f>
        <v>1316</v>
      </c>
      <c r="AW32" s="57">
        <f ca="1">SUM(AW3:AW30)</f>
        <v>1316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5" x14ac:dyDescent="0.25">
      <c r="A33"/>
      <c r="B33"/>
      <c r="C33"/>
      <c r="D33"/>
      <c r="E33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5" x14ac:dyDescent="0.25">
      <c r="A34"/>
      <c r="B34"/>
      <c r="C34"/>
      <c r="D34"/>
      <c r="E34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4"/>
      <c r="B35" s="4"/>
      <c r="C35" s="4"/>
      <c r="D35" s="4"/>
      <c r="E35" s="4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4"/>
      <c r="B36" s="4"/>
      <c r="C36" s="4"/>
      <c r="D36" s="4"/>
      <c r="E36" s="4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4"/>
      <c r="B37" s="4"/>
      <c r="C37" s="4"/>
      <c r="D37" s="4"/>
      <c r="E37" s="4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4"/>
      <c r="B38" s="4"/>
      <c r="C38" s="4"/>
      <c r="D38" s="4"/>
      <c r="E38" s="4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4"/>
      <c r="B39" s="4"/>
      <c r="C39" s="4"/>
      <c r="D39" s="4"/>
      <c r="E39" s="4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4"/>
      <c r="B40" s="4"/>
      <c r="C40" s="4"/>
      <c r="D40" s="4"/>
      <c r="E40" s="4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4"/>
      <c r="B41" s="4"/>
      <c r="C41" s="4"/>
      <c r="D41" s="4"/>
      <c r="E41" s="4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4"/>
      <c r="B42" s="4"/>
      <c r="C42" s="4"/>
      <c r="D42" s="4"/>
      <c r="E42" s="4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4"/>
      <c r="B43" s="4"/>
      <c r="C43" s="4"/>
      <c r="D43" s="4"/>
      <c r="E43" s="4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4"/>
      <c r="B44" s="4"/>
      <c r="C44" s="4"/>
      <c r="D44" s="4"/>
      <c r="E44" s="4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4"/>
      <c r="B45" s="4"/>
      <c r="C45" s="4"/>
      <c r="D45" s="4"/>
      <c r="E45" s="4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4"/>
      <c r="B46" s="4"/>
      <c r="C46" s="4"/>
      <c r="D46" s="4"/>
      <c r="E46" s="4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4"/>
      <c r="B47" s="4"/>
      <c r="C47" s="4"/>
      <c r="D47" s="4"/>
      <c r="E47" s="4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4"/>
      <c r="B48" s="4"/>
      <c r="C48" s="4"/>
      <c r="D48" s="4"/>
      <c r="E48" s="4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4"/>
      <c r="B49" s="4"/>
      <c r="C49" s="4"/>
      <c r="D49" s="4"/>
      <c r="E49" s="4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4"/>
      <c r="B50" s="4"/>
      <c r="C50" s="4"/>
      <c r="D50" s="4"/>
      <c r="E50" s="4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4"/>
      <c r="B51" s="4"/>
      <c r="C51" s="4"/>
      <c r="D51" s="4"/>
      <c r="E51" s="4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4"/>
      <c r="B52" s="4"/>
      <c r="C52" s="4"/>
      <c r="D52" s="4"/>
      <c r="E52" s="4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4"/>
      <c r="B53" s="4"/>
      <c r="C53" s="4"/>
      <c r="D53" s="4"/>
      <c r="E53" s="4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4"/>
      <c r="B54" s="4"/>
      <c r="C54" s="4"/>
      <c r="D54" s="4"/>
      <c r="E54" s="4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4"/>
      <c r="B55" s="4"/>
      <c r="C55" s="4"/>
      <c r="D55" s="4"/>
      <c r="E55" s="4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4"/>
      <c r="B56" s="4"/>
      <c r="C56" s="4"/>
      <c r="D56" s="4"/>
      <c r="E56" s="4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4"/>
      <c r="B57" s="4"/>
      <c r="C57" s="4"/>
      <c r="D57" s="4"/>
      <c r="E57" s="4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4"/>
      <c r="B58" s="4"/>
      <c r="C58" s="4"/>
      <c r="D58" s="4"/>
      <c r="E58" s="4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4"/>
      <c r="B59" s="4"/>
      <c r="C59" s="4"/>
      <c r="D59" s="4"/>
      <c r="E59" s="4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4"/>
      <c r="B60" s="4"/>
      <c r="C60" s="4"/>
      <c r="D60" s="4"/>
      <c r="E60" s="4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4"/>
      <c r="B61" s="4"/>
      <c r="C61" s="4"/>
      <c r="D61" s="4"/>
      <c r="E61" s="4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4"/>
      <c r="B62" s="4"/>
      <c r="C62" s="4"/>
      <c r="D62" s="4"/>
      <c r="E62" s="4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27:63" ht="15" x14ac:dyDescent="0.25"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27:63" ht="15" x14ac:dyDescent="0.25"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27:63" ht="15" x14ac:dyDescent="0.25"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27:63" ht="15" x14ac:dyDescent="0.25"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27:63" ht="15" x14ac:dyDescent="0.25"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27:63" ht="15" x14ac:dyDescent="0.25"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27:63" ht="15" x14ac:dyDescent="0.25"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27:63" ht="15" x14ac:dyDescent="0.25"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27:63" ht="15" x14ac:dyDescent="0.25"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27:63" ht="15" x14ac:dyDescent="0.25"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27:63" ht="15" x14ac:dyDescent="0.25"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27:63" ht="15" x14ac:dyDescent="0.25"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27:63" ht="15" x14ac:dyDescent="0.25"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27:63" ht="16.5" x14ac:dyDescent="0.3"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27:63" ht="16.5" x14ac:dyDescent="0.3"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27:63" ht="16.5" x14ac:dyDescent="0.3"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27:63" ht="16.5" x14ac:dyDescent="0.3"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27:63" ht="16.5" x14ac:dyDescent="0.3"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27:63" ht="16.5" x14ac:dyDescent="0.3"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27:63" ht="16.5" x14ac:dyDescent="0.3"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27:63" ht="16.5" x14ac:dyDescent="0.3"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27:63" ht="16.5" x14ac:dyDescent="0.3"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27:63" ht="16.5" x14ac:dyDescent="0.3"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/>
      <c r="AQ87"/>
      <c r="AR87"/>
      <c r="AS87"/>
      <c r="AT87"/>
      <c r="AU87"/>
      <c r="AV87" s="4"/>
      <c r="AX87"/>
    </row>
    <row r="88" spans="27:63" ht="17.25" thickBot="1" x14ac:dyDescent="0.35"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/>
      <c r="AQ88"/>
      <c r="AR88"/>
      <c r="AS88" s="57">
        <f ca="1">SUM(AS3:AS86)</f>
        <v>2632</v>
      </c>
      <c r="AT88" s="57">
        <f t="shared" ref="AT88:AW88" ca="1" si="24">SUM(AT3:AT86)</f>
        <v>14.790727265488101</v>
      </c>
      <c r="AU88" s="57">
        <f t="shared" ca="1" si="24"/>
        <v>2632</v>
      </c>
      <c r="AV88" s="57">
        <f t="shared" ca="1" si="24"/>
        <v>2632</v>
      </c>
      <c r="AW88" s="57">
        <f t="shared" ca="1" si="24"/>
        <v>2632</v>
      </c>
      <c r="AX88"/>
    </row>
    <row r="89" spans="27:63" ht="17.25" thickBot="1" x14ac:dyDescent="0.35"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/>
      <c r="AQ89"/>
      <c r="AR89"/>
      <c r="AS89" s="20" t="s">
        <v>39</v>
      </c>
      <c r="AT89" s="5" t="s">
        <v>40</v>
      </c>
      <c r="AU89" s="18" t="s">
        <v>41</v>
      </c>
      <c r="AV89" s="19" t="s">
        <v>19</v>
      </c>
      <c r="AW89" s="13" t="s">
        <v>47</v>
      </c>
      <c r="AX89"/>
    </row>
    <row r="90" spans="27:63" ht="15" x14ac:dyDescent="0.25">
      <c r="AP90"/>
      <c r="AQ90"/>
      <c r="AR90"/>
      <c r="AS90"/>
      <c r="AT90"/>
      <c r="AU90"/>
      <c r="AX90"/>
    </row>
    <row r="91" spans="27:63" ht="15" x14ac:dyDescent="0.25">
      <c r="AP91"/>
      <c r="AQ91"/>
      <c r="AR91"/>
      <c r="AS91"/>
      <c r="AT91"/>
      <c r="AU91"/>
      <c r="AX91"/>
    </row>
    <row r="92" spans="27:63" ht="15" x14ac:dyDescent="0.25">
      <c r="AP92"/>
      <c r="AQ92"/>
      <c r="AR92"/>
      <c r="AS92"/>
      <c r="AT92"/>
      <c r="AU92"/>
      <c r="AX92"/>
    </row>
    <row r="93" spans="27:63" ht="16.5" x14ac:dyDescent="0.3">
      <c r="AP93"/>
      <c r="AQ93" s="36"/>
      <c r="AR93" s="36"/>
      <c r="AS93"/>
      <c r="AT93"/>
      <c r="AU93"/>
      <c r="AX93"/>
    </row>
    <row r="94" spans="27:63" ht="16.5" x14ac:dyDescent="0.3">
      <c r="AP94"/>
      <c r="AQ94" s="36"/>
      <c r="AR94" s="36"/>
      <c r="AS94"/>
      <c r="AT94"/>
      <c r="AU94"/>
      <c r="AX94"/>
    </row>
    <row r="95" spans="27:63" ht="16.5" x14ac:dyDescent="0.3">
      <c r="AP95"/>
      <c r="AQ95" s="36"/>
      <c r="AR95" s="36"/>
      <c r="AS95"/>
      <c r="AT95"/>
      <c r="AU95"/>
      <c r="AX95"/>
    </row>
    <row r="96" spans="27:63" ht="16.5" x14ac:dyDescent="0.3">
      <c r="AP96"/>
      <c r="AQ96" s="36"/>
      <c r="AR96" s="36"/>
      <c r="AS96"/>
      <c r="AT96"/>
      <c r="AU96"/>
      <c r="AX96"/>
    </row>
    <row r="97" spans="42:50" ht="16.5" x14ac:dyDescent="0.3">
      <c r="AP97"/>
      <c r="AQ97" s="36"/>
      <c r="AR97" s="36"/>
      <c r="AS97"/>
      <c r="AT97"/>
      <c r="AU97"/>
      <c r="AX97"/>
    </row>
    <row r="98" spans="42:50" ht="16.5" x14ac:dyDescent="0.3">
      <c r="AP98"/>
      <c r="AQ98" s="36"/>
      <c r="AR98" s="36"/>
      <c r="AS98"/>
      <c r="AT98"/>
      <c r="AU98"/>
      <c r="AX98"/>
    </row>
    <row r="99" spans="42:50" ht="15" x14ac:dyDescent="0.25">
      <c r="AP99"/>
      <c r="AQ99"/>
      <c r="AR99"/>
      <c r="AS99"/>
      <c r="AT99"/>
      <c r="AU99"/>
    </row>
    <row r="100" spans="42:50" ht="15" x14ac:dyDescent="0.25">
      <c r="AP100"/>
      <c r="AQ100"/>
      <c r="AR100"/>
      <c r="AS100"/>
      <c r="AT100"/>
      <c r="AU100"/>
    </row>
    <row r="101" spans="42:50" ht="15" x14ac:dyDescent="0.25">
      <c r="AP101"/>
      <c r="AQ101"/>
      <c r="AR101"/>
      <c r="AS101"/>
      <c r="AT101"/>
      <c r="AU101"/>
    </row>
    <row r="102" spans="42:50" ht="15" x14ac:dyDescent="0.25">
      <c r="AP102"/>
      <c r="AQ102"/>
      <c r="AR102"/>
      <c r="AS102"/>
      <c r="AT102"/>
      <c r="AU102"/>
    </row>
    <row r="103" spans="42:50" ht="15" x14ac:dyDescent="0.25">
      <c r="AP103"/>
      <c r="AQ103"/>
      <c r="AR103"/>
      <c r="AS103"/>
      <c r="AT103"/>
      <c r="AU103"/>
    </row>
    <row r="104" spans="42:50" ht="15" x14ac:dyDescent="0.25">
      <c r="AP104"/>
      <c r="AQ104"/>
      <c r="AR104"/>
      <c r="AS104"/>
      <c r="AT104"/>
      <c r="AU104"/>
    </row>
    <row r="105" spans="42:50" ht="15" x14ac:dyDescent="0.25">
      <c r="AP105"/>
      <c r="AQ105"/>
      <c r="AR105"/>
      <c r="AS105"/>
      <c r="AT105"/>
      <c r="AU105"/>
    </row>
    <row r="106" spans="42:50" ht="15" x14ac:dyDescent="0.25">
      <c r="AP106"/>
      <c r="AQ106"/>
      <c r="AR106"/>
      <c r="AS106"/>
      <c r="AT106"/>
      <c r="AU106"/>
    </row>
    <row r="107" spans="42:50" ht="15" x14ac:dyDescent="0.25">
      <c r="AP107"/>
      <c r="AQ107"/>
      <c r="AR107"/>
      <c r="AS107"/>
      <c r="AT107"/>
      <c r="AU107"/>
    </row>
    <row r="108" spans="42:50" ht="15" x14ac:dyDescent="0.25">
      <c r="AP108"/>
      <c r="AQ108"/>
      <c r="AR108"/>
      <c r="AS108"/>
      <c r="AT108"/>
      <c r="AU108"/>
    </row>
    <row r="109" spans="42:50" ht="15" x14ac:dyDescent="0.25">
      <c r="AP109"/>
      <c r="AQ109"/>
      <c r="AR109"/>
      <c r="AS109"/>
      <c r="AT109"/>
      <c r="AU109"/>
    </row>
    <row r="110" spans="42:50" ht="15" x14ac:dyDescent="0.25">
      <c r="AP110"/>
      <c r="AQ110"/>
      <c r="AR110"/>
      <c r="AS110"/>
      <c r="AT110"/>
      <c r="AU110"/>
    </row>
    <row r="111" spans="42:50" ht="15" x14ac:dyDescent="0.25">
      <c r="AP111"/>
      <c r="AQ111"/>
      <c r="AR111"/>
      <c r="AS111"/>
      <c r="AT111"/>
      <c r="AU111"/>
    </row>
    <row r="112" spans="42:50" ht="15" x14ac:dyDescent="0.25">
      <c r="AP112"/>
      <c r="AQ112"/>
      <c r="AR112"/>
      <c r="AS112"/>
      <c r="AT112"/>
      <c r="AU112"/>
    </row>
    <row r="113" spans="1:47" ht="15" x14ac:dyDescent="0.25">
      <c r="AP113"/>
      <c r="AQ113"/>
      <c r="AR113"/>
      <c r="AS113"/>
      <c r="AT113"/>
      <c r="AU113"/>
    </row>
    <row r="114" spans="1:47" ht="15" x14ac:dyDescent="0.25">
      <c r="AP114"/>
      <c r="AQ114"/>
      <c r="AR114"/>
      <c r="AS114"/>
      <c r="AT114"/>
      <c r="AU114"/>
    </row>
    <row r="115" spans="1:47" ht="15" x14ac:dyDescent="0.25">
      <c r="AP115"/>
      <c r="AQ115"/>
      <c r="AR115"/>
      <c r="AS115"/>
      <c r="AT115"/>
      <c r="AU115"/>
    </row>
    <row r="116" spans="1:47" ht="15" x14ac:dyDescent="0.25">
      <c r="AP116"/>
      <c r="AQ116"/>
      <c r="AR116"/>
      <c r="AS116"/>
      <c r="AT116"/>
      <c r="AU116"/>
    </row>
    <row r="117" spans="1:47" ht="15" x14ac:dyDescent="0.25">
      <c r="AP117"/>
      <c r="AQ117"/>
      <c r="AR117"/>
      <c r="AS117"/>
      <c r="AT117"/>
      <c r="AU117"/>
    </row>
    <row r="118" spans="1:47" ht="15" x14ac:dyDescent="0.25">
      <c r="AP118"/>
      <c r="AQ118"/>
      <c r="AR118"/>
      <c r="AS118"/>
      <c r="AT118"/>
      <c r="AU118"/>
    </row>
    <row r="119" spans="1:47" ht="15" x14ac:dyDescent="0.25">
      <c r="AP119"/>
      <c r="AQ119"/>
      <c r="AR119"/>
      <c r="AS119"/>
      <c r="AT119"/>
      <c r="AU119"/>
    </row>
    <row r="120" spans="1:47" ht="15" x14ac:dyDescent="0.25">
      <c r="AP120"/>
      <c r="AQ120"/>
      <c r="AR120"/>
      <c r="AS120"/>
      <c r="AT120"/>
      <c r="AU120"/>
    </row>
    <row r="121" spans="1:47" ht="15" x14ac:dyDescent="0.25">
      <c r="AP121"/>
      <c r="AQ121"/>
      <c r="AR121"/>
      <c r="AS121"/>
      <c r="AT121"/>
      <c r="AU121"/>
    </row>
    <row r="122" spans="1:47" ht="15" x14ac:dyDescent="0.25">
      <c r="AP122"/>
      <c r="AQ122"/>
      <c r="AR122"/>
      <c r="AS122"/>
      <c r="AT122"/>
      <c r="AU122"/>
    </row>
    <row r="123" spans="1:47" ht="15" x14ac:dyDescent="0.25">
      <c r="AP123"/>
      <c r="AQ123"/>
      <c r="AR123"/>
      <c r="AS123"/>
      <c r="AT123"/>
      <c r="AU123"/>
    </row>
    <row r="124" spans="1:47" ht="15" x14ac:dyDescent="0.25">
      <c r="AP124"/>
      <c r="AQ124"/>
      <c r="AR124"/>
      <c r="AS124"/>
      <c r="AT124"/>
      <c r="AU124"/>
    </row>
    <row r="125" spans="1:47" ht="15" x14ac:dyDescent="0.25">
      <c r="AP125"/>
      <c r="AQ125"/>
      <c r="AR125"/>
      <c r="AS125"/>
      <c r="AT125"/>
      <c r="AU125"/>
    </row>
    <row r="126" spans="1:47" ht="16.5" x14ac:dyDescent="0.3">
      <c r="A126" s="4"/>
      <c r="B126" s="4"/>
      <c r="C126" s="4"/>
      <c r="D126" s="4"/>
      <c r="E126" s="4"/>
      <c r="AP126"/>
      <c r="AQ126"/>
      <c r="AR126"/>
      <c r="AS126"/>
      <c r="AT126"/>
      <c r="AU126"/>
    </row>
    <row r="127" spans="1:47" ht="16.5" x14ac:dyDescent="0.3">
      <c r="A127" s="4"/>
      <c r="B127" s="4"/>
      <c r="C127" s="4"/>
      <c r="D127" s="4"/>
      <c r="E127" s="4"/>
      <c r="AP127"/>
      <c r="AQ127"/>
      <c r="AR127"/>
      <c r="AS127"/>
      <c r="AT127"/>
      <c r="AU127"/>
    </row>
    <row r="128" spans="1:47" ht="16.5" x14ac:dyDescent="0.3">
      <c r="A128" s="4"/>
      <c r="B128" s="4"/>
      <c r="C128" s="4"/>
      <c r="D128" s="4"/>
      <c r="E128" s="4"/>
      <c r="AP128"/>
      <c r="AQ128"/>
      <c r="AR128"/>
      <c r="AS128"/>
      <c r="AT128"/>
      <c r="AU128"/>
    </row>
    <row r="129" spans="1:47" ht="16.5" x14ac:dyDescent="0.3">
      <c r="A129" s="4"/>
      <c r="B129" s="4"/>
      <c r="C129" s="4"/>
      <c r="D129" s="4"/>
      <c r="E129" s="4"/>
      <c r="AP129"/>
      <c r="AQ129"/>
      <c r="AR129"/>
      <c r="AS129"/>
      <c r="AT129"/>
      <c r="AU129"/>
    </row>
    <row r="130" spans="1:47" ht="16.5" x14ac:dyDescent="0.3">
      <c r="A130" s="4"/>
      <c r="B130" s="4"/>
      <c r="C130" s="4"/>
      <c r="D130" s="4"/>
      <c r="E130" s="4"/>
      <c r="AP130"/>
      <c r="AQ130"/>
      <c r="AR130"/>
      <c r="AS130"/>
      <c r="AT130"/>
      <c r="AU130"/>
    </row>
    <row r="131" spans="1:47" ht="16.5" x14ac:dyDescent="0.3">
      <c r="A131" s="4"/>
      <c r="B131" s="4"/>
      <c r="C131" s="4"/>
      <c r="D131" s="4"/>
      <c r="E131" s="4"/>
      <c r="AP131"/>
      <c r="AQ131"/>
      <c r="AR131"/>
      <c r="AS131"/>
      <c r="AT131"/>
      <c r="AU131"/>
    </row>
    <row r="132" spans="1:47" ht="16.5" x14ac:dyDescent="0.3">
      <c r="A132" s="4"/>
      <c r="B132" s="4"/>
      <c r="C132" s="4"/>
      <c r="D132" s="4"/>
      <c r="E132" s="4"/>
      <c r="AP132"/>
      <c r="AQ132"/>
      <c r="AR132"/>
      <c r="AS132"/>
      <c r="AT132"/>
      <c r="AU132"/>
    </row>
    <row r="133" spans="1:47" ht="16.5" x14ac:dyDescent="0.3">
      <c r="A133" s="4"/>
      <c r="B133" s="4"/>
      <c r="C133" s="4"/>
      <c r="D133" s="4"/>
      <c r="E133" s="4"/>
      <c r="AP133"/>
      <c r="AQ133"/>
      <c r="AR133"/>
      <c r="AS133"/>
      <c r="AT133"/>
      <c r="AU133"/>
    </row>
    <row r="134" spans="1:47" ht="16.5" x14ac:dyDescent="0.3">
      <c r="A134" s="4"/>
      <c r="B134" s="4"/>
      <c r="C134" s="4"/>
      <c r="D134" s="4"/>
      <c r="E134" s="4"/>
      <c r="AP134"/>
      <c r="AQ134"/>
      <c r="AR134"/>
      <c r="AS134"/>
      <c r="AT134"/>
      <c r="AU134"/>
    </row>
    <row r="135" spans="1:47" ht="16.5" x14ac:dyDescent="0.3">
      <c r="A135" s="4"/>
      <c r="B135" s="4"/>
      <c r="C135" s="4"/>
      <c r="D135" s="4"/>
      <c r="E135" s="4"/>
      <c r="AP135"/>
      <c r="AQ135"/>
      <c r="AR135"/>
      <c r="AS135"/>
      <c r="AT135"/>
      <c r="AU135"/>
    </row>
    <row r="136" spans="1:47" ht="16.5" x14ac:dyDescent="0.3">
      <c r="A136" s="4"/>
      <c r="B136" s="4"/>
      <c r="C136" s="4"/>
      <c r="D136" s="4"/>
      <c r="E136" s="4"/>
      <c r="AP136"/>
      <c r="AQ136"/>
      <c r="AR136"/>
      <c r="AS136"/>
      <c r="AT136"/>
      <c r="AU136"/>
    </row>
    <row r="137" spans="1:47" ht="16.5" x14ac:dyDescent="0.3">
      <c r="A137" s="4"/>
      <c r="B137" s="4"/>
      <c r="C137" s="4"/>
      <c r="D137" s="4"/>
      <c r="E137" s="4"/>
      <c r="AP137"/>
      <c r="AQ137"/>
      <c r="AR137"/>
      <c r="AS137"/>
      <c r="AT137"/>
      <c r="AU137"/>
    </row>
    <row r="138" spans="1:47" ht="16.5" x14ac:dyDescent="0.3">
      <c r="A138" s="4"/>
      <c r="B138" s="4"/>
      <c r="C138" s="4"/>
      <c r="D138" s="4"/>
      <c r="E138" s="4"/>
      <c r="AP138"/>
      <c r="AQ138"/>
      <c r="AR138"/>
      <c r="AS138"/>
      <c r="AT138"/>
      <c r="AU138"/>
    </row>
    <row r="139" spans="1:47" ht="16.5" x14ac:dyDescent="0.3">
      <c r="A139" s="4"/>
      <c r="B139" s="4"/>
      <c r="C139" s="4"/>
      <c r="D139" s="4"/>
      <c r="E139" s="4"/>
      <c r="AP139"/>
      <c r="AQ139"/>
      <c r="AR139"/>
      <c r="AS139"/>
      <c r="AT139"/>
      <c r="AU139"/>
    </row>
    <row r="140" spans="1:47" ht="16.5" x14ac:dyDescent="0.3">
      <c r="A140" s="4"/>
      <c r="B140" s="4"/>
      <c r="C140" s="4"/>
      <c r="D140" s="4"/>
      <c r="E140" s="4"/>
      <c r="AP140"/>
      <c r="AQ140"/>
      <c r="AR140"/>
      <c r="AS140"/>
      <c r="AT140"/>
      <c r="AU140"/>
    </row>
    <row r="141" spans="1:47" ht="16.5" x14ac:dyDescent="0.3">
      <c r="A141" s="4"/>
      <c r="B141" s="4"/>
      <c r="C141" s="4"/>
      <c r="D141" s="4"/>
      <c r="E141" s="4"/>
      <c r="AP141"/>
      <c r="AQ141"/>
      <c r="AR141"/>
      <c r="AS141"/>
      <c r="AT141"/>
      <c r="AU141"/>
    </row>
    <row r="142" spans="1:47" ht="16.5" x14ac:dyDescent="0.3">
      <c r="A142" s="4"/>
      <c r="B142" s="4"/>
      <c r="C142" s="4"/>
      <c r="D142" s="4"/>
      <c r="E142" s="4"/>
      <c r="AP142"/>
      <c r="AQ142"/>
      <c r="AR142"/>
      <c r="AS142"/>
      <c r="AT142"/>
      <c r="AU142"/>
    </row>
    <row r="143" spans="1:47" ht="16.5" x14ac:dyDescent="0.3">
      <c r="A143" s="4"/>
      <c r="B143" s="4"/>
      <c r="C143" s="4"/>
      <c r="D143" s="4"/>
      <c r="E143" s="4"/>
      <c r="AP143"/>
      <c r="AQ143"/>
      <c r="AR143"/>
      <c r="AS143"/>
      <c r="AT143"/>
      <c r="AU143"/>
    </row>
    <row r="144" spans="1:47" ht="16.5" x14ac:dyDescent="0.3">
      <c r="A144" s="4"/>
      <c r="B144" s="4"/>
      <c r="C144" s="4"/>
      <c r="D144" s="4"/>
      <c r="E144" s="4"/>
      <c r="AP144"/>
      <c r="AQ144"/>
      <c r="AR144"/>
      <c r="AS144"/>
      <c r="AT144"/>
      <c r="AU144"/>
    </row>
    <row r="145" spans="1:47" ht="16.5" x14ac:dyDescent="0.3">
      <c r="A145" s="4"/>
      <c r="B145" s="4"/>
      <c r="C145" s="4"/>
      <c r="D145" s="4"/>
      <c r="E145" s="4"/>
      <c r="AP145"/>
      <c r="AQ145"/>
      <c r="AR145"/>
      <c r="AS145"/>
      <c r="AT145"/>
      <c r="AU145"/>
    </row>
    <row r="146" spans="1:47" ht="16.5" x14ac:dyDescent="0.3">
      <c r="A146" s="4"/>
      <c r="B146" s="4"/>
      <c r="C146" s="4"/>
      <c r="D146" s="4"/>
      <c r="E146" s="4"/>
      <c r="AP146"/>
      <c r="AQ146"/>
      <c r="AR146"/>
      <c r="AS146"/>
      <c r="AT146"/>
      <c r="AU146"/>
    </row>
    <row r="147" spans="1:47" ht="16.5" x14ac:dyDescent="0.3">
      <c r="A147" s="4"/>
      <c r="B147" s="4"/>
      <c r="C147" s="4"/>
      <c r="D147" s="4"/>
      <c r="E147" s="4"/>
      <c r="AP147"/>
      <c r="AQ147"/>
      <c r="AR147"/>
      <c r="AS147"/>
      <c r="AT147"/>
      <c r="AU147"/>
    </row>
    <row r="148" spans="1:47" ht="16.5" x14ac:dyDescent="0.3">
      <c r="A148" s="4"/>
      <c r="B148" s="4"/>
      <c r="C148" s="4"/>
      <c r="D148" s="4"/>
      <c r="E148" s="4"/>
      <c r="AP148"/>
      <c r="AQ148"/>
      <c r="AR148"/>
      <c r="AS148"/>
      <c r="AT148"/>
      <c r="AU148"/>
    </row>
    <row r="149" spans="1:47" ht="16.5" x14ac:dyDescent="0.3">
      <c r="A149" s="4"/>
      <c r="B149" s="4"/>
      <c r="C149" s="4"/>
      <c r="D149" s="4"/>
      <c r="E149" s="4"/>
      <c r="AP149"/>
      <c r="AQ149"/>
      <c r="AR149"/>
      <c r="AS149"/>
      <c r="AT149"/>
      <c r="AU149"/>
    </row>
    <row r="150" spans="1:47" ht="16.5" x14ac:dyDescent="0.3">
      <c r="A150" s="4"/>
      <c r="B150" s="4"/>
      <c r="C150" s="4"/>
      <c r="D150" s="4"/>
      <c r="E150" s="4"/>
      <c r="AP150"/>
      <c r="AQ150"/>
      <c r="AR150"/>
      <c r="AS150"/>
      <c r="AT150"/>
      <c r="AU150"/>
    </row>
    <row r="151" spans="1:47" ht="16.5" x14ac:dyDescent="0.3">
      <c r="A151" s="4"/>
      <c r="B151" s="4"/>
      <c r="C151" s="4"/>
      <c r="D151" s="4"/>
      <c r="E151" s="4"/>
      <c r="AP151"/>
      <c r="AQ151"/>
      <c r="AR151"/>
      <c r="AS151"/>
      <c r="AT151"/>
      <c r="AU151"/>
    </row>
    <row r="152" spans="1:47" ht="16.5" x14ac:dyDescent="0.3">
      <c r="A152" s="4"/>
      <c r="B152" s="4"/>
      <c r="C152" s="4"/>
      <c r="D152" s="4"/>
      <c r="E152" s="4"/>
      <c r="AP152"/>
      <c r="AQ152"/>
      <c r="AR152"/>
      <c r="AS152"/>
      <c r="AT152"/>
      <c r="AU152"/>
    </row>
    <row r="153" spans="1:47" ht="16.5" x14ac:dyDescent="0.3">
      <c r="A153" s="4"/>
      <c r="B153" s="4"/>
      <c r="C153" s="4"/>
      <c r="D153" s="4"/>
      <c r="E153" s="4"/>
      <c r="AP153"/>
      <c r="AQ153"/>
      <c r="AR153"/>
      <c r="AS153"/>
      <c r="AT153"/>
      <c r="AU153"/>
    </row>
    <row r="154" spans="1:47" ht="16.5" x14ac:dyDescent="0.3">
      <c r="A154" s="4"/>
      <c r="B154" s="4"/>
      <c r="C154" s="4"/>
      <c r="D154" s="4"/>
      <c r="E154" s="4"/>
      <c r="AP154"/>
      <c r="AQ154"/>
      <c r="AR154"/>
      <c r="AS154"/>
      <c r="AT154"/>
      <c r="AU154"/>
    </row>
    <row r="155" spans="1:47" ht="16.5" x14ac:dyDescent="0.3">
      <c r="A155" s="4"/>
      <c r="B155" s="4"/>
      <c r="C155" s="4"/>
      <c r="D155" s="4"/>
      <c r="E155" s="4"/>
      <c r="AP155"/>
      <c r="AQ155"/>
      <c r="AR155"/>
      <c r="AS155"/>
      <c r="AT155"/>
      <c r="AU155"/>
    </row>
    <row r="156" spans="1:47" ht="16.5" x14ac:dyDescent="0.3">
      <c r="A156" s="4"/>
      <c r="B156" s="4"/>
      <c r="C156" s="4"/>
      <c r="D156" s="4"/>
      <c r="E156" s="4"/>
      <c r="AP156"/>
      <c r="AQ156"/>
      <c r="AR156"/>
      <c r="AS156"/>
      <c r="AT156"/>
      <c r="AU156"/>
    </row>
    <row r="157" spans="1:47" ht="16.5" x14ac:dyDescent="0.3">
      <c r="A157" s="4"/>
      <c r="B157" s="4"/>
      <c r="C157" s="4"/>
      <c r="D157" s="4"/>
      <c r="E157" s="4"/>
      <c r="AP157"/>
      <c r="AQ157"/>
      <c r="AR157"/>
      <c r="AS157"/>
      <c r="AT157"/>
      <c r="AU157"/>
    </row>
    <row r="158" spans="1:47" ht="16.5" x14ac:dyDescent="0.3">
      <c r="A158" s="4"/>
      <c r="B158" s="4"/>
      <c r="C158" s="4"/>
      <c r="D158" s="4"/>
      <c r="E158" s="4"/>
      <c r="AP158"/>
      <c r="AQ158"/>
      <c r="AR158"/>
      <c r="AS158"/>
      <c r="AT158"/>
      <c r="AU158"/>
    </row>
    <row r="159" spans="1:47" ht="16.5" x14ac:dyDescent="0.3">
      <c r="A159" s="4"/>
      <c r="B159" s="4"/>
      <c r="C159" s="4"/>
      <c r="D159" s="4"/>
      <c r="E159" s="4"/>
      <c r="AP159"/>
      <c r="AQ159"/>
      <c r="AR159"/>
      <c r="AS159"/>
      <c r="AT159"/>
      <c r="AU159"/>
    </row>
    <row r="160" spans="1:47" ht="16.5" x14ac:dyDescent="0.3">
      <c r="A160" s="4"/>
      <c r="B160" s="4"/>
      <c r="C160" s="4"/>
      <c r="D160" s="4"/>
      <c r="E160" s="4"/>
      <c r="AP160"/>
      <c r="AQ160"/>
      <c r="AR160"/>
      <c r="AS160"/>
      <c r="AT160"/>
      <c r="AU160"/>
    </row>
    <row r="161" spans="1:47" ht="16.5" x14ac:dyDescent="0.3">
      <c r="A161" s="4"/>
      <c r="B161" s="4"/>
      <c r="C161" s="4"/>
      <c r="D161" s="4"/>
      <c r="E161" s="4"/>
      <c r="AP161"/>
      <c r="AQ161"/>
      <c r="AR161"/>
      <c r="AS161"/>
      <c r="AT161"/>
      <c r="AU161"/>
    </row>
    <row r="162" spans="1:47" ht="16.5" x14ac:dyDescent="0.3">
      <c r="A162" s="4"/>
      <c r="B162" s="4"/>
      <c r="C162" s="4"/>
      <c r="D162" s="4"/>
      <c r="E162" s="4"/>
      <c r="AP162"/>
      <c r="AQ162"/>
      <c r="AR162"/>
      <c r="AS162"/>
      <c r="AT162"/>
      <c r="AU162"/>
    </row>
    <row r="163" spans="1:47" ht="16.5" x14ac:dyDescent="0.3">
      <c r="A163" s="4"/>
      <c r="B163" s="4"/>
      <c r="C163" s="4"/>
      <c r="D163" s="4"/>
      <c r="E163" s="4"/>
      <c r="AP163"/>
      <c r="AQ163"/>
      <c r="AR163"/>
      <c r="AS163"/>
      <c r="AT163"/>
      <c r="AU163"/>
    </row>
    <row r="164" spans="1:47" ht="16.5" x14ac:dyDescent="0.3">
      <c r="A164" s="4"/>
      <c r="B164" s="4"/>
      <c r="C164" s="4"/>
      <c r="D164" s="4"/>
      <c r="E164" s="4"/>
      <c r="AP164"/>
      <c r="AQ164"/>
      <c r="AR164"/>
      <c r="AS164"/>
      <c r="AT164"/>
      <c r="AU164"/>
    </row>
    <row r="165" spans="1:47" ht="16.5" x14ac:dyDescent="0.3">
      <c r="A165" s="4"/>
      <c r="B165" s="4"/>
      <c r="C165" s="4"/>
      <c r="D165" s="4"/>
      <c r="E165" s="4"/>
      <c r="AP165"/>
      <c r="AQ165"/>
      <c r="AR165"/>
      <c r="AS165"/>
      <c r="AT165"/>
      <c r="AU165"/>
    </row>
    <row r="166" spans="1:47" ht="16.5" x14ac:dyDescent="0.3">
      <c r="A166" s="4"/>
      <c r="B166" s="4"/>
      <c r="C166" s="4"/>
      <c r="D166" s="4"/>
      <c r="E166" s="4"/>
      <c r="AP166"/>
      <c r="AQ166"/>
      <c r="AR166"/>
      <c r="AS166"/>
      <c r="AT166"/>
      <c r="AU166"/>
    </row>
    <row r="167" spans="1:47" ht="16.5" x14ac:dyDescent="0.3">
      <c r="A167" s="4"/>
      <c r="B167" s="4"/>
      <c r="C167" s="4"/>
      <c r="D167" s="4"/>
      <c r="E167" s="4"/>
      <c r="AP167"/>
      <c r="AQ167"/>
      <c r="AR167"/>
      <c r="AS167"/>
      <c r="AT167"/>
      <c r="AU167"/>
    </row>
    <row r="168" spans="1:47" ht="16.5" x14ac:dyDescent="0.3">
      <c r="A168" s="4"/>
      <c r="B168" s="4"/>
      <c r="C168" s="4"/>
      <c r="D168" s="4"/>
      <c r="E168" s="4"/>
      <c r="AP168"/>
      <c r="AQ168"/>
      <c r="AR168"/>
      <c r="AS168"/>
      <c r="AT168"/>
      <c r="AU168"/>
    </row>
    <row r="169" spans="1:47" ht="16.5" x14ac:dyDescent="0.3">
      <c r="A169" s="4"/>
      <c r="B169" s="4"/>
      <c r="C169" s="4"/>
      <c r="D169" s="4"/>
      <c r="E169" s="4"/>
      <c r="AP169"/>
      <c r="AQ169"/>
      <c r="AR169"/>
      <c r="AS169"/>
      <c r="AT169"/>
      <c r="AU169"/>
    </row>
    <row r="170" spans="1:47" ht="16.5" x14ac:dyDescent="0.3">
      <c r="A170" s="4"/>
      <c r="B170" s="4"/>
      <c r="C170" s="4"/>
      <c r="D170" s="4"/>
      <c r="E170" s="4"/>
      <c r="AP170"/>
      <c r="AQ170"/>
      <c r="AR170"/>
      <c r="AS170"/>
      <c r="AT170"/>
      <c r="AU170"/>
    </row>
    <row r="171" spans="1:47" ht="16.5" x14ac:dyDescent="0.3">
      <c r="A171" s="4"/>
      <c r="B171" s="4"/>
      <c r="C171" s="4"/>
      <c r="D171" s="4"/>
      <c r="E171" s="4"/>
      <c r="AP171"/>
      <c r="AQ171"/>
      <c r="AR171"/>
      <c r="AS171"/>
      <c r="AT171"/>
      <c r="AU171"/>
    </row>
    <row r="172" spans="1:47" ht="16.5" x14ac:dyDescent="0.3">
      <c r="A172" s="4"/>
      <c r="B172" s="4"/>
      <c r="C172" s="4"/>
      <c r="D172" s="4"/>
      <c r="E172" s="4"/>
      <c r="AP172"/>
      <c r="AQ172"/>
      <c r="AR172"/>
      <c r="AS172"/>
      <c r="AT172"/>
      <c r="AU172"/>
    </row>
    <row r="173" spans="1:47" ht="16.5" x14ac:dyDescent="0.3">
      <c r="A173" s="4"/>
      <c r="B173" s="4"/>
      <c r="C173" s="4"/>
      <c r="D173" s="4"/>
      <c r="E173" s="4"/>
      <c r="AP173"/>
      <c r="AQ173"/>
      <c r="AR173"/>
      <c r="AS173"/>
      <c r="AT173"/>
      <c r="AU173"/>
    </row>
    <row r="174" spans="1:47" ht="16.5" x14ac:dyDescent="0.3">
      <c r="A174" s="4"/>
      <c r="B174" s="4"/>
      <c r="C174" s="4"/>
      <c r="D174" s="4"/>
      <c r="E174" s="4"/>
      <c r="AP174"/>
      <c r="AQ174"/>
      <c r="AR174"/>
      <c r="AS174"/>
      <c r="AT174"/>
      <c r="AU174"/>
    </row>
    <row r="175" spans="1:47" ht="16.5" x14ac:dyDescent="0.3">
      <c r="A175" s="4"/>
      <c r="B175" s="4"/>
      <c r="C175" s="4"/>
      <c r="D175" s="4"/>
      <c r="E175" s="4"/>
      <c r="AP175"/>
      <c r="AQ175"/>
      <c r="AR175"/>
      <c r="AS175"/>
      <c r="AT175"/>
      <c r="AU175"/>
    </row>
    <row r="176" spans="1:47" ht="16.5" x14ac:dyDescent="0.3">
      <c r="A176" s="4"/>
      <c r="B176" s="4"/>
      <c r="C176" s="4"/>
      <c r="D176" s="4"/>
      <c r="E176" s="4"/>
      <c r="AP176"/>
      <c r="AQ176"/>
      <c r="AR176"/>
      <c r="AS176"/>
      <c r="AT176"/>
      <c r="AU176"/>
    </row>
    <row r="177" spans="1:47" ht="16.5" x14ac:dyDescent="0.3">
      <c r="A177" s="4"/>
      <c r="B177" s="4"/>
      <c r="C177" s="4"/>
      <c r="D177" s="4"/>
      <c r="E177" s="4"/>
      <c r="AP177"/>
      <c r="AQ177"/>
      <c r="AR177"/>
      <c r="AS177"/>
      <c r="AT177"/>
      <c r="AU177"/>
    </row>
    <row r="178" spans="1:47" ht="16.5" x14ac:dyDescent="0.3">
      <c r="A178" s="4"/>
      <c r="B178" s="4"/>
      <c r="C178" s="4"/>
      <c r="D178" s="4"/>
      <c r="E178" s="4"/>
      <c r="AP178"/>
      <c r="AQ178"/>
      <c r="AR178"/>
      <c r="AS178"/>
      <c r="AT178"/>
      <c r="AU178"/>
    </row>
    <row r="179" spans="1:47" ht="16.5" x14ac:dyDescent="0.3">
      <c r="A179" s="4"/>
      <c r="B179" s="4"/>
      <c r="C179" s="4"/>
      <c r="D179" s="4"/>
      <c r="E179" s="4"/>
      <c r="AP179"/>
      <c r="AQ179"/>
      <c r="AR179"/>
      <c r="AS179"/>
      <c r="AT179"/>
      <c r="AU179"/>
    </row>
    <row r="180" spans="1:47" ht="16.5" x14ac:dyDescent="0.3">
      <c r="A180" s="4"/>
      <c r="B180" s="4"/>
      <c r="C180" s="4"/>
      <c r="D180" s="4"/>
      <c r="E180" s="4"/>
      <c r="AP180"/>
      <c r="AQ180"/>
      <c r="AR180"/>
      <c r="AS180"/>
      <c r="AT180"/>
      <c r="AU180"/>
    </row>
    <row r="181" spans="1:47" ht="16.5" x14ac:dyDescent="0.3">
      <c r="A181" s="4"/>
      <c r="B181" s="4"/>
      <c r="C181" s="4"/>
      <c r="D181" s="4"/>
      <c r="E181" s="4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C32C-BFAD-4213-9112-9607F5FA416A}">
  <dimension ref="A1:AL299"/>
  <sheetViews>
    <sheetView zoomScale="96" zoomScaleNormal="96" workbookViewId="0">
      <selection activeCell="P2" sqref="P2"/>
    </sheetView>
  </sheetViews>
  <sheetFormatPr defaultColWidth="9.140625" defaultRowHeight="13.5" x14ac:dyDescent="0.25"/>
  <cols>
    <col min="1" max="1" width="4.5703125" style="13" bestFit="1" customWidth="1"/>
    <col min="2" max="2" width="9.7109375" style="13" bestFit="1" customWidth="1"/>
    <col min="3" max="3" width="6.7109375" style="13" bestFit="1" customWidth="1"/>
    <col min="4" max="4" width="9.140625" style="13" customWidth="1"/>
    <col min="5" max="5" width="13" style="13" customWidth="1"/>
    <col min="6" max="7" width="5.85546875" style="13" customWidth="1"/>
    <col min="8" max="8" width="9.7109375" style="13" customWidth="1"/>
    <col min="9" max="9" width="6" style="13" bestFit="1" customWidth="1"/>
    <col min="10" max="10" width="4.85546875" style="13" bestFit="1" customWidth="1"/>
    <col min="11" max="11" width="8.7109375" style="13" bestFit="1" customWidth="1"/>
    <col min="12" max="12" width="10.42578125" style="13" customWidth="1"/>
    <col min="13" max="13" width="12.140625" style="13" bestFit="1" customWidth="1"/>
    <col min="14" max="14" width="13.85546875" style="13" bestFit="1" customWidth="1"/>
    <col min="15" max="15" width="12.42578125" style="13" bestFit="1" customWidth="1"/>
    <col min="16" max="16" width="12.140625" style="13" bestFit="1" customWidth="1"/>
    <col min="17" max="18" width="9.28515625" style="13" bestFit="1" customWidth="1"/>
    <col min="19" max="19" width="14" style="13" bestFit="1" customWidth="1"/>
    <col min="20" max="20" width="9.28515625" style="13" bestFit="1" customWidth="1"/>
    <col min="21" max="22" width="9.140625" style="13"/>
    <col min="23" max="23" width="9.28515625" style="13" bestFit="1" customWidth="1"/>
    <col min="24" max="34" width="9.140625" style="13"/>
    <col min="35" max="35" width="9.140625" style="13" customWidth="1"/>
    <col min="36" max="16384" width="9.140625" style="13"/>
  </cols>
  <sheetData>
    <row r="1" spans="1:25" ht="17.25" thickBot="1" x14ac:dyDescent="0.35">
      <c r="A1" s="17" t="s">
        <v>4</v>
      </c>
      <c r="B1" s="18" t="s">
        <v>85</v>
      </c>
      <c r="C1"/>
      <c r="D1"/>
      <c r="E1" s="10" t="s">
        <v>5</v>
      </c>
      <c r="F1" s="10" t="s">
        <v>6</v>
      </c>
      <c r="G1" s="11" t="s">
        <v>7</v>
      </c>
      <c r="H1" s="58" t="s">
        <v>8</v>
      </c>
      <c r="I1" s="114" t="s">
        <v>9</v>
      </c>
      <c r="J1" s="114" t="s">
        <v>10</v>
      </c>
      <c r="K1" s="11" t="s">
        <v>11</v>
      </c>
      <c r="L1" s="44" t="s">
        <v>86</v>
      </c>
      <c r="M1" s="44" t="s">
        <v>87</v>
      </c>
      <c r="N1" s="44" t="s">
        <v>88</v>
      </c>
      <c r="O1" s="44" t="s">
        <v>88</v>
      </c>
      <c r="P1" s="44" t="s">
        <v>89</v>
      </c>
      <c r="S1" s="48" t="s">
        <v>24</v>
      </c>
      <c r="T1" s="50" t="s">
        <v>25</v>
      </c>
      <c r="U1"/>
      <c r="V1" s="14" t="s">
        <v>22</v>
      </c>
    </row>
    <row r="2" spans="1:25" ht="17.25" thickBot="1" x14ac:dyDescent="0.35">
      <c r="A2" s="2">
        <v>1</v>
      </c>
      <c r="B2" s="28">
        <v>50</v>
      </c>
      <c r="C2"/>
      <c r="D2"/>
      <c r="E2" s="22" t="str">
        <f>F2&amp;" - "&amp;G2</f>
        <v>21 - 28</v>
      </c>
      <c r="F2" s="115">
        <f>Y4</f>
        <v>21</v>
      </c>
      <c r="G2" s="24">
        <f t="shared" ref="G2:G14" si="0">F2+$Y$3</f>
        <v>28</v>
      </c>
      <c r="H2" s="59">
        <f t="shared" ref="H2:H14" si="1">COUNTIF($B$2:$B$29, "&lt;"&amp;G2)</f>
        <v>1</v>
      </c>
      <c r="I2" s="25">
        <f>H2</f>
        <v>1</v>
      </c>
      <c r="J2" s="26">
        <f t="shared" ref="J2:J14" si="2">I2/$I$15</f>
        <v>3.5714285714285712E-2</v>
      </c>
      <c r="K2" s="27">
        <f t="shared" ref="K2:K14" si="3">H2/$I$15</f>
        <v>3.5714285714285712E-2</v>
      </c>
      <c r="L2" s="52">
        <f>POISSON(G2,$T$2,1)-POISSON(F2,$T$2,1)</f>
        <v>2.6452199417822324E-4</v>
      </c>
      <c r="M2" s="52">
        <f>SUM(L$2:L2)</f>
        <v>2.6452199417822324E-4</v>
      </c>
      <c r="N2" s="52">
        <f t="shared" ref="N2:N14" si="4">_xlfn.NORM.DIST(G2,$T$2,$T$7,1)-_xlfn.NORM.DIST(F2,$T$2,$T$7,1)</f>
        <v>4.4945920040427086E-2</v>
      </c>
      <c r="O2" s="52">
        <f>N2/$N$15</f>
        <v>4.64328589960755E-2</v>
      </c>
      <c r="P2" s="52">
        <f>SUM(O$2:O2)</f>
        <v>4.64328589960755E-2</v>
      </c>
      <c r="S2" s="116" t="s">
        <v>12</v>
      </c>
      <c r="T2" s="124">
        <f>AVERAGE($B$2:$B$29)</f>
        <v>51.392857142857146</v>
      </c>
      <c r="U2"/>
      <c r="V2" s="13" t="s">
        <v>32</v>
      </c>
      <c r="Y2" s="13">
        <f>ROUND(T6/10,0)</f>
        <v>7</v>
      </c>
    </row>
    <row r="3" spans="1:25" ht="17.25" thickBot="1" x14ac:dyDescent="0.35">
      <c r="A3" s="2">
        <v>2</v>
      </c>
      <c r="B3" s="28">
        <v>25</v>
      </c>
      <c r="C3"/>
      <c r="D3"/>
      <c r="E3" s="30" t="str">
        <f t="shared" ref="E3:E14" si="5">F3&amp;" - "&amp;G3</f>
        <v>28 - 35</v>
      </c>
      <c r="F3" s="31">
        <f>G2</f>
        <v>28</v>
      </c>
      <c r="G3" s="32">
        <f t="shared" si="0"/>
        <v>35</v>
      </c>
      <c r="H3" s="59">
        <f t="shared" si="1"/>
        <v>4</v>
      </c>
      <c r="I3" s="117">
        <f>H3-H2</f>
        <v>3</v>
      </c>
      <c r="J3" s="53">
        <f t="shared" si="2"/>
        <v>0.10714285714285714</v>
      </c>
      <c r="K3" s="35">
        <f t="shared" si="3"/>
        <v>0.14285714285714285</v>
      </c>
      <c r="L3" s="52">
        <f t="shared" ref="L3:L14" si="6">POISSON(G3,$T$2,1)-POISSON(F3,$T$2,1)</f>
        <v>9.7880306542810734E-3</v>
      </c>
      <c r="M3" s="52">
        <f>SUM(L$2:L3)</f>
        <v>1.0052552648459296E-2</v>
      </c>
      <c r="N3" s="52">
        <f t="shared" si="4"/>
        <v>8.1880206371851186E-2</v>
      </c>
      <c r="O3" s="52">
        <f t="shared" ref="O3:O14" si="7">N3/$N$15</f>
        <v>8.4589036638120674E-2</v>
      </c>
      <c r="P3" s="52">
        <f>SUM(O$2:O3)</f>
        <v>0.13102189563419617</v>
      </c>
      <c r="S3" s="56" t="s">
        <v>29</v>
      </c>
      <c r="T3" s="121">
        <f>MEDIAN(B$2:B$29)</f>
        <v>49</v>
      </c>
      <c r="U3"/>
      <c r="V3" s="13" t="s">
        <v>33</v>
      </c>
      <c r="Y3" s="13">
        <f>ROUND(Y2,-LEN(Y2)+1)</f>
        <v>7</v>
      </c>
    </row>
    <row r="4" spans="1:25" ht="17.25" thickBot="1" x14ac:dyDescent="0.35">
      <c r="A4" s="2">
        <v>3</v>
      </c>
      <c r="B4" s="28">
        <v>33</v>
      </c>
      <c r="C4"/>
      <c r="D4"/>
      <c r="E4" s="30" t="str">
        <f t="shared" si="5"/>
        <v>35 - 42</v>
      </c>
      <c r="F4" s="31">
        <f t="shared" ref="F4:F13" si="8">G3</f>
        <v>35</v>
      </c>
      <c r="G4" s="32">
        <f t="shared" si="0"/>
        <v>42</v>
      </c>
      <c r="H4" s="59">
        <f t="shared" si="1"/>
        <v>9</v>
      </c>
      <c r="I4" s="117">
        <f t="shared" ref="I4:I14" si="9">H4-H3</f>
        <v>5</v>
      </c>
      <c r="J4" s="53">
        <f t="shared" si="2"/>
        <v>0.17857142857142858</v>
      </c>
      <c r="K4" s="35">
        <f t="shared" si="3"/>
        <v>0.32142857142857145</v>
      </c>
      <c r="L4" s="52">
        <f t="shared" si="6"/>
        <v>9.4672969820577185E-2</v>
      </c>
      <c r="M4" s="52">
        <f>SUM(L$2:L4)</f>
        <v>0.10472552246903648</v>
      </c>
      <c r="N4" s="52">
        <f t="shared" si="4"/>
        <v>0.12465544466098999</v>
      </c>
      <c r="O4" s="52">
        <f t="shared" si="7"/>
        <v>0.12877940155259177</v>
      </c>
      <c r="P4" s="52">
        <f>SUM(O$2:O4)</f>
        <v>0.25980129718678791</v>
      </c>
      <c r="S4" s="118" t="s">
        <v>13</v>
      </c>
      <c r="T4" s="125">
        <f>MAX(B$2:B$29)</f>
        <v>90</v>
      </c>
      <c r="U4"/>
      <c r="V4" s="13" t="s">
        <v>34</v>
      </c>
      <c r="Y4" s="13">
        <f>Y3*INT(T5/Y3)</f>
        <v>21</v>
      </c>
    </row>
    <row r="5" spans="1:25" ht="17.25" thickBot="1" x14ac:dyDescent="0.35">
      <c r="A5" s="2">
        <v>4</v>
      </c>
      <c r="B5" s="28">
        <v>72</v>
      </c>
      <c r="C5"/>
      <c r="D5"/>
      <c r="E5" s="30" t="str">
        <f t="shared" si="5"/>
        <v>42 - 49</v>
      </c>
      <c r="F5" s="31">
        <f t="shared" si="8"/>
        <v>42</v>
      </c>
      <c r="G5" s="32">
        <f t="shared" si="0"/>
        <v>49</v>
      </c>
      <c r="H5" s="59">
        <f t="shared" si="1"/>
        <v>14</v>
      </c>
      <c r="I5" s="117">
        <f t="shared" si="9"/>
        <v>5</v>
      </c>
      <c r="J5" s="53">
        <f t="shared" si="2"/>
        <v>0.17857142857142858</v>
      </c>
      <c r="K5" s="35">
        <f t="shared" si="3"/>
        <v>0.5</v>
      </c>
      <c r="L5" s="52">
        <f t="shared" si="6"/>
        <v>0.29957239696939675</v>
      </c>
      <c r="M5" s="52">
        <f>SUM(L$2:L5)</f>
        <v>0.40429791943843324</v>
      </c>
      <c r="N5" s="52">
        <f t="shared" si="4"/>
        <v>0.15859747922570577</v>
      </c>
      <c r="O5" s="52">
        <f t="shared" si="7"/>
        <v>0.16384433522322964</v>
      </c>
      <c r="P5" s="52">
        <f>SUM(O$2:O5)</f>
        <v>0.42364563241001751</v>
      </c>
      <c r="S5" s="118" t="s">
        <v>14</v>
      </c>
      <c r="T5" s="125">
        <f>MIN(B$2:B$29)</f>
        <v>25</v>
      </c>
      <c r="U5"/>
      <c r="V5" s="13" t="s">
        <v>31</v>
      </c>
      <c r="Y5" s="13">
        <f>ROUNDUP(T4/Y3,0)</f>
        <v>13</v>
      </c>
    </row>
    <row r="6" spans="1:25" ht="17.25" thickBot="1" x14ac:dyDescent="0.35">
      <c r="A6" s="2">
        <v>5</v>
      </c>
      <c r="B6" s="28">
        <v>67</v>
      </c>
      <c r="C6"/>
      <c r="D6"/>
      <c r="E6" s="30" t="str">
        <f t="shared" si="5"/>
        <v>49 - 56</v>
      </c>
      <c r="F6" s="31">
        <f t="shared" si="8"/>
        <v>49</v>
      </c>
      <c r="G6" s="32">
        <f t="shared" si="0"/>
        <v>56</v>
      </c>
      <c r="H6" s="59">
        <f t="shared" si="1"/>
        <v>18</v>
      </c>
      <c r="I6" s="117">
        <f t="shared" si="9"/>
        <v>4</v>
      </c>
      <c r="J6" s="53">
        <f t="shared" si="2"/>
        <v>0.14285714285714285</v>
      </c>
      <c r="K6" s="35">
        <f t="shared" si="3"/>
        <v>0.6428571428571429</v>
      </c>
      <c r="L6" s="52">
        <f t="shared" si="6"/>
        <v>0.36116651115701282</v>
      </c>
      <c r="M6" s="52">
        <f>SUM(L$2:L6)</f>
        <v>0.76546443059544611</v>
      </c>
      <c r="N6" s="52">
        <f t="shared" si="4"/>
        <v>0.1686317081221278</v>
      </c>
      <c r="O6" s="52">
        <f t="shared" si="7"/>
        <v>0.17421052496999276</v>
      </c>
      <c r="P6" s="52">
        <f>SUM(O$2:O6)</f>
        <v>0.5978561573800103</v>
      </c>
      <c r="S6" s="118" t="s">
        <v>5</v>
      </c>
      <c r="T6" s="125">
        <f>T4-T5</f>
        <v>65</v>
      </c>
      <c r="U6"/>
      <c r="V6" s="13" t="s">
        <v>35</v>
      </c>
      <c r="Y6" s="13">
        <f>Y5*Y3</f>
        <v>91</v>
      </c>
    </row>
    <row r="7" spans="1:25" ht="17.25" thickBot="1" x14ac:dyDescent="0.35">
      <c r="A7" s="2">
        <v>6</v>
      </c>
      <c r="B7" s="28">
        <v>35</v>
      </c>
      <c r="C7"/>
      <c r="D7"/>
      <c r="E7" s="30" t="str">
        <f t="shared" si="5"/>
        <v>56 - 63</v>
      </c>
      <c r="F7" s="31">
        <f t="shared" si="8"/>
        <v>56</v>
      </c>
      <c r="G7" s="32">
        <f t="shared" si="0"/>
        <v>63</v>
      </c>
      <c r="H7" s="59">
        <f t="shared" si="1"/>
        <v>21</v>
      </c>
      <c r="I7" s="117">
        <f t="shared" si="9"/>
        <v>3</v>
      </c>
      <c r="J7" s="53">
        <f t="shared" si="2"/>
        <v>0.10714285714285714</v>
      </c>
      <c r="K7" s="35">
        <f t="shared" si="3"/>
        <v>0.75</v>
      </c>
      <c r="L7" s="52">
        <f t="shared" si="6"/>
        <v>0.18514118188091522</v>
      </c>
      <c r="M7" s="52">
        <f>SUM(L$2:L7)</f>
        <v>0.95060561247636133</v>
      </c>
      <c r="N7" s="52">
        <f t="shared" si="4"/>
        <v>0.14984472741980437</v>
      </c>
      <c r="O7" s="52">
        <f t="shared" si="7"/>
        <v>0.15480201747635716</v>
      </c>
      <c r="P7" s="52">
        <f>SUM(O$2:O7)</f>
        <v>0.75265817485636743</v>
      </c>
      <c r="S7" s="118" t="s">
        <v>15</v>
      </c>
      <c r="T7" s="125">
        <f>_xlfn.STDEV.S(B$2:B$29)</f>
        <v>16.398598146305705</v>
      </c>
      <c r="U7"/>
      <c r="V7" s="13" t="s">
        <v>36</v>
      </c>
      <c r="Y7" s="13">
        <v>4</v>
      </c>
    </row>
    <row r="8" spans="1:25" ht="17.25" thickBot="1" x14ac:dyDescent="0.35">
      <c r="A8" s="2">
        <v>7</v>
      </c>
      <c r="B8" s="28">
        <v>42</v>
      </c>
      <c r="C8"/>
      <c r="D8"/>
      <c r="E8" s="30" t="str">
        <f t="shared" si="5"/>
        <v>63 - 70</v>
      </c>
      <c r="F8" s="31">
        <f t="shared" si="8"/>
        <v>63</v>
      </c>
      <c r="G8" s="32">
        <f t="shared" si="0"/>
        <v>70</v>
      </c>
      <c r="H8" s="59">
        <f t="shared" si="1"/>
        <v>24</v>
      </c>
      <c r="I8" s="117">
        <f t="shared" si="9"/>
        <v>3</v>
      </c>
      <c r="J8" s="53">
        <f t="shared" si="2"/>
        <v>0.10714285714285714</v>
      </c>
      <c r="K8" s="35">
        <f t="shared" si="3"/>
        <v>0.8571428571428571</v>
      </c>
      <c r="L8" s="52">
        <f t="shared" si="6"/>
        <v>4.3905507794962273E-2</v>
      </c>
      <c r="M8" s="52">
        <f>SUM(L$2:L8)</f>
        <v>0.9945111202713236</v>
      </c>
      <c r="N8" s="52">
        <f t="shared" si="4"/>
        <v>0.11127571368707556</v>
      </c>
      <c r="O8" s="52">
        <f t="shared" si="7"/>
        <v>0.11495703099796981</v>
      </c>
      <c r="P8" s="52">
        <f>SUM(O$2:O8)</f>
        <v>0.86761520585433727</v>
      </c>
      <c r="S8" s="118" t="s">
        <v>16</v>
      </c>
      <c r="T8" s="125">
        <f>T7/T2</f>
        <v>0.3190832161894091</v>
      </c>
      <c r="U8"/>
    </row>
    <row r="9" spans="1:25" ht="17.25" thickBot="1" x14ac:dyDescent="0.35">
      <c r="A9" s="2">
        <v>8</v>
      </c>
      <c r="B9" s="28">
        <v>44</v>
      </c>
      <c r="C9"/>
      <c r="D9"/>
      <c r="E9" s="30" t="str">
        <f t="shared" si="5"/>
        <v>70 - 77</v>
      </c>
      <c r="F9" s="31">
        <f t="shared" si="8"/>
        <v>70</v>
      </c>
      <c r="G9" s="32">
        <f t="shared" si="0"/>
        <v>77</v>
      </c>
      <c r="H9" s="59">
        <f t="shared" si="1"/>
        <v>26</v>
      </c>
      <c r="I9" s="117">
        <f t="shared" si="9"/>
        <v>2</v>
      </c>
      <c r="J9" s="53">
        <f t="shared" si="2"/>
        <v>7.1428571428571425E-2</v>
      </c>
      <c r="K9" s="35">
        <f t="shared" si="3"/>
        <v>0.9285714285714286</v>
      </c>
      <c r="L9" s="52">
        <f t="shared" si="6"/>
        <v>5.1584163970143093E-3</v>
      </c>
      <c r="M9" s="52">
        <f>SUM(L$2:L9)</f>
        <v>0.99966953666833791</v>
      </c>
      <c r="N9" s="52">
        <f t="shared" si="4"/>
        <v>6.9057295119646089E-2</v>
      </c>
      <c r="O9" s="52">
        <f t="shared" si="7"/>
        <v>7.1341906986368386E-2</v>
      </c>
      <c r="P9" s="52">
        <f>SUM(O$2:O9)</f>
        <v>0.93895711284070571</v>
      </c>
      <c r="S9" s="56" t="s">
        <v>30</v>
      </c>
      <c r="T9" s="121">
        <f>T2/T3</f>
        <v>1.0488338192419826</v>
      </c>
      <c r="U9"/>
      <c r="V9"/>
      <c r="W9"/>
    </row>
    <row r="10" spans="1:25" ht="17.25" thickBot="1" x14ac:dyDescent="0.35">
      <c r="A10" s="2">
        <v>9</v>
      </c>
      <c r="B10" s="28">
        <v>51</v>
      </c>
      <c r="C10"/>
      <c r="D10"/>
      <c r="E10" s="30" t="str">
        <f t="shared" si="5"/>
        <v>77 - 84</v>
      </c>
      <c r="F10" s="31">
        <f t="shared" si="8"/>
        <v>77</v>
      </c>
      <c r="G10" s="32">
        <f t="shared" si="0"/>
        <v>84</v>
      </c>
      <c r="H10" s="59">
        <f t="shared" si="1"/>
        <v>27</v>
      </c>
      <c r="I10" s="117">
        <f t="shared" si="9"/>
        <v>1</v>
      </c>
      <c r="J10" s="53">
        <f t="shared" si="2"/>
        <v>3.5714285714285712E-2</v>
      </c>
      <c r="K10" s="35">
        <f t="shared" si="3"/>
        <v>0.9642857142857143</v>
      </c>
      <c r="L10" s="52">
        <f t="shared" si="6"/>
        <v>3.1810866270798321E-4</v>
      </c>
      <c r="M10" s="52">
        <f>SUM(L$2:L10)</f>
        <v>0.99998764533104589</v>
      </c>
      <c r="N10" s="52">
        <f t="shared" si="4"/>
        <v>3.5814490626567164E-2</v>
      </c>
      <c r="O10" s="52">
        <f t="shared" si="7"/>
        <v>3.6999335908217822E-2</v>
      </c>
      <c r="P10" s="52">
        <f>SUM(O$2:O10)</f>
        <v>0.97595644874892351</v>
      </c>
      <c r="S10" s="119" t="s">
        <v>28</v>
      </c>
      <c r="T10" s="126">
        <f>T6/T2</f>
        <v>1.2647671994440584</v>
      </c>
      <c r="U10"/>
      <c r="V10"/>
      <c r="W10"/>
    </row>
    <row r="11" spans="1:25" ht="17.25" thickBot="1" x14ac:dyDescent="0.35">
      <c r="A11" s="2">
        <v>10</v>
      </c>
      <c r="B11" s="28">
        <v>39</v>
      </c>
      <c r="C11"/>
      <c r="D11"/>
      <c r="E11" s="30" t="str">
        <f t="shared" si="5"/>
        <v>84 - 91</v>
      </c>
      <c r="F11" s="31">
        <f t="shared" si="8"/>
        <v>84</v>
      </c>
      <c r="G11" s="32">
        <f t="shared" si="0"/>
        <v>91</v>
      </c>
      <c r="H11" s="59">
        <f t="shared" si="1"/>
        <v>28</v>
      </c>
      <c r="I11" s="117">
        <f t="shared" si="9"/>
        <v>1</v>
      </c>
      <c r="J11" s="53">
        <f t="shared" si="2"/>
        <v>3.5714285714285712E-2</v>
      </c>
      <c r="K11" s="35">
        <f t="shared" si="3"/>
        <v>1</v>
      </c>
      <c r="L11" s="52">
        <f t="shared" si="6"/>
        <v>1.0821135845384688E-5</v>
      </c>
      <c r="M11" s="52">
        <f>SUM(L$2:L11)</f>
        <v>0.99999846646689128</v>
      </c>
      <c r="N11" s="52">
        <f t="shared" si="4"/>
        <v>1.5521518467200623E-2</v>
      </c>
      <c r="O11" s="52">
        <f t="shared" si="7"/>
        <v>1.6035014473933556E-2</v>
      </c>
      <c r="P11" s="52">
        <f>SUM(O$2:O11)</f>
        <v>0.99199146322285703</v>
      </c>
      <c r="U11"/>
      <c r="V11"/>
      <c r="W11"/>
    </row>
    <row r="12" spans="1:25" ht="17.25" thickBot="1" x14ac:dyDescent="0.35">
      <c r="A12" s="2">
        <v>11</v>
      </c>
      <c r="B12" s="28">
        <v>46</v>
      </c>
      <c r="C12"/>
      <c r="D12"/>
      <c r="E12" s="30" t="str">
        <f t="shared" si="5"/>
        <v>91 - 98</v>
      </c>
      <c r="F12" s="31">
        <f t="shared" si="8"/>
        <v>91</v>
      </c>
      <c r="G12" s="32">
        <f t="shared" si="0"/>
        <v>98</v>
      </c>
      <c r="H12" s="59">
        <f t="shared" si="1"/>
        <v>28</v>
      </c>
      <c r="I12" s="117">
        <f t="shared" si="9"/>
        <v>0</v>
      </c>
      <c r="J12" s="53">
        <f t="shared" si="2"/>
        <v>0</v>
      </c>
      <c r="K12" s="35">
        <f t="shared" si="3"/>
        <v>1</v>
      </c>
      <c r="L12" s="52">
        <f t="shared" si="6"/>
        <v>2.1202410649401315E-7</v>
      </c>
      <c r="M12" s="52">
        <f>SUM(L$2:L12)</f>
        <v>0.99999867849099777</v>
      </c>
      <c r="N12" s="52">
        <f t="shared" si="4"/>
        <v>5.6210650202784818E-3</v>
      </c>
      <c r="O12" s="52">
        <f t="shared" si="7"/>
        <v>5.8070258492784639E-3</v>
      </c>
      <c r="P12" s="52">
        <f>SUM(O$2:O12)</f>
        <v>0.99779848907213553</v>
      </c>
    </row>
    <row r="13" spans="1:25" ht="17.25" thickBot="1" x14ac:dyDescent="0.35">
      <c r="A13" s="2">
        <v>12</v>
      </c>
      <c r="B13" s="28">
        <v>41</v>
      </c>
      <c r="C13"/>
      <c r="D13"/>
      <c r="E13" s="30" t="str">
        <f t="shared" si="5"/>
        <v>98 - 105</v>
      </c>
      <c r="F13" s="31">
        <f t="shared" si="8"/>
        <v>98</v>
      </c>
      <c r="G13" s="32">
        <f t="shared" si="0"/>
        <v>105</v>
      </c>
      <c r="H13" s="59">
        <f t="shared" si="1"/>
        <v>28</v>
      </c>
      <c r="I13" s="117">
        <f t="shared" si="9"/>
        <v>0</v>
      </c>
      <c r="J13" s="53">
        <f t="shared" si="2"/>
        <v>0</v>
      </c>
      <c r="K13" s="35">
        <f t="shared" si="3"/>
        <v>1</v>
      </c>
      <c r="L13" s="52">
        <f t="shared" si="6"/>
        <v>2.4852652158458E-9</v>
      </c>
      <c r="M13" s="52">
        <f>SUM(L$2:L13)</f>
        <v>0.99999868097626299</v>
      </c>
      <c r="N13" s="52">
        <f t="shared" si="4"/>
        <v>1.7009501809579497E-3</v>
      </c>
      <c r="O13" s="52">
        <f t="shared" si="7"/>
        <v>1.7572224540231952E-3</v>
      </c>
      <c r="P13" s="52">
        <f>SUM(O$2:O13)</f>
        <v>0.99955571152615874</v>
      </c>
    </row>
    <row r="14" spans="1:25" ht="17.25" thickBot="1" x14ac:dyDescent="0.35">
      <c r="A14" s="2">
        <v>13</v>
      </c>
      <c r="B14" s="28">
        <v>69</v>
      </c>
      <c r="C14"/>
      <c r="D14"/>
      <c r="E14" s="37" t="str">
        <f t="shared" si="5"/>
        <v>105 - 112</v>
      </c>
      <c r="F14" s="38">
        <f>G13</f>
        <v>105</v>
      </c>
      <c r="G14" s="39">
        <f t="shared" si="0"/>
        <v>112</v>
      </c>
      <c r="H14" s="60">
        <f t="shared" si="1"/>
        <v>28</v>
      </c>
      <c r="I14" s="40">
        <f t="shared" si="9"/>
        <v>0</v>
      </c>
      <c r="J14" s="41">
        <f t="shared" si="2"/>
        <v>0</v>
      </c>
      <c r="K14" s="42">
        <f t="shared" si="3"/>
        <v>1</v>
      </c>
      <c r="L14" s="52">
        <f t="shared" si="6"/>
        <v>1.8019696845783528E-11</v>
      </c>
      <c r="M14" s="52">
        <f>SUM(L$2:L14)</f>
        <v>0.99999868099428268</v>
      </c>
      <c r="N14" s="52">
        <f t="shared" si="4"/>
        <v>4.3006083734453693E-4</v>
      </c>
      <c r="O14" s="52">
        <f t="shared" si="7"/>
        <v>4.4428847384126872E-4</v>
      </c>
      <c r="P14" s="52">
        <f>SUM(O$2:O14)</f>
        <v>1</v>
      </c>
    </row>
    <row r="15" spans="1:25" ht="16.5" x14ac:dyDescent="0.3">
      <c r="A15" s="2">
        <v>14</v>
      </c>
      <c r="B15" s="28">
        <v>28</v>
      </c>
      <c r="C15"/>
      <c r="D15"/>
      <c r="E15" s="44"/>
      <c r="F15" s="117"/>
      <c r="G15" s="117"/>
      <c r="H15" s="117"/>
      <c r="I15" s="117">
        <f>SUM(I2:I14)</f>
        <v>28</v>
      </c>
      <c r="J15" s="53">
        <f>SUM(J2:J14)</f>
        <v>0.99999999999999978</v>
      </c>
      <c r="K15" s="53"/>
      <c r="L15" s="63">
        <f>SUM(L2:L14)</f>
        <v>0.99999868099428268</v>
      </c>
      <c r="M15" s="44"/>
      <c r="N15" s="63">
        <f>SUM(N2:N14)</f>
        <v>0.96797657977997664</v>
      </c>
      <c r="O15" s="63">
        <f>SUM(O2:O14)</f>
        <v>1</v>
      </c>
      <c r="P15" s="44"/>
    </row>
    <row r="16" spans="1:25" ht="16.5" x14ac:dyDescent="0.3">
      <c r="A16" s="2">
        <v>15</v>
      </c>
      <c r="B16" s="28">
        <v>82</v>
      </c>
      <c r="C16"/>
      <c r="D16"/>
    </row>
    <row r="17" spans="1:10" ht="16.5" x14ac:dyDescent="0.3">
      <c r="A17" s="2">
        <v>16</v>
      </c>
      <c r="B17" s="28">
        <v>65</v>
      </c>
      <c r="C17"/>
      <c r="D17"/>
      <c r="I17" s="44"/>
      <c r="J17" s="44"/>
    </row>
    <row r="18" spans="1:10" ht="16.5" x14ac:dyDescent="0.3">
      <c r="A18" s="2">
        <v>17</v>
      </c>
      <c r="B18" s="28">
        <v>47</v>
      </c>
      <c r="C18"/>
      <c r="D18"/>
    </row>
    <row r="19" spans="1:10" ht="16.5" x14ac:dyDescent="0.3">
      <c r="A19" s="2">
        <v>18</v>
      </c>
      <c r="B19" s="28">
        <v>53</v>
      </c>
      <c r="C19"/>
      <c r="D19"/>
    </row>
    <row r="20" spans="1:10" ht="16.5" x14ac:dyDescent="0.3">
      <c r="A20" s="2">
        <v>19</v>
      </c>
      <c r="B20" s="28">
        <v>90</v>
      </c>
      <c r="C20"/>
      <c r="D20"/>
    </row>
    <row r="21" spans="1:10" ht="16.5" x14ac:dyDescent="0.3">
      <c r="A21" s="2">
        <v>20</v>
      </c>
      <c r="B21" s="28">
        <v>56</v>
      </c>
      <c r="C21"/>
      <c r="D21"/>
    </row>
    <row r="22" spans="1:10" ht="16.5" x14ac:dyDescent="0.3">
      <c r="A22" s="2">
        <v>21</v>
      </c>
      <c r="B22" s="28">
        <v>51</v>
      </c>
      <c r="C22"/>
      <c r="D22"/>
    </row>
    <row r="23" spans="1:10" ht="16.5" x14ac:dyDescent="0.3">
      <c r="A23" s="2">
        <v>22</v>
      </c>
      <c r="B23" s="28">
        <v>40</v>
      </c>
      <c r="C23"/>
      <c r="D23"/>
    </row>
    <row r="24" spans="1:10" ht="16.5" x14ac:dyDescent="0.3">
      <c r="A24" s="2">
        <v>23</v>
      </c>
      <c r="B24" s="28">
        <v>61</v>
      </c>
      <c r="C24"/>
      <c r="D24"/>
    </row>
    <row r="25" spans="1:10" ht="16.5" x14ac:dyDescent="0.3">
      <c r="A25" s="2">
        <v>24</v>
      </c>
      <c r="B25" s="28">
        <v>72</v>
      </c>
      <c r="C25"/>
      <c r="D25"/>
    </row>
    <row r="26" spans="1:10" ht="16.5" x14ac:dyDescent="0.3">
      <c r="A26" s="2">
        <v>25</v>
      </c>
      <c r="B26" s="28">
        <v>39</v>
      </c>
      <c r="C26"/>
      <c r="D26"/>
    </row>
    <row r="27" spans="1:10" ht="16.5" x14ac:dyDescent="0.3">
      <c r="A27" s="2">
        <v>26</v>
      </c>
      <c r="B27" s="28">
        <v>31</v>
      </c>
      <c r="C27"/>
      <c r="D27"/>
    </row>
    <row r="28" spans="1:10" ht="16.5" x14ac:dyDescent="0.3">
      <c r="A28" s="2">
        <v>27</v>
      </c>
      <c r="B28" s="28">
        <v>62</v>
      </c>
      <c r="C28"/>
      <c r="D28"/>
    </row>
    <row r="29" spans="1:10" ht="16.5" x14ac:dyDescent="0.3">
      <c r="A29" s="2">
        <v>28</v>
      </c>
      <c r="B29" s="28">
        <v>48</v>
      </c>
      <c r="C29"/>
      <c r="D29"/>
    </row>
    <row r="30" spans="1:10" ht="15" x14ac:dyDescent="0.25">
      <c r="C30"/>
      <c r="D30"/>
    </row>
    <row r="31" spans="1:10" ht="15" x14ac:dyDescent="0.25">
      <c r="A31"/>
      <c r="B31"/>
      <c r="C31"/>
      <c r="D31"/>
    </row>
    <row r="32" spans="1:10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6.5" x14ac:dyDescent="0.3">
      <c r="A35"/>
      <c r="B35"/>
      <c r="C35"/>
      <c r="D35" s="4"/>
    </row>
    <row r="36" spans="1:4" ht="16.5" x14ac:dyDescent="0.3">
      <c r="A36"/>
      <c r="B36"/>
      <c r="C36"/>
      <c r="D36" s="4"/>
    </row>
    <row r="37" spans="1:4" ht="16.5" x14ac:dyDescent="0.3">
      <c r="A37"/>
      <c r="B37"/>
      <c r="C37"/>
      <c r="D37" s="4"/>
    </row>
    <row r="38" spans="1:4" ht="16.5" x14ac:dyDescent="0.3">
      <c r="A38"/>
      <c r="B38"/>
      <c r="C38"/>
      <c r="D38" s="4"/>
    </row>
    <row r="39" spans="1:4" ht="16.5" x14ac:dyDescent="0.3">
      <c r="A39"/>
      <c r="B39"/>
      <c r="C39"/>
      <c r="D39" s="4"/>
    </row>
    <row r="40" spans="1:4" ht="16.5" x14ac:dyDescent="0.3">
      <c r="A40"/>
      <c r="B40"/>
      <c r="C40"/>
      <c r="D40" s="4"/>
    </row>
    <row r="41" spans="1:4" ht="16.5" x14ac:dyDescent="0.3">
      <c r="A41"/>
      <c r="B41"/>
      <c r="C41"/>
      <c r="D41" s="4"/>
    </row>
    <row r="42" spans="1:4" ht="16.5" x14ac:dyDescent="0.3">
      <c r="A42"/>
      <c r="B42"/>
      <c r="C42"/>
      <c r="D42" s="4"/>
    </row>
    <row r="43" spans="1:4" ht="16.5" x14ac:dyDescent="0.3">
      <c r="A43"/>
      <c r="B43"/>
      <c r="C43"/>
      <c r="D43" s="4"/>
    </row>
    <row r="44" spans="1:4" ht="16.5" x14ac:dyDescent="0.3">
      <c r="A44"/>
      <c r="B44"/>
      <c r="C44"/>
      <c r="D44" s="4"/>
    </row>
    <row r="45" spans="1:4" ht="16.5" x14ac:dyDescent="0.3">
      <c r="A45"/>
      <c r="B45"/>
      <c r="C45"/>
      <c r="D45" s="4"/>
    </row>
    <row r="46" spans="1:4" ht="16.5" x14ac:dyDescent="0.3">
      <c r="A46"/>
      <c r="B46"/>
      <c r="C46"/>
      <c r="D46" s="4"/>
    </row>
    <row r="47" spans="1:4" ht="16.5" x14ac:dyDescent="0.3">
      <c r="A47"/>
      <c r="B47"/>
      <c r="C47"/>
      <c r="D47" s="4"/>
    </row>
    <row r="48" spans="1:4" ht="16.5" x14ac:dyDescent="0.3">
      <c r="A48"/>
      <c r="B48"/>
      <c r="C48"/>
      <c r="D48" s="4"/>
    </row>
    <row r="49" spans="1:4" ht="16.5" x14ac:dyDescent="0.3">
      <c r="A49"/>
      <c r="B49"/>
      <c r="C49"/>
      <c r="D49" s="4"/>
    </row>
    <row r="50" spans="1:4" ht="16.5" x14ac:dyDescent="0.3">
      <c r="A50"/>
      <c r="B50"/>
      <c r="C50"/>
      <c r="D50" s="4"/>
    </row>
    <row r="51" spans="1:4" ht="16.5" x14ac:dyDescent="0.3">
      <c r="A51"/>
      <c r="B51"/>
      <c r="C51"/>
      <c r="D51" s="4"/>
    </row>
    <row r="52" spans="1:4" ht="16.5" x14ac:dyDescent="0.3">
      <c r="A52"/>
      <c r="B52"/>
      <c r="C52"/>
      <c r="D52" s="4"/>
    </row>
    <row r="53" spans="1:4" ht="16.5" x14ac:dyDescent="0.3">
      <c r="A53"/>
      <c r="B53"/>
      <c r="C53"/>
      <c r="D53" s="4"/>
    </row>
    <row r="54" spans="1:4" ht="16.5" x14ac:dyDescent="0.3">
      <c r="A54"/>
      <c r="B54"/>
      <c r="C54"/>
      <c r="D54" s="4"/>
    </row>
    <row r="55" spans="1:4" ht="16.5" x14ac:dyDescent="0.3">
      <c r="A55"/>
      <c r="B55"/>
      <c r="C55"/>
      <c r="D55" s="4"/>
    </row>
    <row r="56" spans="1:4" ht="16.5" x14ac:dyDescent="0.3">
      <c r="A56"/>
      <c r="B56"/>
      <c r="C56"/>
      <c r="D56" s="4"/>
    </row>
    <row r="57" spans="1:4" ht="16.5" x14ac:dyDescent="0.3">
      <c r="A57"/>
      <c r="B57"/>
      <c r="C57"/>
      <c r="D57" s="4"/>
    </row>
    <row r="58" spans="1:4" ht="16.5" x14ac:dyDescent="0.3">
      <c r="A58"/>
      <c r="B58"/>
      <c r="C58"/>
      <c r="D58" s="4"/>
    </row>
    <row r="59" spans="1:4" ht="16.5" x14ac:dyDescent="0.3">
      <c r="A59"/>
      <c r="B59"/>
      <c r="C59"/>
      <c r="D59" s="4"/>
    </row>
    <row r="60" spans="1:4" ht="16.5" x14ac:dyDescent="0.3">
      <c r="A60"/>
      <c r="B60"/>
      <c r="C60"/>
      <c r="D60" s="4"/>
    </row>
    <row r="61" spans="1:4" ht="16.5" x14ac:dyDescent="0.3">
      <c r="A61"/>
      <c r="B61"/>
      <c r="C61"/>
      <c r="D61" s="4"/>
    </row>
    <row r="62" spans="1:4" ht="16.5" x14ac:dyDescent="0.3">
      <c r="A62"/>
      <c r="B62"/>
      <c r="C62"/>
      <c r="D62" s="4"/>
    </row>
    <row r="63" spans="1:4" ht="15" x14ac:dyDescent="0.25">
      <c r="A63"/>
      <c r="B63"/>
      <c r="C63"/>
    </row>
    <row r="64" spans="1:4" ht="15" x14ac:dyDescent="0.25">
      <c r="A64"/>
      <c r="B64"/>
      <c r="C64"/>
    </row>
    <row r="65" spans="1:38" ht="15" x14ac:dyDescent="0.25">
      <c r="A65"/>
      <c r="B65"/>
      <c r="C65"/>
    </row>
    <row r="66" spans="1:38" ht="15" x14ac:dyDescent="0.25">
      <c r="A66"/>
      <c r="B66"/>
      <c r="C66"/>
    </row>
    <row r="67" spans="1:38" ht="15" x14ac:dyDescent="0.25">
      <c r="A67"/>
      <c r="B67"/>
      <c r="C67"/>
    </row>
    <row r="68" spans="1:38" ht="15" x14ac:dyDescent="0.25">
      <c r="A68"/>
      <c r="B68"/>
      <c r="C68"/>
    </row>
    <row r="69" spans="1:38" ht="15" x14ac:dyDescent="0.25">
      <c r="A69"/>
      <c r="B69"/>
      <c r="C69"/>
    </row>
    <row r="70" spans="1:38" ht="15" x14ac:dyDescent="0.25">
      <c r="A70"/>
      <c r="B70"/>
      <c r="C70"/>
    </row>
    <row r="71" spans="1:38" ht="15" x14ac:dyDescent="0.25">
      <c r="A71"/>
      <c r="B71"/>
      <c r="C71"/>
    </row>
    <row r="72" spans="1:38" ht="15" x14ac:dyDescent="0.25">
      <c r="A72"/>
      <c r="B72"/>
      <c r="C72"/>
    </row>
    <row r="73" spans="1:38" ht="15" x14ac:dyDescent="0.25">
      <c r="A73"/>
      <c r="B73"/>
      <c r="C73"/>
    </row>
    <row r="74" spans="1:38" ht="15" x14ac:dyDescent="0.25">
      <c r="A74"/>
      <c r="B74"/>
      <c r="C74"/>
    </row>
    <row r="75" spans="1:38" ht="15" x14ac:dyDescent="0.25">
      <c r="A75"/>
      <c r="B75"/>
      <c r="C75"/>
    </row>
    <row r="76" spans="1:38" ht="15" x14ac:dyDescent="0.25">
      <c r="A76"/>
      <c r="B76"/>
      <c r="C76"/>
    </row>
    <row r="77" spans="1:38" ht="15" x14ac:dyDescent="0.25">
      <c r="A77"/>
      <c r="B77"/>
      <c r="C77"/>
    </row>
    <row r="78" spans="1:38" ht="16.5" x14ac:dyDescent="0.3">
      <c r="A78"/>
      <c r="B78"/>
      <c r="C78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16.5" x14ac:dyDescent="0.3">
      <c r="A79"/>
      <c r="B79"/>
      <c r="C79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16.5" x14ac:dyDescent="0.3">
      <c r="A80"/>
      <c r="B80"/>
      <c r="C80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 ht="16.5" x14ac:dyDescent="0.3">
      <c r="A81"/>
      <c r="B81"/>
      <c r="C81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1:38" ht="16.5" x14ac:dyDescent="0.3">
      <c r="A82"/>
      <c r="B82"/>
      <c r="C82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16.5" x14ac:dyDescent="0.3">
      <c r="A83"/>
      <c r="B83"/>
      <c r="C83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16.5" x14ac:dyDescent="0.3">
      <c r="A84"/>
      <c r="B84"/>
      <c r="C8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16.5" x14ac:dyDescent="0.3">
      <c r="A85"/>
      <c r="B85"/>
      <c r="C85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16.5" x14ac:dyDescent="0.3">
      <c r="A86"/>
      <c r="B86"/>
      <c r="C86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16.5" x14ac:dyDescent="0.3">
      <c r="A87"/>
      <c r="B87"/>
      <c r="C87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1:38" ht="16.5" x14ac:dyDescent="0.3">
      <c r="A88"/>
      <c r="B88"/>
      <c r="C88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1:38" ht="16.5" x14ac:dyDescent="0.3">
      <c r="A89"/>
      <c r="B89"/>
      <c r="C89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15" x14ac:dyDescent="0.25">
      <c r="A90"/>
      <c r="B90"/>
      <c r="C90"/>
    </row>
    <row r="91" spans="1:38" ht="15" x14ac:dyDescent="0.25">
      <c r="A91"/>
      <c r="B91"/>
      <c r="C91"/>
    </row>
    <row r="92" spans="1:38" ht="15" x14ac:dyDescent="0.25">
      <c r="A92"/>
      <c r="B92"/>
      <c r="C92"/>
    </row>
    <row r="93" spans="1:38" ht="15" x14ac:dyDescent="0.25">
      <c r="A93"/>
      <c r="B93"/>
      <c r="C93"/>
    </row>
    <row r="94" spans="1:38" ht="15" x14ac:dyDescent="0.25">
      <c r="A94"/>
      <c r="B94"/>
      <c r="C94"/>
    </row>
    <row r="95" spans="1:38" ht="15" x14ac:dyDescent="0.25">
      <c r="A95"/>
      <c r="B95"/>
      <c r="C95"/>
    </row>
    <row r="96" spans="1:38" ht="15" x14ac:dyDescent="0.25">
      <c r="A96"/>
      <c r="B96"/>
      <c r="C96"/>
    </row>
    <row r="97" spans="1:3" ht="15" x14ac:dyDescent="0.25">
      <c r="A97"/>
      <c r="B97"/>
      <c r="C97"/>
    </row>
    <row r="98" spans="1:3" ht="15" x14ac:dyDescent="0.25">
      <c r="A98"/>
      <c r="B98"/>
      <c r="C98"/>
    </row>
    <row r="99" spans="1:3" ht="15" x14ac:dyDescent="0.25">
      <c r="A99"/>
      <c r="B99"/>
      <c r="C99"/>
    </row>
    <row r="100" spans="1:3" ht="15" x14ac:dyDescent="0.25">
      <c r="A100"/>
      <c r="B100"/>
      <c r="C100"/>
    </row>
    <row r="101" spans="1:3" ht="15" x14ac:dyDescent="0.25">
      <c r="A101"/>
      <c r="B101"/>
      <c r="C101"/>
    </row>
    <row r="102" spans="1:3" ht="15" x14ac:dyDescent="0.25">
      <c r="A102"/>
      <c r="B102"/>
      <c r="C102"/>
    </row>
    <row r="103" spans="1:3" ht="15" x14ac:dyDescent="0.25">
      <c r="A103"/>
      <c r="B103"/>
      <c r="C103"/>
    </row>
    <row r="104" spans="1:3" ht="15" x14ac:dyDescent="0.25">
      <c r="A104"/>
      <c r="B104"/>
      <c r="C104"/>
    </row>
    <row r="105" spans="1:3" ht="15" x14ac:dyDescent="0.25">
      <c r="A105"/>
      <c r="B105"/>
      <c r="C105"/>
    </row>
    <row r="106" spans="1:3" ht="15" x14ac:dyDescent="0.25">
      <c r="A106"/>
      <c r="B106"/>
      <c r="C106"/>
    </row>
    <row r="107" spans="1:3" ht="15" x14ac:dyDescent="0.25">
      <c r="A107"/>
      <c r="B107"/>
      <c r="C107"/>
    </row>
    <row r="108" spans="1:3" ht="15" x14ac:dyDescent="0.25">
      <c r="A108"/>
      <c r="B108"/>
      <c r="C108"/>
    </row>
    <row r="109" spans="1:3" ht="15" x14ac:dyDescent="0.25">
      <c r="A109"/>
      <c r="B109"/>
      <c r="C109"/>
    </row>
    <row r="110" spans="1:3" ht="15" x14ac:dyDescent="0.25">
      <c r="A110"/>
      <c r="B110"/>
      <c r="C110"/>
    </row>
    <row r="111" spans="1:3" ht="15" x14ac:dyDescent="0.25">
      <c r="A111"/>
      <c r="B111"/>
      <c r="C111"/>
    </row>
    <row r="112" spans="1:3" ht="15" x14ac:dyDescent="0.25">
      <c r="A112"/>
      <c r="B112"/>
      <c r="C112"/>
    </row>
    <row r="113" spans="1:4" ht="15" x14ac:dyDescent="0.25">
      <c r="A113"/>
      <c r="B113"/>
      <c r="C113"/>
    </row>
    <row r="114" spans="1:4" ht="15" x14ac:dyDescent="0.25">
      <c r="A114"/>
      <c r="B114"/>
      <c r="C114"/>
    </row>
    <row r="115" spans="1:4" ht="15" x14ac:dyDescent="0.25">
      <c r="A115"/>
      <c r="B115"/>
      <c r="C115"/>
    </row>
    <row r="116" spans="1:4" ht="15" x14ac:dyDescent="0.25">
      <c r="A116"/>
      <c r="B116"/>
      <c r="C116"/>
    </row>
    <row r="117" spans="1:4" ht="15" x14ac:dyDescent="0.25">
      <c r="A117"/>
      <c r="B117"/>
      <c r="C117"/>
    </row>
    <row r="118" spans="1:4" ht="15" x14ac:dyDescent="0.25">
      <c r="A118"/>
      <c r="B118"/>
      <c r="C118"/>
    </row>
    <row r="119" spans="1:4" ht="15" x14ac:dyDescent="0.25">
      <c r="A119"/>
      <c r="B119"/>
      <c r="C119"/>
    </row>
    <row r="120" spans="1:4" ht="15" x14ac:dyDescent="0.25">
      <c r="A120"/>
      <c r="B120"/>
      <c r="C120"/>
    </row>
    <row r="121" spans="1:4" ht="15" x14ac:dyDescent="0.25">
      <c r="A121"/>
      <c r="B121"/>
      <c r="C121"/>
    </row>
    <row r="122" spans="1:4" ht="15" x14ac:dyDescent="0.25">
      <c r="A122"/>
      <c r="B122"/>
      <c r="C122"/>
    </row>
    <row r="123" spans="1:4" ht="15" x14ac:dyDescent="0.25">
      <c r="A123"/>
      <c r="B123"/>
      <c r="C123"/>
    </row>
    <row r="124" spans="1:4" ht="15" x14ac:dyDescent="0.25">
      <c r="A124"/>
      <c r="B124"/>
      <c r="C124"/>
    </row>
    <row r="125" spans="1:4" ht="15" x14ac:dyDescent="0.25">
      <c r="A125"/>
      <c r="B125"/>
      <c r="C125"/>
    </row>
    <row r="126" spans="1:4" ht="16.5" x14ac:dyDescent="0.3">
      <c r="A126"/>
      <c r="B126"/>
      <c r="C126"/>
      <c r="D126" s="4"/>
    </row>
    <row r="127" spans="1:4" ht="16.5" x14ac:dyDescent="0.3">
      <c r="A127"/>
      <c r="B127"/>
      <c r="C127"/>
      <c r="D127" s="4"/>
    </row>
    <row r="128" spans="1:4" ht="16.5" x14ac:dyDescent="0.3">
      <c r="A128"/>
      <c r="B128"/>
      <c r="C128"/>
      <c r="D128" s="4"/>
    </row>
    <row r="129" spans="1:4" ht="16.5" x14ac:dyDescent="0.3">
      <c r="A129"/>
      <c r="B129"/>
      <c r="C129"/>
      <c r="D129" s="4"/>
    </row>
    <row r="130" spans="1:4" ht="16.5" x14ac:dyDescent="0.3">
      <c r="A130"/>
      <c r="B130"/>
      <c r="C130"/>
      <c r="D130" s="4"/>
    </row>
    <row r="131" spans="1:4" ht="16.5" x14ac:dyDescent="0.3">
      <c r="A131"/>
      <c r="B131"/>
      <c r="C131"/>
      <c r="D131" s="4"/>
    </row>
    <row r="132" spans="1:4" ht="16.5" x14ac:dyDescent="0.3">
      <c r="A132"/>
      <c r="B132"/>
      <c r="C132"/>
      <c r="D132" s="4"/>
    </row>
    <row r="133" spans="1:4" ht="16.5" x14ac:dyDescent="0.3">
      <c r="A133"/>
      <c r="B133"/>
      <c r="C133"/>
      <c r="D133" s="4"/>
    </row>
    <row r="134" spans="1:4" ht="16.5" x14ac:dyDescent="0.3">
      <c r="A134"/>
      <c r="B134"/>
      <c r="C134"/>
      <c r="D134" s="4"/>
    </row>
    <row r="135" spans="1:4" ht="16.5" x14ac:dyDescent="0.3">
      <c r="A135"/>
      <c r="B135"/>
      <c r="C135"/>
      <c r="D135" s="4"/>
    </row>
    <row r="136" spans="1:4" ht="16.5" x14ac:dyDescent="0.3">
      <c r="A136"/>
      <c r="B136"/>
      <c r="C136"/>
      <c r="D136" s="4"/>
    </row>
    <row r="137" spans="1:4" ht="16.5" x14ac:dyDescent="0.3">
      <c r="A137"/>
      <c r="B137"/>
      <c r="C137"/>
      <c r="D137" s="4"/>
    </row>
    <row r="138" spans="1:4" ht="16.5" x14ac:dyDescent="0.3">
      <c r="A138"/>
      <c r="B138"/>
      <c r="C138"/>
      <c r="D138" s="4"/>
    </row>
    <row r="139" spans="1:4" ht="16.5" x14ac:dyDescent="0.3">
      <c r="A139"/>
      <c r="B139"/>
      <c r="C139"/>
      <c r="D139" s="4"/>
    </row>
    <row r="140" spans="1:4" ht="16.5" x14ac:dyDescent="0.3">
      <c r="A140"/>
      <c r="B140"/>
      <c r="C140"/>
      <c r="D140" s="4"/>
    </row>
    <row r="141" spans="1:4" ht="16.5" x14ac:dyDescent="0.3">
      <c r="A141"/>
      <c r="B141"/>
      <c r="C141"/>
      <c r="D141" s="4"/>
    </row>
    <row r="142" spans="1:4" ht="16.5" x14ac:dyDescent="0.3">
      <c r="A142"/>
      <c r="B142"/>
      <c r="C142"/>
      <c r="D142" s="4"/>
    </row>
    <row r="143" spans="1:4" ht="16.5" x14ac:dyDescent="0.3">
      <c r="A143"/>
      <c r="B143"/>
      <c r="C143"/>
      <c r="D143" s="4"/>
    </row>
    <row r="144" spans="1:4" ht="16.5" x14ac:dyDescent="0.3">
      <c r="A144"/>
      <c r="B144"/>
      <c r="C144"/>
      <c r="D144" s="4"/>
    </row>
    <row r="145" spans="1:4" ht="16.5" x14ac:dyDescent="0.3">
      <c r="A145"/>
      <c r="B145"/>
      <c r="C145"/>
      <c r="D145" s="4"/>
    </row>
    <row r="146" spans="1:4" ht="16.5" x14ac:dyDescent="0.3">
      <c r="A146"/>
      <c r="B146"/>
      <c r="C146"/>
      <c r="D146" s="4"/>
    </row>
    <row r="147" spans="1:4" ht="16.5" x14ac:dyDescent="0.3">
      <c r="A147"/>
      <c r="B147"/>
      <c r="C147"/>
      <c r="D147" s="4"/>
    </row>
    <row r="148" spans="1:4" ht="16.5" x14ac:dyDescent="0.3">
      <c r="A148"/>
      <c r="B148"/>
      <c r="C148"/>
      <c r="D148" s="4"/>
    </row>
    <row r="149" spans="1:4" ht="16.5" x14ac:dyDescent="0.3">
      <c r="A149"/>
      <c r="B149"/>
      <c r="C149"/>
      <c r="D149" s="4"/>
    </row>
    <row r="150" spans="1:4" ht="16.5" x14ac:dyDescent="0.3">
      <c r="A150"/>
      <c r="B150"/>
      <c r="C150"/>
      <c r="D150" s="4"/>
    </row>
    <row r="151" spans="1:4" ht="16.5" x14ac:dyDescent="0.3">
      <c r="A151"/>
      <c r="B151"/>
      <c r="C151"/>
      <c r="D151" s="4"/>
    </row>
    <row r="152" spans="1:4" ht="16.5" x14ac:dyDescent="0.3">
      <c r="A152"/>
      <c r="B152"/>
      <c r="C152"/>
      <c r="D152" s="4"/>
    </row>
    <row r="153" spans="1:4" ht="16.5" x14ac:dyDescent="0.3">
      <c r="A153"/>
      <c r="B153"/>
      <c r="C153"/>
      <c r="D153" s="4"/>
    </row>
    <row r="154" spans="1:4" ht="16.5" x14ac:dyDescent="0.3">
      <c r="A154"/>
      <c r="B154"/>
      <c r="C154"/>
      <c r="D154" s="4"/>
    </row>
    <row r="155" spans="1:4" ht="16.5" x14ac:dyDescent="0.3">
      <c r="A155"/>
      <c r="B155"/>
      <c r="C155"/>
      <c r="D155" s="4"/>
    </row>
    <row r="156" spans="1:4" ht="16.5" x14ac:dyDescent="0.3">
      <c r="A156"/>
      <c r="B156"/>
      <c r="C156"/>
      <c r="D156" s="4"/>
    </row>
    <row r="157" spans="1:4" ht="16.5" x14ac:dyDescent="0.3">
      <c r="A157"/>
      <c r="B157"/>
      <c r="C157"/>
      <c r="D157" s="4"/>
    </row>
    <row r="158" spans="1:4" ht="16.5" x14ac:dyDescent="0.3">
      <c r="A158"/>
      <c r="B158"/>
      <c r="C158"/>
      <c r="D158" s="4"/>
    </row>
    <row r="159" spans="1:4" ht="16.5" x14ac:dyDescent="0.3">
      <c r="A159"/>
      <c r="B159"/>
      <c r="C159"/>
      <c r="D159" s="4"/>
    </row>
    <row r="160" spans="1:4" ht="16.5" x14ac:dyDescent="0.3">
      <c r="A160"/>
      <c r="B160"/>
      <c r="C160"/>
      <c r="D160" s="4"/>
    </row>
    <row r="161" spans="1:4" ht="16.5" x14ac:dyDescent="0.3">
      <c r="A161"/>
      <c r="B161"/>
      <c r="C161"/>
      <c r="D161" s="4"/>
    </row>
    <row r="162" spans="1:4" ht="16.5" x14ac:dyDescent="0.3">
      <c r="A162"/>
      <c r="B162"/>
      <c r="C162"/>
      <c r="D162" s="4"/>
    </row>
    <row r="163" spans="1:4" ht="16.5" x14ac:dyDescent="0.3">
      <c r="A163"/>
      <c r="B163"/>
      <c r="C163"/>
      <c r="D163" s="4"/>
    </row>
    <row r="164" spans="1:4" ht="16.5" x14ac:dyDescent="0.3">
      <c r="A164"/>
      <c r="B164"/>
      <c r="C164"/>
      <c r="D164" s="4"/>
    </row>
    <row r="165" spans="1:4" ht="16.5" x14ac:dyDescent="0.3">
      <c r="A165"/>
      <c r="B165"/>
      <c r="C165"/>
      <c r="D165" s="4"/>
    </row>
    <row r="166" spans="1:4" ht="16.5" x14ac:dyDescent="0.3">
      <c r="A166"/>
      <c r="B166"/>
      <c r="C166"/>
      <c r="D166" s="4"/>
    </row>
    <row r="167" spans="1:4" ht="16.5" x14ac:dyDescent="0.3">
      <c r="A167"/>
      <c r="B167"/>
      <c r="C167"/>
      <c r="D167" s="4"/>
    </row>
    <row r="168" spans="1:4" ht="16.5" x14ac:dyDescent="0.3">
      <c r="A168"/>
      <c r="B168"/>
      <c r="C168"/>
      <c r="D168" s="4"/>
    </row>
    <row r="169" spans="1:4" ht="16.5" x14ac:dyDescent="0.3">
      <c r="A169"/>
      <c r="B169"/>
      <c r="C169"/>
      <c r="D169" s="4"/>
    </row>
    <row r="170" spans="1:4" ht="16.5" x14ac:dyDescent="0.3">
      <c r="A170"/>
      <c r="B170"/>
      <c r="C170"/>
      <c r="D170" s="4"/>
    </row>
    <row r="171" spans="1:4" ht="16.5" x14ac:dyDescent="0.3">
      <c r="A171"/>
      <c r="B171"/>
      <c r="C171"/>
      <c r="D171" s="4"/>
    </row>
    <row r="172" spans="1:4" ht="16.5" x14ac:dyDescent="0.3">
      <c r="A172"/>
      <c r="B172"/>
      <c r="C172"/>
      <c r="D172" s="4"/>
    </row>
    <row r="173" spans="1:4" ht="16.5" x14ac:dyDescent="0.3">
      <c r="A173"/>
      <c r="B173"/>
      <c r="C173"/>
      <c r="D173" s="4"/>
    </row>
    <row r="174" spans="1:4" ht="16.5" x14ac:dyDescent="0.3">
      <c r="A174"/>
      <c r="B174"/>
      <c r="C174"/>
      <c r="D174" s="4"/>
    </row>
    <row r="175" spans="1:4" ht="16.5" x14ac:dyDescent="0.3">
      <c r="A175"/>
      <c r="B175"/>
      <c r="C175"/>
      <c r="D175" s="4"/>
    </row>
    <row r="176" spans="1:4" ht="16.5" x14ac:dyDescent="0.3">
      <c r="A176"/>
      <c r="B176"/>
      <c r="C176"/>
      <c r="D176" s="4"/>
    </row>
    <row r="177" spans="1:4" ht="16.5" x14ac:dyDescent="0.3">
      <c r="A177"/>
      <c r="B177"/>
      <c r="C177"/>
      <c r="D177" s="4"/>
    </row>
    <row r="178" spans="1:4" ht="16.5" x14ac:dyDescent="0.3">
      <c r="A178"/>
      <c r="B178"/>
      <c r="C178"/>
      <c r="D178" s="4"/>
    </row>
    <row r="179" spans="1:4" ht="16.5" x14ac:dyDescent="0.3">
      <c r="A179"/>
      <c r="B179"/>
      <c r="C179"/>
      <c r="D179" s="4"/>
    </row>
    <row r="180" spans="1:4" ht="16.5" x14ac:dyDescent="0.3">
      <c r="A180"/>
      <c r="B180"/>
      <c r="C180"/>
      <c r="D180" s="4"/>
    </row>
    <row r="181" spans="1:4" ht="16.5" x14ac:dyDescent="0.3">
      <c r="A181"/>
      <c r="B181"/>
      <c r="C181"/>
      <c r="D181" s="4"/>
    </row>
    <row r="182" spans="1:4" ht="15" x14ac:dyDescent="0.25">
      <c r="A182"/>
      <c r="B182"/>
      <c r="C182"/>
    </row>
    <row r="183" spans="1:4" ht="15" x14ac:dyDescent="0.25">
      <c r="A183"/>
      <c r="B183"/>
      <c r="C183"/>
    </row>
    <row r="184" spans="1:4" ht="15" x14ac:dyDescent="0.25">
      <c r="A184"/>
      <c r="B184"/>
      <c r="C184"/>
    </row>
    <row r="185" spans="1:4" ht="15" x14ac:dyDescent="0.25">
      <c r="A185"/>
      <c r="B185"/>
      <c r="C185"/>
    </row>
    <row r="186" spans="1:4" ht="15" x14ac:dyDescent="0.25">
      <c r="A186"/>
      <c r="B186"/>
      <c r="C186"/>
    </row>
    <row r="187" spans="1:4" ht="15" x14ac:dyDescent="0.25">
      <c r="A187"/>
      <c r="B187"/>
      <c r="C187"/>
    </row>
    <row r="188" spans="1:4" ht="15" x14ac:dyDescent="0.25">
      <c r="A188"/>
      <c r="B188"/>
      <c r="C188"/>
    </row>
    <row r="189" spans="1:4" ht="15" x14ac:dyDescent="0.25">
      <c r="A189"/>
      <c r="B189"/>
      <c r="C189"/>
    </row>
    <row r="190" spans="1:4" ht="15" x14ac:dyDescent="0.25">
      <c r="A190"/>
      <c r="B190"/>
      <c r="C190"/>
    </row>
    <row r="191" spans="1:4" ht="15" x14ac:dyDescent="0.25">
      <c r="A191"/>
      <c r="B191"/>
      <c r="C191"/>
    </row>
    <row r="192" spans="1:4" ht="15" x14ac:dyDescent="0.25">
      <c r="A192"/>
      <c r="B192"/>
      <c r="C192"/>
    </row>
    <row r="193" spans="1:3" ht="15" x14ac:dyDescent="0.25">
      <c r="A193"/>
      <c r="B193"/>
      <c r="C193"/>
    </row>
    <row r="194" spans="1:3" ht="15" x14ac:dyDescent="0.25">
      <c r="A194"/>
      <c r="B194"/>
      <c r="C194"/>
    </row>
    <row r="195" spans="1:3" ht="15" x14ac:dyDescent="0.25">
      <c r="A195"/>
      <c r="B195"/>
      <c r="C195"/>
    </row>
    <row r="196" spans="1:3" ht="15" x14ac:dyDescent="0.25">
      <c r="A196"/>
      <c r="B196"/>
      <c r="C196"/>
    </row>
    <row r="197" spans="1:3" ht="15" x14ac:dyDescent="0.25">
      <c r="A197"/>
      <c r="B197"/>
      <c r="C197"/>
    </row>
    <row r="198" spans="1:3" ht="15" x14ac:dyDescent="0.25">
      <c r="A198"/>
      <c r="B198"/>
      <c r="C198"/>
    </row>
    <row r="199" spans="1:3" ht="15" x14ac:dyDescent="0.25">
      <c r="A199"/>
      <c r="B199"/>
      <c r="C199"/>
    </row>
    <row r="200" spans="1:3" ht="15" x14ac:dyDescent="0.25">
      <c r="A200"/>
      <c r="B200"/>
      <c r="C200"/>
    </row>
    <row r="201" spans="1:3" ht="15" x14ac:dyDescent="0.25">
      <c r="A201"/>
      <c r="B201"/>
      <c r="C201"/>
    </row>
    <row r="202" spans="1:3" ht="15" x14ac:dyDescent="0.25">
      <c r="A202"/>
      <c r="B202"/>
      <c r="C202"/>
    </row>
    <row r="203" spans="1:3" ht="15" x14ac:dyDescent="0.25">
      <c r="A203"/>
      <c r="B203"/>
      <c r="C203"/>
    </row>
    <row r="204" spans="1:3" ht="15" x14ac:dyDescent="0.25">
      <c r="A204"/>
      <c r="B204"/>
      <c r="C204"/>
    </row>
    <row r="205" spans="1:3" ht="15" x14ac:dyDescent="0.25">
      <c r="A205"/>
      <c r="B205"/>
      <c r="C205"/>
    </row>
    <row r="206" spans="1:3" ht="15" x14ac:dyDescent="0.25">
      <c r="A206"/>
      <c r="B206"/>
      <c r="C206"/>
    </row>
    <row r="207" spans="1:3" ht="15" x14ac:dyDescent="0.25">
      <c r="A207"/>
      <c r="B207"/>
      <c r="C207"/>
    </row>
    <row r="208" spans="1:3" ht="15" x14ac:dyDescent="0.25">
      <c r="A208"/>
      <c r="B208"/>
      <c r="C208"/>
    </row>
    <row r="209" spans="1:3" ht="15" x14ac:dyDescent="0.25">
      <c r="A209"/>
      <c r="B209"/>
      <c r="C209"/>
    </row>
    <row r="210" spans="1:3" ht="15" x14ac:dyDescent="0.25">
      <c r="A210"/>
      <c r="B210"/>
      <c r="C210"/>
    </row>
    <row r="211" spans="1:3" ht="15" x14ac:dyDescent="0.25">
      <c r="A211"/>
      <c r="B211"/>
      <c r="C211"/>
    </row>
    <row r="212" spans="1:3" ht="15" x14ac:dyDescent="0.25">
      <c r="A212"/>
      <c r="B212"/>
      <c r="C212"/>
    </row>
    <row r="213" spans="1:3" ht="15" x14ac:dyDescent="0.25">
      <c r="A213"/>
      <c r="B213"/>
      <c r="C213"/>
    </row>
    <row r="214" spans="1:3" ht="15" x14ac:dyDescent="0.25">
      <c r="A214"/>
      <c r="B214"/>
      <c r="C214"/>
    </row>
    <row r="215" spans="1:3" ht="15" x14ac:dyDescent="0.25">
      <c r="A215"/>
      <c r="B215"/>
      <c r="C215"/>
    </row>
    <row r="216" spans="1:3" ht="15" x14ac:dyDescent="0.25">
      <c r="A216"/>
      <c r="B216"/>
      <c r="C216"/>
    </row>
    <row r="217" spans="1:3" ht="15" x14ac:dyDescent="0.25">
      <c r="A217"/>
      <c r="B217"/>
      <c r="C217"/>
    </row>
    <row r="218" spans="1:3" ht="15" x14ac:dyDescent="0.25">
      <c r="A218"/>
      <c r="B218"/>
      <c r="C218"/>
    </row>
    <row r="219" spans="1:3" ht="15" x14ac:dyDescent="0.25">
      <c r="A219"/>
      <c r="B219"/>
      <c r="C219"/>
    </row>
    <row r="220" spans="1:3" ht="15" x14ac:dyDescent="0.25">
      <c r="A220"/>
      <c r="B220"/>
      <c r="C220"/>
    </row>
    <row r="221" spans="1:3" ht="15" x14ac:dyDescent="0.25">
      <c r="A221"/>
      <c r="B221"/>
      <c r="C221"/>
    </row>
    <row r="222" spans="1:3" ht="15" x14ac:dyDescent="0.25">
      <c r="A222"/>
      <c r="B222"/>
      <c r="C222"/>
    </row>
    <row r="223" spans="1:3" ht="15" x14ac:dyDescent="0.25">
      <c r="A223"/>
      <c r="B223"/>
      <c r="C223"/>
    </row>
    <row r="224" spans="1:3" ht="15" x14ac:dyDescent="0.25">
      <c r="A224"/>
      <c r="B224"/>
      <c r="C224"/>
    </row>
    <row r="225" spans="1:3" ht="15" x14ac:dyDescent="0.25">
      <c r="A225"/>
      <c r="B225"/>
      <c r="C225"/>
    </row>
    <row r="226" spans="1:3" ht="15" x14ac:dyDescent="0.25">
      <c r="A226"/>
      <c r="B226"/>
      <c r="C226"/>
    </row>
    <row r="227" spans="1:3" ht="15" x14ac:dyDescent="0.25">
      <c r="A227"/>
      <c r="B227"/>
      <c r="C227"/>
    </row>
    <row r="228" spans="1:3" ht="15" x14ac:dyDescent="0.25">
      <c r="A228"/>
      <c r="B228"/>
      <c r="C228"/>
    </row>
    <row r="229" spans="1:3" ht="15" x14ac:dyDescent="0.25">
      <c r="A229"/>
      <c r="B229"/>
      <c r="C229"/>
    </row>
    <row r="230" spans="1:3" ht="15" x14ac:dyDescent="0.25">
      <c r="A230"/>
      <c r="B230"/>
      <c r="C230"/>
    </row>
    <row r="231" spans="1:3" ht="15" x14ac:dyDescent="0.25">
      <c r="A231"/>
      <c r="B231"/>
      <c r="C231"/>
    </row>
    <row r="232" spans="1:3" ht="15" x14ac:dyDescent="0.25">
      <c r="A232"/>
      <c r="B232"/>
      <c r="C232"/>
    </row>
    <row r="233" spans="1:3" ht="15" x14ac:dyDescent="0.25">
      <c r="A233"/>
      <c r="B233"/>
      <c r="C233"/>
    </row>
    <row r="234" spans="1:3" ht="15" x14ac:dyDescent="0.25">
      <c r="A234"/>
      <c r="B234"/>
      <c r="C234"/>
    </row>
    <row r="235" spans="1:3" ht="15" x14ac:dyDescent="0.25">
      <c r="A235"/>
      <c r="B235"/>
      <c r="C235"/>
    </row>
    <row r="236" spans="1:3" ht="15" x14ac:dyDescent="0.25">
      <c r="A236"/>
      <c r="B236"/>
      <c r="C236"/>
    </row>
    <row r="237" spans="1:3" ht="15" x14ac:dyDescent="0.25">
      <c r="A237"/>
      <c r="B237"/>
      <c r="C237"/>
    </row>
    <row r="238" spans="1:3" ht="15" x14ac:dyDescent="0.25">
      <c r="A238"/>
      <c r="B238"/>
      <c r="C238"/>
    </row>
    <row r="239" spans="1:3" ht="15" x14ac:dyDescent="0.25">
      <c r="A239"/>
      <c r="B239"/>
      <c r="C239"/>
    </row>
    <row r="240" spans="1:3" ht="15" x14ac:dyDescent="0.25">
      <c r="A240"/>
      <c r="B240"/>
      <c r="C240"/>
    </row>
    <row r="241" spans="1:3" ht="15" x14ac:dyDescent="0.25">
      <c r="A241"/>
      <c r="B241"/>
      <c r="C241"/>
    </row>
    <row r="242" spans="1:3" ht="15" x14ac:dyDescent="0.25">
      <c r="A242"/>
      <c r="B242"/>
      <c r="C242"/>
    </row>
    <row r="243" spans="1:3" ht="15" x14ac:dyDescent="0.25">
      <c r="A243"/>
      <c r="B243"/>
      <c r="C243"/>
    </row>
    <row r="244" spans="1:3" ht="15" x14ac:dyDescent="0.25">
      <c r="A244"/>
      <c r="B244"/>
      <c r="C244"/>
    </row>
    <row r="245" spans="1:3" ht="15" x14ac:dyDescent="0.25">
      <c r="A245"/>
      <c r="B245"/>
      <c r="C245"/>
    </row>
    <row r="246" spans="1:3" ht="15" x14ac:dyDescent="0.25">
      <c r="A246"/>
      <c r="B246"/>
      <c r="C246"/>
    </row>
    <row r="247" spans="1:3" ht="15" x14ac:dyDescent="0.25">
      <c r="A247"/>
      <c r="B247"/>
      <c r="C247"/>
    </row>
    <row r="248" spans="1:3" ht="15" x14ac:dyDescent="0.25">
      <c r="A248"/>
      <c r="B248"/>
      <c r="C248"/>
    </row>
    <row r="249" spans="1:3" ht="15" x14ac:dyDescent="0.25">
      <c r="A249"/>
      <c r="B249"/>
      <c r="C249"/>
    </row>
    <row r="250" spans="1:3" ht="15" x14ac:dyDescent="0.25">
      <c r="A250"/>
      <c r="B250"/>
      <c r="C250"/>
    </row>
    <row r="251" spans="1:3" ht="15" x14ac:dyDescent="0.25">
      <c r="A251"/>
      <c r="B251"/>
      <c r="C251"/>
    </row>
    <row r="252" spans="1:3" ht="15" x14ac:dyDescent="0.25">
      <c r="A252"/>
      <c r="B252"/>
      <c r="C252"/>
    </row>
    <row r="253" spans="1:3" ht="15" x14ac:dyDescent="0.25">
      <c r="A253"/>
      <c r="B253"/>
      <c r="C253"/>
    </row>
    <row r="254" spans="1:3" ht="15" x14ac:dyDescent="0.25">
      <c r="A254"/>
      <c r="B254"/>
      <c r="C254"/>
    </row>
    <row r="255" spans="1:3" ht="15" x14ac:dyDescent="0.25">
      <c r="A255"/>
      <c r="B255"/>
      <c r="C255"/>
    </row>
    <row r="256" spans="1:3" ht="15" x14ac:dyDescent="0.25">
      <c r="A256"/>
      <c r="B256"/>
      <c r="C256"/>
    </row>
    <row r="257" spans="1:3" ht="15" x14ac:dyDescent="0.25">
      <c r="A257"/>
      <c r="B257"/>
      <c r="C257"/>
    </row>
    <row r="258" spans="1:3" ht="15" x14ac:dyDescent="0.25">
      <c r="A258"/>
      <c r="B258"/>
      <c r="C258"/>
    </row>
    <row r="259" spans="1:3" ht="15" x14ac:dyDescent="0.25">
      <c r="A259"/>
      <c r="B259"/>
      <c r="C259"/>
    </row>
    <row r="260" spans="1:3" ht="15" x14ac:dyDescent="0.25">
      <c r="A260"/>
      <c r="B260"/>
      <c r="C260"/>
    </row>
    <row r="261" spans="1:3" ht="15" x14ac:dyDescent="0.25">
      <c r="A261"/>
      <c r="B261"/>
      <c r="C261"/>
    </row>
    <row r="262" spans="1:3" ht="15" x14ac:dyDescent="0.25">
      <c r="A262"/>
      <c r="B262"/>
      <c r="C262"/>
    </row>
    <row r="263" spans="1:3" ht="15" x14ac:dyDescent="0.25">
      <c r="A263"/>
      <c r="B263"/>
      <c r="C263"/>
    </row>
    <row r="264" spans="1:3" ht="15" x14ac:dyDescent="0.25">
      <c r="A264"/>
      <c r="B264"/>
      <c r="C264"/>
    </row>
    <row r="265" spans="1:3" ht="15" x14ac:dyDescent="0.25">
      <c r="A265"/>
      <c r="B265"/>
      <c r="C265"/>
    </row>
    <row r="266" spans="1:3" ht="15" x14ac:dyDescent="0.25">
      <c r="A266"/>
      <c r="B266"/>
      <c r="C266"/>
    </row>
    <row r="267" spans="1:3" ht="15" x14ac:dyDescent="0.25">
      <c r="A267"/>
      <c r="B267"/>
      <c r="C267"/>
    </row>
    <row r="268" spans="1:3" ht="15" x14ac:dyDescent="0.25">
      <c r="A268"/>
      <c r="B268"/>
      <c r="C268"/>
    </row>
    <row r="269" spans="1:3" ht="15" x14ac:dyDescent="0.25">
      <c r="A269"/>
      <c r="B269"/>
      <c r="C269"/>
    </row>
    <row r="270" spans="1:3" ht="15" x14ac:dyDescent="0.25">
      <c r="A270"/>
      <c r="B270"/>
      <c r="C270"/>
    </row>
    <row r="271" spans="1:3" ht="15" x14ac:dyDescent="0.25">
      <c r="A271"/>
      <c r="B271"/>
      <c r="C271"/>
    </row>
    <row r="272" spans="1:3" ht="15" x14ac:dyDescent="0.25">
      <c r="A272"/>
      <c r="B272"/>
      <c r="C272"/>
    </row>
    <row r="273" spans="1:3" ht="15" x14ac:dyDescent="0.25">
      <c r="A273"/>
      <c r="B273"/>
      <c r="C273"/>
    </row>
    <row r="274" spans="1:3" ht="15" x14ac:dyDescent="0.25">
      <c r="A274"/>
      <c r="B274"/>
      <c r="C274"/>
    </row>
    <row r="275" spans="1:3" ht="15" x14ac:dyDescent="0.25">
      <c r="A275"/>
      <c r="B275"/>
      <c r="C275"/>
    </row>
    <row r="276" spans="1:3" ht="15" x14ac:dyDescent="0.25">
      <c r="A276"/>
      <c r="B276"/>
      <c r="C276"/>
    </row>
    <row r="277" spans="1:3" ht="15" x14ac:dyDescent="0.25">
      <c r="A277"/>
      <c r="B277"/>
      <c r="C277"/>
    </row>
    <row r="278" spans="1:3" ht="15" x14ac:dyDescent="0.25">
      <c r="A278"/>
      <c r="B278"/>
      <c r="C278"/>
    </row>
    <row r="279" spans="1:3" ht="15" x14ac:dyDescent="0.25">
      <c r="A279"/>
      <c r="B279"/>
      <c r="C279"/>
    </row>
    <row r="280" spans="1:3" ht="15" x14ac:dyDescent="0.25">
      <c r="A280"/>
      <c r="B280"/>
      <c r="C280"/>
    </row>
    <row r="281" spans="1:3" ht="15" x14ac:dyDescent="0.25">
      <c r="A281"/>
      <c r="B281"/>
      <c r="C281"/>
    </row>
    <row r="282" spans="1:3" ht="15" x14ac:dyDescent="0.25">
      <c r="A282"/>
      <c r="B282"/>
      <c r="C282"/>
    </row>
    <row r="283" spans="1:3" ht="15" x14ac:dyDescent="0.25">
      <c r="A283"/>
      <c r="B283"/>
      <c r="C283"/>
    </row>
    <row r="284" spans="1:3" ht="15" x14ac:dyDescent="0.25">
      <c r="A284"/>
      <c r="B284"/>
      <c r="C284"/>
    </row>
    <row r="285" spans="1:3" ht="15" x14ac:dyDescent="0.25">
      <c r="A285"/>
      <c r="B285"/>
      <c r="C285"/>
    </row>
    <row r="286" spans="1:3" ht="15" x14ac:dyDescent="0.25">
      <c r="A286"/>
      <c r="B286"/>
      <c r="C286"/>
    </row>
    <row r="287" spans="1:3" ht="15" x14ac:dyDescent="0.25">
      <c r="A287"/>
      <c r="B287"/>
      <c r="C287"/>
    </row>
    <row r="288" spans="1:3" ht="15" x14ac:dyDescent="0.25">
      <c r="A288"/>
      <c r="B288"/>
      <c r="C288"/>
    </row>
    <row r="289" spans="1:3" ht="15" x14ac:dyDescent="0.25">
      <c r="A289"/>
      <c r="B289"/>
      <c r="C289"/>
    </row>
    <row r="290" spans="1:3" ht="15" x14ac:dyDescent="0.25">
      <c r="A290"/>
      <c r="B290"/>
      <c r="C290"/>
    </row>
    <row r="291" spans="1:3" ht="15" x14ac:dyDescent="0.25">
      <c r="A291"/>
      <c r="B291"/>
      <c r="C291"/>
    </row>
    <row r="292" spans="1:3" ht="15" x14ac:dyDescent="0.25">
      <c r="A292"/>
      <c r="B292"/>
      <c r="C292"/>
    </row>
    <row r="293" spans="1:3" ht="15" x14ac:dyDescent="0.25">
      <c r="A293"/>
      <c r="B293"/>
      <c r="C293"/>
    </row>
    <row r="294" spans="1:3" ht="15" x14ac:dyDescent="0.25">
      <c r="A294"/>
      <c r="B294"/>
      <c r="C294"/>
    </row>
    <row r="295" spans="1:3" ht="15" x14ac:dyDescent="0.25">
      <c r="A295"/>
      <c r="B295"/>
      <c r="C295"/>
    </row>
    <row r="296" spans="1:3" ht="15" x14ac:dyDescent="0.25">
      <c r="A296"/>
      <c r="B296"/>
      <c r="C296"/>
    </row>
    <row r="297" spans="1:3" ht="15" x14ac:dyDescent="0.25">
      <c r="A297"/>
      <c r="B297"/>
      <c r="C297"/>
    </row>
    <row r="298" spans="1:3" ht="15" x14ac:dyDescent="0.25">
      <c r="A298"/>
      <c r="B298"/>
      <c r="C298"/>
    </row>
    <row r="299" spans="1:3" ht="15" x14ac:dyDescent="0.25">
      <c r="A299"/>
      <c r="B299"/>
      <c r="C299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2F7C8-D37C-4864-9984-67B741A53411}">
  <sheetPr>
    <tabColor rgb="FFFFFF00"/>
  </sheetPr>
  <dimension ref="B1:Q54"/>
  <sheetViews>
    <sheetView zoomScale="68" zoomScaleNormal="68" workbookViewId="0">
      <selection activeCell="U57" sqref="U57"/>
    </sheetView>
  </sheetViews>
  <sheetFormatPr defaultRowHeight="16.5" x14ac:dyDescent="0.3"/>
  <cols>
    <col min="1" max="1" width="1.85546875" style="4" customWidth="1"/>
    <col min="2" max="2" width="4.7109375" style="4" bestFit="1" customWidth="1"/>
    <col min="3" max="3" width="3.7109375" style="69" bestFit="1" customWidth="1"/>
    <col min="4" max="4" width="9.140625" style="70" bestFit="1" customWidth="1"/>
    <col min="5" max="5" width="11" style="70" bestFit="1" customWidth="1"/>
    <col min="6" max="7" width="9.5703125" style="70" bestFit="1" customWidth="1"/>
    <col min="8" max="8" width="2.85546875" style="4" customWidth="1"/>
    <col min="9" max="9" width="15.140625" style="4" customWidth="1"/>
    <col min="10" max="10" width="7.5703125" style="4" customWidth="1"/>
    <col min="11" max="13" width="9.140625" style="4"/>
    <col min="14" max="14" width="17.28515625" style="4" customWidth="1"/>
    <col min="15" max="18" width="9.140625" style="4"/>
    <col min="19" max="19" width="4" style="4" customWidth="1"/>
    <col min="20" max="16384" width="9.140625" style="4"/>
  </cols>
  <sheetData>
    <row r="1" spans="2:17" ht="6" customHeight="1" x14ac:dyDescent="0.3"/>
    <row r="2" spans="2:17" ht="26.25" x14ac:dyDescent="0.4">
      <c r="B2" s="71" t="s">
        <v>55</v>
      </c>
      <c r="C2" s="72" t="s">
        <v>0</v>
      </c>
      <c r="D2" s="73" t="s">
        <v>56</v>
      </c>
      <c r="E2" s="73" t="s">
        <v>57</v>
      </c>
      <c r="F2" s="73" t="s">
        <v>58</v>
      </c>
      <c r="G2" s="73" t="s">
        <v>59</v>
      </c>
      <c r="I2" s="74" t="s">
        <v>60</v>
      </c>
      <c r="J2" s="74"/>
      <c r="K2" s="74"/>
      <c r="L2" s="74"/>
      <c r="M2" s="75" t="s">
        <v>61</v>
      </c>
      <c r="O2" s="76"/>
      <c r="P2" s="77"/>
      <c r="Q2" s="78"/>
    </row>
    <row r="3" spans="2:17" x14ac:dyDescent="0.3">
      <c r="B3" s="79">
        <v>1</v>
      </c>
      <c r="C3" s="80">
        <v>2</v>
      </c>
      <c r="D3" s="73"/>
      <c r="F3" s="81"/>
      <c r="G3" s="81"/>
      <c r="H3" s="4" t="s">
        <v>62</v>
      </c>
    </row>
    <row r="4" spans="2:17" x14ac:dyDescent="0.3">
      <c r="B4" s="79">
        <v>2</v>
      </c>
      <c r="C4" s="80">
        <v>2</v>
      </c>
      <c r="D4" s="73">
        <f>C3</f>
        <v>2</v>
      </c>
      <c r="E4" s="81">
        <f>AVERAGE($C$3:C3)</f>
        <v>2</v>
      </c>
      <c r="F4" s="81"/>
      <c r="G4" s="81"/>
      <c r="M4" s="82"/>
    </row>
    <row r="5" spans="2:17" x14ac:dyDescent="0.3">
      <c r="B5" s="79">
        <v>3</v>
      </c>
      <c r="C5" s="80">
        <v>1</v>
      </c>
      <c r="D5" s="73">
        <f t="shared" ref="D5:D53" si="0">C4</f>
        <v>2</v>
      </c>
      <c r="E5" s="81">
        <f>AVERAGE($C$3:C4)</f>
        <v>2</v>
      </c>
      <c r="F5" s="81">
        <f>AVERAGE(C3:C4)</f>
        <v>2</v>
      </c>
      <c r="G5" s="81"/>
      <c r="M5" s="82"/>
    </row>
    <row r="6" spans="2:17" x14ac:dyDescent="0.3">
      <c r="B6" s="79">
        <v>4</v>
      </c>
      <c r="C6" s="80">
        <v>0</v>
      </c>
      <c r="D6" s="73">
        <f t="shared" si="0"/>
        <v>1</v>
      </c>
      <c r="E6" s="81">
        <f>AVERAGE($C$3:C5)</f>
        <v>1.6666666666666667</v>
      </c>
      <c r="F6" s="81">
        <f t="shared" ref="F6:F53" si="1">AVERAGE(C4:C5)</f>
        <v>1.5</v>
      </c>
      <c r="G6" s="81"/>
      <c r="M6" s="82"/>
    </row>
    <row r="7" spans="2:17" x14ac:dyDescent="0.3">
      <c r="B7" s="79">
        <v>5</v>
      </c>
      <c r="C7" s="80">
        <v>2</v>
      </c>
      <c r="D7" s="73">
        <f t="shared" si="0"/>
        <v>0</v>
      </c>
      <c r="E7" s="81">
        <f>AVERAGE($C$3:C6)</f>
        <v>1.25</v>
      </c>
      <c r="F7" s="81">
        <f t="shared" si="1"/>
        <v>0.5</v>
      </c>
      <c r="G7" s="81"/>
      <c r="M7" s="82"/>
    </row>
    <row r="8" spans="2:17" x14ac:dyDescent="0.3">
      <c r="B8" s="79">
        <v>6</v>
      </c>
      <c r="C8" s="80">
        <v>1</v>
      </c>
      <c r="D8" s="73">
        <f t="shared" si="0"/>
        <v>2</v>
      </c>
      <c r="E8" s="81">
        <f>AVERAGE($C$3:C7)</f>
        <v>1.4</v>
      </c>
      <c r="F8" s="81">
        <f t="shared" si="1"/>
        <v>1</v>
      </c>
      <c r="G8" s="81"/>
      <c r="M8" s="82"/>
    </row>
    <row r="9" spans="2:17" x14ac:dyDescent="0.3">
      <c r="B9" s="79">
        <v>7</v>
      </c>
      <c r="C9" s="80">
        <v>0</v>
      </c>
      <c r="D9" s="73">
        <f t="shared" si="0"/>
        <v>1</v>
      </c>
      <c r="E9" s="81">
        <f>AVERAGE($C$3:C8)</f>
        <v>1.3333333333333333</v>
      </c>
      <c r="F9" s="81">
        <f t="shared" si="1"/>
        <v>1.5</v>
      </c>
      <c r="G9" s="81"/>
      <c r="M9" s="82"/>
    </row>
    <row r="10" spans="2:17" x14ac:dyDescent="0.3">
      <c r="B10" s="79">
        <v>8</v>
      </c>
      <c r="C10" s="80">
        <v>2</v>
      </c>
      <c r="D10" s="73">
        <f t="shared" si="0"/>
        <v>0</v>
      </c>
      <c r="E10" s="81">
        <f>AVERAGE($C$3:C9)</f>
        <v>1.1428571428571428</v>
      </c>
      <c r="F10" s="81">
        <f t="shared" si="1"/>
        <v>0.5</v>
      </c>
      <c r="G10" s="81"/>
      <c r="I10" s="4" t="s">
        <v>63</v>
      </c>
      <c r="M10" s="82"/>
    </row>
    <row r="11" spans="2:17" x14ac:dyDescent="0.3">
      <c r="B11" s="79">
        <v>9</v>
      </c>
      <c r="C11" s="80">
        <v>2</v>
      </c>
      <c r="D11" s="73">
        <f t="shared" si="0"/>
        <v>2</v>
      </c>
      <c r="E11" s="81">
        <f>AVERAGE($C$3:C10)</f>
        <v>1.25</v>
      </c>
      <c r="F11" s="81">
        <f t="shared" si="1"/>
        <v>1</v>
      </c>
      <c r="G11" s="81">
        <f>AVERAGE(C3:C10)</f>
        <v>1.25</v>
      </c>
      <c r="M11" s="82"/>
    </row>
    <row r="12" spans="2:17" x14ac:dyDescent="0.3">
      <c r="B12" s="79">
        <v>10</v>
      </c>
      <c r="C12" s="80">
        <v>3</v>
      </c>
      <c r="D12" s="73">
        <f t="shared" si="0"/>
        <v>2</v>
      </c>
      <c r="E12" s="81">
        <f>AVERAGE($C$3:C11)</f>
        <v>1.3333333333333333</v>
      </c>
      <c r="F12" s="81">
        <f t="shared" si="1"/>
        <v>2</v>
      </c>
      <c r="G12" s="81">
        <f t="shared" ref="G12:G52" si="2">AVERAGE(C4:C11)</f>
        <v>1.25</v>
      </c>
      <c r="M12" s="82"/>
    </row>
    <row r="13" spans="2:17" hidden="1" x14ac:dyDescent="0.3">
      <c r="B13" s="79">
        <v>11</v>
      </c>
      <c r="C13" s="80">
        <v>1</v>
      </c>
      <c r="D13" s="73">
        <f t="shared" si="0"/>
        <v>3</v>
      </c>
      <c r="E13" s="81">
        <f>AVERAGE($C$3:C12)</f>
        <v>1.5</v>
      </c>
      <c r="F13" s="81">
        <f t="shared" si="1"/>
        <v>2.5</v>
      </c>
      <c r="G13" s="81">
        <f t="shared" si="2"/>
        <v>1.375</v>
      </c>
      <c r="M13" s="82"/>
    </row>
    <row r="14" spans="2:17" hidden="1" x14ac:dyDescent="0.3">
      <c r="B14" s="79">
        <v>12</v>
      </c>
      <c r="C14" s="80">
        <v>3</v>
      </c>
      <c r="D14" s="73">
        <f t="shared" si="0"/>
        <v>1</v>
      </c>
      <c r="E14" s="81">
        <f>AVERAGE($C$3:C13)</f>
        <v>1.4545454545454546</v>
      </c>
      <c r="F14" s="81">
        <f t="shared" si="1"/>
        <v>2</v>
      </c>
      <c r="G14" s="81">
        <f t="shared" si="2"/>
        <v>1.375</v>
      </c>
      <c r="M14" s="82"/>
    </row>
    <row r="15" spans="2:17" hidden="1" x14ac:dyDescent="0.3">
      <c r="B15" s="79">
        <v>13</v>
      </c>
      <c r="C15" s="80">
        <v>3</v>
      </c>
      <c r="D15" s="73">
        <f t="shared" si="0"/>
        <v>3</v>
      </c>
      <c r="E15" s="81">
        <f>AVERAGE($C$3:C14)</f>
        <v>1.5833333333333333</v>
      </c>
      <c r="F15" s="81">
        <f t="shared" si="1"/>
        <v>2</v>
      </c>
      <c r="G15" s="81">
        <f t="shared" si="2"/>
        <v>1.75</v>
      </c>
      <c r="M15" s="82"/>
    </row>
    <row r="16" spans="2:17" hidden="1" x14ac:dyDescent="0.3">
      <c r="B16" s="79">
        <v>14</v>
      </c>
      <c r="C16" s="80">
        <v>2</v>
      </c>
      <c r="D16" s="73">
        <f t="shared" si="0"/>
        <v>3</v>
      </c>
      <c r="E16" s="81">
        <f>AVERAGE($C$3:C15)</f>
        <v>1.6923076923076923</v>
      </c>
      <c r="F16" s="81">
        <f t="shared" si="1"/>
        <v>3</v>
      </c>
      <c r="G16" s="81">
        <f t="shared" si="2"/>
        <v>1.875</v>
      </c>
      <c r="M16" s="82"/>
    </row>
    <row r="17" spans="2:13" hidden="1" x14ac:dyDescent="0.3">
      <c r="B17" s="79">
        <v>15</v>
      </c>
      <c r="C17" s="80">
        <v>1</v>
      </c>
      <c r="D17" s="73">
        <f t="shared" si="0"/>
        <v>2</v>
      </c>
      <c r="E17" s="81">
        <f>AVERAGE($C$3:C16)</f>
        <v>1.7142857142857142</v>
      </c>
      <c r="F17" s="81">
        <f t="shared" si="1"/>
        <v>2.5</v>
      </c>
      <c r="G17" s="81">
        <f t="shared" si="2"/>
        <v>2</v>
      </c>
      <c r="M17" s="82"/>
    </row>
    <row r="18" spans="2:13" hidden="1" x14ac:dyDescent="0.3">
      <c r="B18" s="79">
        <v>16</v>
      </c>
      <c r="C18" s="80">
        <v>6</v>
      </c>
      <c r="D18" s="73">
        <f t="shared" si="0"/>
        <v>1</v>
      </c>
      <c r="E18" s="81">
        <f>AVERAGE($C$3:C17)</f>
        <v>1.6666666666666667</v>
      </c>
      <c r="F18" s="81">
        <f t="shared" si="1"/>
        <v>1.5</v>
      </c>
      <c r="G18" s="81">
        <f t="shared" si="2"/>
        <v>2.125</v>
      </c>
      <c r="M18" s="82"/>
    </row>
    <row r="19" spans="2:13" hidden="1" x14ac:dyDescent="0.3">
      <c r="B19" s="79">
        <v>17</v>
      </c>
      <c r="C19" s="80">
        <v>2</v>
      </c>
      <c r="D19" s="73">
        <f t="shared" si="0"/>
        <v>6</v>
      </c>
      <c r="E19" s="81">
        <f>AVERAGE($C$3:C18)</f>
        <v>1.9375</v>
      </c>
      <c r="F19" s="81">
        <f t="shared" si="1"/>
        <v>3.5</v>
      </c>
      <c r="G19" s="81">
        <f t="shared" si="2"/>
        <v>2.625</v>
      </c>
      <c r="M19" s="82"/>
    </row>
    <row r="20" spans="2:13" hidden="1" x14ac:dyDescent="0.3">
      <c r="B20" s="79">
        <v>18</v>
      </c>
      <c r="C20" s="80">
        <v>1</v>
      </c>
      <c r="D20" s="73">
        <f t="shared" si="0"/>
        <v>2</v>
      </c>
      <c r="E20" s="81">
        <f>AVERAGE($C$3:C19)</f>
        <v>1.9411764705882353</v>
      </c>
      <c r="F20" s="81">
        <f t="shared" si="1"/>
        <v>4</v>
      </c>
      <c r="G20" s="81">
        <f t="shared" si="2"/>
        <v>2.625</v>
      </c>
      <c r="M20" s="82"/>
    </row>
    <row r="21" spans="2:13" hidden="1" x14ac:dyDescent="0.3">
      <c r="B21" s="79">
        <v>19</v>
      </c>
      <c r="C21" s="80">
        <v>2</v>
      </c>
      <c r="D21" s="73">
        <f t="shared" si="0"/>
        <v>1</v>
      </c>
      <c r="E21" s="81">
        <f>AVERAGE($C$3:C20)</f>
        <v>1.8888888888888888</v>
      </c>
      <c r="F21" s="81">
        <f t="shared" si="1"/>
        <v>1.5</v>
      </c>
      <c r="G21" s="81">
        <f t="shared" si="2"/>
        <v>2.375</v>
      </c>
      <c r="M21" s="82"/>
    </row>
    <row r="22" spans="2:13" hidden="1" x14ac:dyDescent="0.3">
      <c r="B22" s="79">
        <v>20</v>
      </c>
      <c r="C22" s="80">
        <v>2</v>
      </c>
      <c r="D22" s="73">
        <f t="shared" si="0"/>
        <v>2</v>
      </c>
      <c r="E22" s="81">
        <f>AVERAGE($C$3:C21)</f>
        <v>1.8947368421052631</v>
      </c>
      <c r="F22" s="81">
        <f t="shared" si="1"/>
        <v>1.5</v>
      </c>
      <c r="G22" s="81">
        <f t="shared" si="2"/>
        <v>2.5</v>
      </c>
      <c r="M22" s="82"/>
    </row>
    <row r="23" spans="2:13" hidden="1" x14ac:dyDescent="0.3">
      <c r="B23" s="79">
        <v>21</v>
      </c>
      <c r="C23" s="80">
        <v>3</v>
      </c>
      <c r="D23" s="73">
        <f t="shared" si="0"/>
        <v>2</v>
      </c>
      <c r="E23" s="81">
        <f>AVERAGE($C$3:C22)</f>
        <v>1.9</v>
      </c>
      <c r="F23" s="81">
        <f t="shared" si="1"/>
        <v>2</v>
      </c>
      <c r="G23" s="81">
        <f t="shared" si="2"/>
        <v>2.375</v>
      </c>
      <c r="M23" s="82"/>
    </row>
    <row r="24" spans="2:13" hidden="1" x14ac:dyDescent="0.3">
      <c r="B24" s="79">
        <v>22</v>
      </c>
      <c r="C24" s="80">
        <v>4</v>
      </c>
      <c r="D24" s="73">
        <f t="shared" si="0"/>
        <v>3</v>
      </c>
      <c r="E24" s="81">
        <f>AVERAGE($C$3:C23)</f>
        <v>1.9523809523809523</v>
      </c>
      <c r="F24" s="81">
        <f t="shared" si="1"/>
        <v>2.5</v>
      </c>
      <c r="G24" s="81">
        <f t="shared" si="2"/>
        <v>2.375</v>
      </c>
      <c r="M24" s="82"/>
    </row>
    <row r="25" spans="2:13" hidden="1" x14ac:dyDescent="0.3">
      <c r="B25" s="79">
        <v>23</v>
      </c>
      <c r="C25" s="80">
        <v>4</v>
      </c>
      <c r="D25" s="73">
        <f t="shared" si="0"/>
        <v>4</v>
      </c>
      <c r="E25" s="81">
        <f>AVERAGE($C$3:C24)</f>
        <v>2.0454545454545454</v>
      </c>
      <c r="F25" s="81">
        <f t="shared" si="1"/>
        <v>3.5</v>
      </c>
      <c r="G25" s="81">
        <f t="shared" si="2"/>
        <v>2.625</v>
      </c>
      <c r="M25" s="82"/>
    </row>
    <row r="26" spans="2:13" hidden="1" x14ac:dyDescent="0.3">
      <c r="B26" s="79">
        <v>24</v>
      </c>
      <c r="C26" s="80">
        <v>5</v>
      </c>
      <c r="D26" s="73">
        <f t="shared" si="0"/>
        <v>4</v>
      </c>
      <c r="E26" s="81">
        <f>AVERAGE($C$3:C25)</f>
        <v>2.1304347826086958</v>
      </c>
      <c r="F26" s="81">
        <f t="shared" si="1"/>
        <v>4</v>
      </c>
      <c r="G26" s="81">
        <f t="shared" si="2"/>
        <v>3</v>
      </c>
      <c r="M26" s="82"/>
    </row>
    <row r="27" spans="2:13" ht="16.5" hidden="1" customHeight="1" x14ac:dyDescent="0.3">
      <c r="B27" s="79">
        <v>25</v>
      </c>
      <c r="C27" s="80">
        <v>4</v>
      </c>
      <c r="D27" s="73">
        <f t="shared" si="0"/>
        <v>5</v>
      </c>
      <c r="E27" s="81">
        <f>AVERAGE($C$3:C26)</f>
        <v>2.25</v>
      </c>
      <c r="F27" s="81">
        <f t="shared" si="1"/>
        <v>4.5</v>
      </c>
      <c r="G27" s="81">
        <f t="shared" si="2"/>
        <v>2.875</v>
      </c>
      <c r="M27" s="82"/>
    </row>
    <row r="28" spans="2:13" ht="16.5" hidden="1" customHeight="1" x14ac:dyDescent="0.3">
      <c r="B28" s="79">
        <v>26</v>
      </c>
      <c r="C28" s="80">
        <v>2</v>
      </c>
      <c r="D28" s="73">
        <f t="shared" si="0"/>
        <v>4</v>
      </c>
      <c r="E28" s="81">
        <f>AVERAGE($C$3:C27)</f>
        <v>2.3199999999999998</v>
      </c>
      <c r="F28" s="81">
        <f t="shared" si="1"/>
        <v>4.5</v>
      </c>
      <c r="G28" s="81">
        <f t="shared" si="2"/>
        <v>3.125</v>
      </c>
      <c r="M28" s="82"/>
    </row>
    <row r="29" spans="2:13" ht="16.5" hidden="1" customHeight="1" x14ac:dyDescent="0.3">
      <c r="B29" s="79">
        <v>27</v>
      </c>
      <c r="C29" s="80">
        <v>1</v>
      </c>
      <c r="D29" s="73">
        <f t="shared" si="0"/>
        <v>2</v>
      </c>
      <c r="E29" s="81">
        <f>AVERAGE($C$3:C28)</f>
        <v>2.3076923076923075</v>
      </c>
      <c r="F29" s="81">
        <f t="shared" si="1"/>
        <v>3</v>
      </c>
      <c r="G29" s="81">
        <f t="shared" si="2"/>
        <v>3.25</v>
      </c>
      <c r="M29" s="82"/>
    </row>
    <row r="30" spans="2:13" ht="16.5" hidden="1" customHeight="1" x14ac:dyDescent="0.3">
      <c r="B30" s="79">
        <v>28</v>
      </c>
      <c r="C30" s="80">
        <v>4</v>
      </c>
      <c r="D30" s="73">
        <f t="shared" si="0"/>
        <v>1</v>
      </c>
      <c r="E30" s="81">
        <f>AVERAGE($C$3:C29)</f>
        <v>2.2592592592592591</v>
      </c>
      <c r="F30" s="81">
        <f t="shared" si="1"/>
        <v>1.5</v>
      </c>
      <c r="G30" s="81">
        <f t="shared" si="2"/>
        <v>3.125</v>
      </c>
      <c r="M30" s="82"/>
    </row>
    <row r="31" spans="2:13" ht="16.5" hidden="1" customHeight="1" x14ac:dyDescent="0.3">
      <c r="B31" s="79">
        <v>29</v>
      </c>
      <c r="C31" s="80">
        <v>3</v>
      </c>
      <c r="D31" s="73">
        <f t="shared" si="0"/>
        <v>4</v>
      </c>
      <c r="E31" s="81">
        <f>AVERAGE($C$3:C30)</f>
        <v>2.3214285714285716</v>
      </c>
      <c r="F31" s="81">
        <f t="shared" si="1"/>
        <v>2.5</v>
      </c>
      <c r="G31" s="81">
        <f t="shared" si="2"/>
        <v>3.375</v>
      </c>
      <c r="M31" s="82"/>
    </row>
    <row r="32" spans="2:13" ht="16.5" hidden="1" customHeight="1" x14ac:dyDescent="0.3">
      <c r="B32" s="79">
        <v>30</v>
      </c>
      <c r="C32" s="80">
        <v>4</v>
      </c>
      <c r="D32" s="73">
        <f t="shared" si="0"/>
        <v>3</v>
      </c>
      <c r="E32" s="81">
        <f>AVERAGE($C$3:C31)</f>
        <v>2.3448275862068964</v>
      </c>
      <c r="F32" s="81">
        <f t="shared" si="1"/>
        <v>3.5</v>
      </c>
      <c r="G32" s="81">
        <f t="shared" si="2"/>
        <v>3.375</v>
      </c>
      <c r="M32" s="82"/>
    </row>
    <row r="33" spans="2:13" ht="16.5" hidden="1" customHeight="1" x14ac:dyDescent="0.3">
      <c r="B33" s="79">
        <v>31</v>
      </c>
      <c r="C33" s="80">
        <v>3</v>
      </c>
      <c r="D33" s="73">
        <f t="shared" si="0"/>
        <v>4</v>
      </c>
      <c r="E33" s="81">
        <f>AVERAGE($C$3:C32)</f>
        <v>2.4</v>
      </c>
      <c r="F33" s="81">
        <f t="shared" si="1"/>
        <v>3.5</v>
      </c>
      <c r="G33" s="81">
        <f t="shared" si="2"/>
        <v>3.375</v>
      </c>
      <c r="M33" s="82"/>
    </row>
    <row r="34" spans="2:13" ht="16.5" hidden="1" customHeight="1" x14ac:dyDescent="0.3">
      <c r="B34" s="79">
        <v>32</v>
      </c>
      <c r="C34" s="80">
        <v>1</v>
      </c>
      <c r="D34" s="73">
        <f t="shared" si="0"/>
        <v>3</v>
      </c>
      <c r="E34" s="81">
        <f>AVERAGE($C$3:C33)</f>
        <v>2.4193548387096775</v>
      </c>
      <c r="F34" s="81">
        <f t="shared" si="1"/>
        <v>3.5</v>
      </c>
      <c r="G34" s="81">
        <f t="shared" si="2"/>
        <v>3.25</v>
      </c>
      <c r="M34" s="82"/>
    </row>
    <row r="35" spans="2:13" ht="16.5" hidden="1" customHeight="1" x14ac:dyDescent="0.3">
      <c r="B35" s="79">
        <v>33</v>
      </c>
      <c r="C35" s="80">
        <v>5</v>
      </c>
      <c r="D35" s="73">
        <f t="shared" si="0"/>
        <v>1</v>
      </c>
      <c r="E35" s="81">
        <f>AVERAGE($C$3:C34)</f>
        <v>2.375</v>
      </c>
      <c r="F35" s="81">
        <f t="shared" si="1"/>
        <v>2</v>
      </c>
      <c r="G35" s="81">
        <f t="shared" si="2"/>
        <v>2.75</v>
      </c>
      <c r="M35" s="82"/>
    </row>
    <row r="36" spans="2:13" ht="16.5" hidden="1" customHeight="1" x14ac:dyDescent="0.3">
      <c r="B36" s="79">
        <v>34</v>
      </c>
      <c r="C36" s="80">
        <v>2</v>
      </c>
      <c r="D36" s="73">
        <f t="shared" si="0"/>
        <v>5</v>
      </c>
      <c r="E36" s="81">
        <f>AVERAGE($C$3:C35)</f>
        <v>2.4545454545454546</v>
      </c>
      <c r="F36" s="81">
        <f t="shared" si="1"/>
        <v>3</v>
      </c>
      <c r="G36" s="81">
        <f t="shared" si="2"/>
        <v>2.875</v>
      </c>
      <c r="M36" s="82"/>
    </row>
    <row r="37" spans="2:13" ht="16.5" customHeight="1" x14ac:dyDescent="0.3">
      <c r="B37" s="79">
        <v>35</v>
      </c>
      <c r="C37" s="80">
        <v>0</v>
      </c>
      <c r="D37" s="73">
        <f t="shared" si="0"/>
        <v>2</v>
      </c>
      <c r="E37" s="81">
        <f>AVERAGE($C$3:C36)</f>
        <v>2.4411764705882355</v>
      </c>
      <c r="F37" s="81">
        <f t="shared" si="1"/>
        <v>3.5</v>
      </c>
      <c r="G37" s="81">
        <f t="shared" si="2"/>
        <v>2.875</v>
      </c>
      <c r="M37" s="82"/>
    </row>
    <row r="38" spans="2:13" ht="16.5" customHeight="1" x14ac:dyDescent="0.3">
      <c r="B38" s="79">
        <v>36</v>
      </c>
      <c r="C38" s="80">
        <v>7</v>
      </c>
      <c r="D38" s="73">
        <f t="shared" si="0"/>
        <v>0</v>
      </c>
      <c r="E38" s="81">
        <f>AVERAGE($C$3:C37)</f>
        <v>2.3714285714285714</v>
      </c>
      <c r="F38" s="81">
        <f t="shared" si="1"/>
        <v>1</v>
      </c>
      <c r="G38" s="81">
        <f t="shared" si="2"/>
        <v>2.75</v>
      </c>
      <c r="M38" s="82"/>
    </row>
    <row r="39" spans="2:13" ht="16.5" customHeight="1" x14ac:dyDescent="0.3">
      <c r="B39" s="79">
        <v>37</v>
      </c>
      <c r="C39" s="80">
        <v>3</v>
      </c>
      <c r="D39" s="73">
        <f t="shared" si="0"/>
        <v>7</v>
      </c>
      <c r="E39" s="81">
        <f>AVERAGE($C$3:C38)</f>
        <v>2.5</v>
      </c>
      <c r="F39" s="81">
        <f t="shared" si="1"/>
        <v>3.5</v>
      </c>
      <c r="G39" s="81">
        <f t="shared" si="2"/>
        <v>3.125</v>
      </c>
      <c r="M39" s="82"/>
    </row>
    <row r="40" spans="2:13" ht="16.5" customHeight="1" x14ac:dyDescent="0.3">
      <c r="B40" s="79">
        <v>38</v>
      </c>
      <c r="C40" s="80">
        <v>5</v>
      </c>
      <c r="D40" s="73">
        <f t="shared" si="0"/>
        <v>3</v>
      </c>
      <c r="E40" s="81">
        <f>AVERAGE($C$3:C39)</f>
        <v>2.5135135135135136</v>
      </c>
      <c r="F40" s="81">
        <f t="shared" si="1"/>
        <v>5</v>
      </c>
      <c r="G40" s="81">
        <f t="shared" si="2"/>
        <v>3.125</v>
      </c>
      <c r="M40" s="82"/>
    </row>
    <row r="41" spans="2:13" ht="16.5" customHeight="1" x14ac:dyDescent="0.3">
      <c r="B41" s="79">
        <v>39</v>
      </c>
      <c r="C41" s="80">
        <v>5</v>
      </c>
      <c r="D41" s="73">
        <f t="shared" si="0"/>
        <v>5</v>
      </c>
      <c r="E41" s="81">
        <f>AVERAGE($C$3:C40)</f>
        <v>2.5789473684210527</v>
      </c>
      <c r="F41" s="81">
        <f t="shared" si="1"/>
        <v>4</v>
      </c>
      <c r="G41" s="81">
        <f t="shared" si="2"/>
        <v>3.25</v>
      </c>
      <c r="M41" s="82"/>
    </row>
    <row r="42" spans="2:13" ht="16.5" customHeight="1" x14ac:dyDescent="0.3">
      <c r="B42" s="79">
        <v>40</v>
      </c>
      <c r="C42" s="80">
        <v>6</v>
      </c>
      <c r="D42" s="73">
        <f t="shared" si="0"/>
        <v>5</v>
      </c>
      <c r="E42" s="81">
        <f>AVERAGE($C$3:C41)</f>
        <v>2.641025641025641</v>
      </c>
      <c r="F42" s="81">
        <f t="shared" si="1"/>
        <v>5</v>
      </c>
      <c r="G42" s="81">
        <f t="shared" si="2"/>
        <v>3.5</v>
      </c>
      <c r="M42" s="82"/>
    </row>
    <row r="43" spans="2:13" ht="16.5" customHeight="1" x14ac:dyDescent="0.3">
      <c r="B43" s="79">
        <v>41</v>
      </c>
      <c r="C43" s="80">
        <v>2</v>
      </c>
      <c r="D43" s="73">
        <f t="shared" si="0"/>
        <v>6</v>
      </c>
      <c r="E43" s="81">
        <f>AVERAGE($C$3:C42)</f>
        <v>2.7250000000000001</v>
      </c>
      <c r="F43" s="81">
        <f t="shared" si="1"/>
        <v>5.5</v>
      </c>
      <c r="G43" s="81">
        <f t="shared" si="2"/>
        <v>4.125</v>
      </c>
      <c r="M43" s="82"/>
    </row>
    <row r="44" spans="2:13" ht="16.5" customHeight="1" x14ac:dyDescent="0.3">
      <c r="B44" s="79">
        <v>42</v>
      </c>
      <c r="C44" s="80">
        <v>3</v>
      </c>
      <c r="D44" s="73">
        <f t="shared" si="0"/>
        <v>2</v>
      </c>
      <c r="E44" s="81">
        <f>AVERAGE($C$3:C43)</f>
        <v>2.7073170731707319</v>
      </c>
      <c r="F44" s="81">
        <f t="shared" si="1"/>
        <v>4</v>
      </c>
      <c r="G44" s="81">
        <f t="shared" si="2"/>
        <v>3.75</v>
      </c>
      <c r="M44" s="82"/>
    </row>
    <row r="45" spans="2:13" x14ac:dyDescent="0.3">
      <c r="B45" s="79">
        <v>43</v>
      </c>
      <c r="C45" s="80">
        <v>4</v>
      </c>
      <c r="D45" s="73">
        <f t="shared" si="0"/>
        <v>3</v>
      </c>
      <c r="E45" s="81">
        <f>AVERAGE($C$3:C44)</f>
        <v>2.7142857142857144</v>
      </c>
      <c r="F45" s="81">
        <f t="shared" si="1"/>
        <v>2.5</v>
      </c>
      <c r="G45" s="81">
        <f t="shared" si="2"/>
        <v>3.875</v>
      </c>
      <c r="M45" s="82"/>
    </row>
    <row r="46" spans="2:13" x14ac:dyDescent="0.3">
      <c r="B46" s="79">
        <v>44</v>
      </c>
      <c r="C46" s="80">
        <v>2</v>
      </c>
      <c r="D46" s="73">
        <f t="shared" si="0"/>
        <v>4</v>
      </c>
      <c r="E46" s="81">
        <f>AVERAGE($C$3:C45)</f>
        <v>2.7441860465116279</v>
      </c>
      <c r="F46" s="81">
        <f t="shared" si="1"/>
        <v>3.5</v>
      </c>
      <c r="G46" s="81">
        <f t="shared" si="2"/>
        <v>4.375</v>
      </c>
      <c r="I46" s="83" t="s">
        <v>64</v>
      </c>
      <c r="J46" s="84">
        <f>AVERAGE($C$3:$C$52)</f>
        <v>3.06</v>
      </c>
      <c r="K46"/>
      <c r="M46" s="82"/>
    </row>
    <row r="47" spans="2:13" x14ac:dyDescent="0.3">
      <c r="B47" s="79">
        <v>45</v>
      </c>
      <c r="C47" s="80">
        <v>3</v>
      </c>
      <c r="D47" s="73">
        <f t="shared" si="0"/>
        <v>2</v>
      </c>
      <c r="E47" s="81">
        <f>AVERAGE($C$3:C46)</f>
        <v>2.7272727272727271</v>
      </c>
      <c r="F47" s="81">
        <f t="shared" si="1"/>
        <v>3</v>
      </c>
      <c r="G47" s="81">
        <f t="shared" si="2"/>
        <v>3.75</v>
      </c>
      <c r="I47" s="83" t="s">
        <v>15</v>
      </c>
      <c r="J47" s="84">
        <f>_xlfn.STDEV.S($C$3:$C$52)</f>
        <v>2.0445048300260873</v>
      </c>
      <c r="K47"/>
      <c r="M47" s="82"/>
    </row>
    <row r="48" spans="2:13" x14ac:dyDescent="0.3">
      <c r="B48" s="79">
        <v>46</v>
      </c>
      <c r="C48" s="80">
        <v>3</v>
      </c>
      <c r="D48" s="73">
        <f t="shared" si="0"/>
        <v>3</v>
      </c>
      <c r="E48" s="81">
        <f>AVERAGE($C$3:C47)</f>
        <v>2.7333333333333334</v>
      </c>
      <c r="F48" s="81">
        <f t="shared" si="1"/>
        <v>2.5</v>
      </c>
      <c r="G48" s="81">
        <f t="shared" si="2"/>
        <v>3.75</v>
      </c>
      <c r="I48" s="83" t="s">
        <v>16</v>
      </c>
      <c r="J48" s="84">
        <f>J47/J46</f>
        <v>0.66813883334185853</v>
      </c>
      <c r="K48"/>
      <c r="M48" s="82"/>
    </row>
    <row r="49" spans="2:13" x14ac:dyDescent="0.3">
      <c r="B49" s="79">
        <v>47</v>
      </c>
      <c r="C49" s="80">
        <v>6</v>
      </c>
      <c r="D49" s="73">
        <f t="shared" si="0"/>
        <v>3</v>
      </c>
      <c r="E49" s="81">
        <f>AVERAGE($C$3:C48)</f>
        <v>2.7391304347826089</v>
      </c>
      <c r="F49" s="81">
        <f t="shared" si="1"/>
        <v>3</v>
      </c>
      <c r="G49" s="81">
        <f t="shared" si="2"/>
        <v>3.5</v>
      </c>
      <c r="I49" s="83" t="s">
        <v>29</v>
      </c>
      <c r="J49" s="85">
        <f>MEDIAN($C$3:$C$52)</f>
        <v>3</v>
      </c>
      <c r="K49"/>
      <c r="M49" s="82"/>
    </row>
    <row r="50" spans="2:13" x14ac:dyDescent="0.3">
      <c r="B50" s="79">
        <v>48</v>
      </c>
      <c r="C50" s="80">
        <v>11</v>
      </c>
      <c r="D50" s="73">
        <f t="shared" si="0"/>
        <v>6</v>
      </c>
      <c r="E50" s="81">
        <f>AVERAGE($C$3:C49)</f>
        <v>2.8085106382978724</v>
      </c>
      <c r="F50" s="81">
        <f t="shared" si="1"/>
        <v>4.5</v>
      </c>
      <c r="G50" s="81">
        <f t="shared" si="2"/>
        <v>3.625</v>
      </c>
      <c r="I50" s="83" t="s">
        <v>13</v>
      </c>
      <c r="J50" s="85">
        <f>MAX($C$3:$C$52)</f>
        <v>11</v>
      </c>
      <c r="K50"/>
      <c r="M50" s="82"/>
    </row>
    <row r="51" spans="2:13" x14ac:dyDescent="0.3">
      <c r="B51" s="79">
        <v>49</v>
      </c>
      <c r="C51" s="80">
        <v>5</v>
      </c>
      <c r="D51" s="73">
        <f t="shared" si="0"/>
        <v>11</v>
      </c>
      <c r="E51" s="81">
        <f>AVERAGE($C$3:C50)</f>
        <v>2.9791666666666665</v>
      </c>
      <c r="F51" s="81">
        <f t="shared" si="1"/>
        <v>8.5</v>
      </c>
      <c r="G51" s="81">
        <f t="shared" si="2"/>
        <v>4.25</v>
      </c>
      <c r="I51" s="83" t="s">
        <v>14</v>
      </c>
      <c r="J51" s="85">
        <f>MIN($C$3:$C$52)</f>
        <v>0</v>
      </c>
      <c r="K51"/>
      <c r="M51" s="82"/>
    </row>
    <row r="52" spans="2:13" x14ac:dyDescent="0.3">
      <c r="B52" s="79">
        <v>50</v>
      </c>
      <c r="C52" s="80">
        <v>5</v>
      </c>
      <c r="D52" s="73">
        <f t="shared" si="0"/>
        <v>5</v>
      </c>
      <c r="E52" s="81">
        <f>AVERAGE($C$3:C51)</f>
        <v>3.0204081632653059</v>
      </c>
      <c r="F52" s="81">
        <f t="shared" si="1"/>
        <v>8</v>
      </c>
      <c r="G52" s="81">
        <f t="shared" si="2"/>
        <v>4.625</v>
      </c>
      <c r="I52" s="83" t="s">
        <v>65</v>
      </c>
      <c r="J52" s="85">
        <f>J50-J51</f>
        <v>11</v>
      </c>
      <c r="K52"/>
      <c r="M52" s="82"/>
    </row>
    <row r="53" spans="2:13" x14ac:dyDescent="0.3">
      <c r="B53" s="86">
        <v>51</v>
      </c>
      <c r="D53" s="86">
        <f t="shared" si="0"/>
        <v>5</v>
      </c>
      <c r="E53" s="86">
        <f>AVERAGE($C$3:C52)</f>
        <v>3.06</v>
      </c>
      <c r="F53" s="86">
        <f t="shared" si="1"/>
        <v>5</v>
      </c>
      <c r="G53" s="87">
        <f t="shared" ref="G53" si="3">AVERAGE(C45:C53)</f>
        <v>4.875</v>
      </c>
      <c r="I53" s="83" t="s">
        <v>66</v>
      </c>
      <c r="J53" s="84">
        <f>J52/J49</f>
        <v>3.6666666666666665</v>
      </c>
      <c r="K53"/>
      <c r="M53" s="82"/>
    </row>
    <row r="54" spans="2:13" ht="7.5" customHeight="1" x14ac:dyDescent="0.3"/>
  </sheetData>
  <hyperlinks>
    <hyperlink ref="M2" r:id="rId1" xr:uid="{325BEE99-E342-441A-9297-8E1D0ACDBDB4}"/>
  </hyperlinks>
  <pageMargins left="0.75" right="0.75" top="1" bottom="1" header="0.5" footer="0.5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121AF-1911-4E06-87E1-4D8AA73A8963}">
  <sheetPr>
    <tabColor rgb="FFFFFF00"/>
  </sheetPr>
  <dimension ref="A1:L52"/>
  <sheetViews>
    <sheetView workbookViewId="0">
      <selection activeCell="J30" sqref="J30"/>
    </sheetView>
  </sheetViews>
  <sheetFormatPr defaultRowHeight="15" x14ac:dyDescent="0.25"/>
  <cols>
    <col min="1" max="1" width="4.85546875" bestFit="1" customWidth="1"/>
    <col min="2" max="2" width="4.7109375" style="3" bestFit="1" customWidth="1"/>
    <col min="3" max="3" width="6.7109375" style="104" bestFit="1" customWidth="1"/>
    <col min="4" max="4" width="9.140625" style="101"/>
    <col min="5" max="6" width="9.140625" style="102"/>
    <col min="7" max="7" width="9.140625" style="103"/>
    <col min="8" max="8" width="11" bestFit="1" customWidth="1"/>
    <col min="15" max="15" width="4.7109375" customWidth="1"/>
  </cols>
  <sheetData>
    <row r="1" spans="1:12" ht="15.75" thickBot="1" x14ac:dyDescent="0.3">
      <c r="A1" s="1" t="s">
        <v>55</v>
      </c>
      <c r="B1" s="88" t="s">
        <v>0</v>
      </c>
      <c r="C1" s="89" t="s">
        <v>67</v>
      </c>
      <c r="D1" s="90" t="s">
        <v>68</v>
      </c>
      <c r="E1" s="91" t="s">
        <v>2</v>
      </c>
      <c r="F1" s="91" t="s">
        <v>1</v>
      </c>
      <c r="G1" s="92" t="s">
        <v>23</v>
      </c>
      <c r="H1" s="93"/>
    </row>
    <row r="2" spans="1:12" x14ac:dyDescent="0.25">
      <c r="A2" s="94">
        <v>1</v>
      </c>
      <c r="B2" s="95">
        <v>2</v>
      </c>
      <c r="C2" s="89"/>
      <c r="D2" s="90"/>
      <c r="E2" s="91"/>
      <c r="F2" s="91"/>
      <c r="G2" s="92"/>
    </row>
    <row r="3" spans="1:12" x14ac:dyDescent="0.25">
      <c r="A3" s="94">
        <v>2</v>
      </c>
      <c r="B3" s="95">
        <v>2</v>
      </c>
      <c r="C3" s="89"/>
      <c r="D3" s="90"/>
      <c r="E3" s="91"/>
      <c r="F3" s="91"/>
      <c r="G3" s="92"/>
    </row>
    <row r="4" spans="1:12" x14ac:dyDescent="0.25">
      <c r="A4" s="94">
        <v>3</v>
      </c>
      <c r="B4" s="95">
        <v>1</v>
      </c>
      <c r="C4" s="89"/>
      <c r="D4" s="90"/>
      <c r="E4" s="91"/>
      <c r="F4" s="91"/>
      <c r="G4" s="92"/>
      <c r="J4" t="s">
        <v>69</v>
      </c>
      <c r="K4" t="s">
        <v>70</v>
      </c>
      <c r="L4" t="s">
        <v>71</v>
      </c>
    </row>
    <row r="5" spans="1:12" x14ac:dyDescent="0.25">
      <c r="A5" s="94">
        <v>4</v>
      </c>
      <c r="B5" s="95">
        <v>0</v>
      </c>
      <c r="C5" s="89"/>
      <c r="D5" s="90"/>
      <c r="E5" s="91"/>
      <c r="F5" s="91"/>
      <c r="G5" s="92"/>
      <c r="I5">
        <v>1</v>
      </c>
      <c r="J5">
        <v>-5</v>
      </c>
      <c r="K5">
        <v>5</v>
      </c>
      <c r="L5">
        <v>0</v>
      </c>
    </row>
    <row r="6" spans="1:12" x14ac:dyDescent="0.25">
      <c r="A6" s="94">
        <v>5</v>
      </c>
      <c r="B6" s="95">
        <v>2</v>
      </c>
      <c r="C6" s="89"/>
      <c r="D6" s="90"/>
      <c r="E6" s="91"/>
      <c r="F6" s="91"/>
      <c r="G6" s="92"/>
      <c r="I6">
        <v>50</v>
      </c>
      <c r="J6">
        <v>-5</v>
      </c>
      <c r="K6">
        <v>5</v>
      </c>
      <c r="L6">
        <v>0</v>
      </c>
    </row>
    <row r="7" spans="1:12" x14ac:dyDescent="0.25">
      <c r="A7" s="94">
        <v>6</v>
      </c>
      <c r="B7" s="95">
        <v>1</v>
      </c>
      <c r="C7" s="89"/>
      <c r="D7" s="90"/>
      <c r="E7" s="91"/>
      <c r="F7" s="91"/>
      <c r="G7" s="92"/>
    </row>
    <row r="8" spans="1:12" x14ac:dyDescent="0.25">
      <c r="A8" s="94">
        <v>7</v>
      </c>
      <c r="B8" s="95">
        <v>0</v>
      </c>
      <c r="C8" s="96">
        <f>AVERAGE(B2:B7)</f>
        <v>1.3333333333333333</v>
      </c>
      <c r="D8" s="97">
        <f>B8-C8</f>
        <v>-1.3333333333333333</v>
      </c>
      <c r="E8" s="98">
        <f>ABS(D8)</f>
        <v>1.3333333333333333</v>
      </c>
      <c r="F8" s="98">
        <f>AVERAGE(E$8:E8)</f>
        <v>1.3333333333333333</v>
      </c>
      <c r="G8" s="99">
        <f>SUM(D$8:D8)/F8</f>
        <v>-1</v>
      </c>
    </row>
    <row r="9" spans="1:12" x14ac:dyDescent="0.25">
      <c r="A9" s="94">
        <v>8</v>
      </c>
      <c r="B9" s="95">
        <v>2</v>
      </c>
      <c r="C9" s="96">
        <f t="shared" ref="C9:C52" si="0">AVERAGE(B3:B8)</f>
        <v>1</v>
      </c>
      <c r="D9" s="97">
        <f t="shared" ref="D9:D51" si="1">B9-C9</f>
        <v>1</v>
      </c>
      <c r="E9" s="98">
        <f t="shared" ref="E9:E51" si="2">ABS(D9)</f>
        <v>1</v>
      </c>
      <c r="F9" s="98">
        <f>AVERAGE(E$8:E9)</f>
        <v>1.1666666666666665</v>
      </c>
      <c r="G9" s="99">
        <f>SUM(D$8:D9)/F9</f>
        <v>-0.2857142857142857</v>
      </c>
    </row>
    <row r="10" spans="1:12" x14ac:dyDescent="0.25">
      <c r="A10" s="94">
        <v>9</v>
      </c>
      <c r="B10" s="95">
        <v>2</v>
      </c>
      <c r="C10" s="96">
        <f t="shared" si="0"/>
        <v>1</v>
      </c>
      <c r="D10" s="97">
        <f t="shared" si="1"/>
        <v>1</v>
      </c>
      <c r="E10" s="98">
        <f t="shared" si="2"/>
        <v>1</v>
      </c>
      <c r="F10" s="98">
        <f>AVERAGE(E$8:E10)</f>
        <v>1.1111111111111109</v>
      </c>
      <c r="G10" s="99">
        <f>SUM(D$8:D10)/F10</f>
        <v>0.6000000000000002</v>
      </c>
    </row>
    <row r="11" spans="1:12" x14ac:dyDescent="0.25">
      <c r="A11" s="94">
        <v>10</v>
      </c>
      <c r="B11" s="95">
        <v>3</v>
      </c>
      <c r="C11" s="96">
        <f t="shared" si="0"/>
        <v>1.1666666666666667</v>
      </c>
      <c r="D11" s="97">
        <f>B11-C11</f>
        <v>1.8333333333333333</v>
      </c>
      <c r="E11" s="98">
        <f t="shared" si="2"/>
        <v>1.8333333333333333</v>
      </c>
      <c r="F11" s="98">
        <f>AVERAGE(E$8:E11)</f>
        <v>1.2916666666666665</v>
      </c>
      <c r="G11" s="99">
        <f>SUM(D$8:D11)/F11</f>
        <v>1.9354838709677422</v>
      </c>
    </row>
    <row r="12" spans="1:12" x14ac:dyDescent="0.25">
      <c r="A12" s="94">
        <v>11</v>
      </c>
      <c r="B12" s="95">
        <v>1</v>
      </c>
      <c r="C12" s="96">
        <f t="shared" si="0"/>
        <v>1.6666666666666667</v>
      </c>
      <c r="D12" s="97">
        <f t="shared" si="1"/>
        <v>-0.66666666666666674</v>
      </c>
      <c r="E12" s="98">
        <f>ABS(D12)</f>
        <v>0.66666666666666674</v>
      </c>
      <c r="F12" s="98">
        <f>AVERAGE(E$8:E12)</f>
        <v>1.1666666666666665</v>
      </c>
      <c r="G12" s="99">
        <f>SUM(D$8:D12)/F12</f>
        <v>1.5714285714285716</v>
      </c>
    </row>
    <row r="13" spans="1:12" x14ac:dyDescent="0.25">
      <c r="A13" s="94">
        <v>12</v>
      </c>
      <c r="B13" s="95">
        <v>3</v>
      </c>
      <c r="C13" s="96">
        <f t="shared" si="0"/>
        <v>1.5</v>
      </c>
      <c r="D13" s="97">
        <f t="shared" si="1"/>
        <v>1.5</v>
      </c>
      <c r="E13" s="98">
        <f t="shared" si="2"/>
        <v>1.5</v>
      </c>
      <c r="F13" s="98">
        <f>AVERAGE(E$8:E13)</f>
        <v>1.2222222222222221</v>
      </c>
      <c r="G13" s="99">
        <f>SUM(D$8:D13)/F13</f>
        <v>2.7272727272727275</v>
      </c>
    </row>
    <row r="14" spans="1:12" x14ac:dyDescent="0.25">
      <c r="A14" s="94">
        <v>13</v>
      </c>
      <c r="B14" s="95">
        <v>3</v>
      </c>
      <c r="C14" s="96">
        <f t="shared" si="0"/>
        <v>1.8333333333333333</v>
      </c>
      <c r="D14" s="97">
        <f t="shared" si="1"/>
        <v>1.1666666666666667</v>
      </c>
      <c r="E14" s="98">
        <f t="shared" si="2"/>
        <v>1.1666666666666667</v>
      </c>
      <c r="F14" s="98">
        <f>AVERAGE(E$8:E14)</f>
        <v>1.2142857142857142</v>
      </c>
      <c r="G14" s="99">
        <f>SUM(D$8:D14)/F14</f>
        <v>3.7058823529411766</v>
      </c>
    </row>
    <row r="15" spans="1:12" x14ac:dyDescent="0.25">
      <c r="A15" s="94">
        <v>14</v>
      </c>
      <c r="B15" s="95">
        <v>2</v>
      </c>
      <c r="C15" s="96">
        <f t="shared" si="0"/>
        <v>2.3333333333333335</v>
      </c>
      <c r="D15" s="97">
        <f t="shared" si="1"/>
        <v>-0.33333333333333348</v>
      </c>
      <c r="E15" s="98">
        <f t="shared" si="2"/>
        <v>0.33333333333333348</v>
      </c>
      <c r="F15" s="98">
        <f>AVERAGE(E$8:E15)</f>
        <v>1.1041666666666667</v>
      </c>
      <c r="G15" s="99">
        <f>SUM(D$8:D15)/F15</f>
        <v>3.7735849056603765</v>
      </c>
    </row>
    <row r="16" spans="1:12" x14ac:dyDescent="0.25">
      <c r="A16" s="94">
        <v>15</v>
      </c>
      <c r="B16" s="95">
        <v>1</v>
      </c>
      <c r="C16" s="96">
        <f t="shared" si="0"/>
        <v>2.3333333333333335</v>
      </c>
      <c r="D16" s="97">
        <f t="shared" si="1"/>
        <v>-1.3333333333333335</v>
      </c>
      <c r="E16" s="98">
        <f t="shared" si="2"/>
        <v>1.3333333333333335</v>
      </c>
      <c r="F16" s="98">
        <f>AVERAGE(E$8:E16)</f>
        <v>1.1296296296296298</v>
      </c>
      <c r="G16" s="99">
        <f>SUM(D$8:D16)/F16</f>
        <v>2.5081967213114744</v>
      </c>
    </row>
    <row r="17" spans="1:7" hidden="1" x14ac:dyDescent="0.25">
      <c r="A17" s="94">
        <v>16</v>
      </c>
      <c r="B17" s="95">
        <v>6</v>
      </c>
      <c r="C17" s="96">
        <f t="shared" si="0"/>
        <v>2.1666666666666665</v>
      </c>
      <c r="D17" s="97">
        <f t="shared" si="1"/>
        <v>3.8333333333333335</v>
      </c>
      <c r="E17" s="98">
        <f t="shared" si="2"/>
        <v>3.8333333333333335</v>
      </c>
      <c r="F17" s="98">
        <f>AVERAGE(E$8:E17)</f>
        <v>1.4000000000000001</v>
      </c>
      <c r="G17" s="99">
        <f>SUM(D$8:D17)/F17</f>
        <v>4.761904761904761</v>
      </c>
    </row>
    <row r="18" spans="1:7" hidden="1" x14ac:dyDescent="0.25">
      <c r="A18" s="94">
        <v>17</v>
      </c>
      <c r="B18" s="95">
        <v>2</v>
      </c>
      <c r="C18" s="96">
        <f t="shared" si="0"/>
        <v>2.6666666666666665</v>
      </c>
      <c r="D18" s="97">
        <f t="shared" si="1"/>
        <v>-0.66666666666666652</v>
      </c>
      <c r="E18" s="98">
        <f t="shared" si="2"/>
        <v>0.66666666666666652</v>
      </c>
      <c r="F18" s="98">
        <f>AVERAGE(E$8:E18)</f>
        <v>1.3333333333333335</v>
      </c>
      <c r="G18" s="99">
        <f>SUM(D$8:D18)/F18</f>
        <v>4.4999999999999991</v>
      </c>
    </row>
    <row r="19" spans="1:7" hidden="1" x14ac:dyDescent="0.25">
      <c r="A19" s="94">
        <v>18</v>
      </c>
      <c r="B19" s="95">
        <v>1</v>
      </c>
      <c r="C19" s="96">
        <f t="shared" si="0"/>
        <v>2.8333333333333335</v>
      </c>
      <c r="D19" s="97">
        <f t="shared" si="1"/>
        <v>-1.8333333333333335</v>
      </c>
      <c r="E19" s="98">
        <f t="shared" si="2"/>
        <v>1.8333333333333335</v>
      </c>
      <c r="F19" s="98">
        <f>AVERAGE(E$8:E19)</f>
        <v>1.375</v>
      </c>
      <c r="G19" s="99">
        <f>SUM(D$8:D19)/F19</f>
        <v>3.0303030303030298</v>
      </c>
    </row>
    <row r="20" spans="1:7" hidden="1" x14ac:dyDescent="0.25">
      <c r="A20" s="94">
        <v>19</v>
      </c>
      <c r="B20" s="95">
        <v>2</v>
      </c>
      <c r="C20" s="96">
        <f t="shared" si="0"/>
        <v>2.5</v>
      </c>
      <c r="D20" s="97">
        <f t="shared" si="1"/>
        <v>-0.5</v>
      </c>
      <c r="E20" s="98">
        <f t="shared" si="2"/>
        <v>0.5</v>
      </c>
      <c r="F20" s="98">
        <f>AVERAGE(E$8:E20)</f>
        <v>1.3076923076923077</v>
      </c>
      <c r="G20" s="99">
        <f>SUM(D$8:D20)/F20</f>
        <v>2.8039215686274503</v>
      </c>
    </row>
    <row r="21" spans="1:7" hidden="1" x14ac:dyDescent="0.25">
      <c r="A21" s="94">
        <v>20</v>
      </c>
      <c r="B21" s="95">
        <v>2</v>
      </c>
      <c r="C21" s="96">
        <f t="shared" si="0"/>
        <v>2.3333333333333335</v>
      </c>
      <c r="D21" s="97">
        <f t="shared" si="1"/>
        <v>-0.33333333333333348</v>
      </c>
      <c r="E21" s="98">
        <f t="shared" si="2"/>
        <v>0.33333333333333348</v>
      </c>
      <c r="F21" s="98">
        <f>AVERAGE(E$8:E21)</f>
        <v>1.2380952380952379</v>
      </c>
      <c r="G21" s="99">
        <f>SUM(D$8:D21)/F21</f>
        <v>2.6923076923076921</v>
      </c>
    </row>
    <row r="22" spans="1:7" hidden="1" x14ac:dyDescent="0.25">
      <c r="A22" s="94">
        <v>21</v>
      </c>
      <c r="B22" s="95">
        <v>3</v>
      </c>
      <c r="C22" s="96">
        <f t="shared" si="0"/>
        <v>2.3333333333333335</v>
      </c>
      <c r="D22" s="97">
        <f t="shared" si="1"/>
        <v>0.66666666666666652</v>
      </c>
      <c r="E22" s="98">
        <f t="shared" si="2"/>
        <v>0.66666666666666652</v>
      </c>
      <c r="F22" s="98">
        <f>AVERAGE(E$8:E22)</f>
        <v>1.2</v>
      </c>
      <c r="G22" s="99">
        <f>SUM(D$8:D22)/F22</f>
        <v>3.3333333333333326</v>
      </c>
    </row>
    <row r="23" spans="1:7" hidden="1" x14ac:dyDescent="0.25">
      <c r="A23" s="94">
        <v>22</v>
      </c>
      <c r="B23" s="95">
        <v>4</v>
      </c>
      <c r="C23" s="96">
        <f t="shared" si="0"/>
        <v>2.6666666666666665</v>
      </c>
      <c r="D23" s="97">
        <f t="shared" si="1"/>
        <v>1.3333333333333335</v>
      </c>
      <c r="E23" s="98">
        <f t="shared" si="2"/>
        <v>1.3333333333333335</v>
      </c>
      <c r="F23" s="98">
        <f>AVERAGE(E$8:E23)</f>
        <v>1.2083333333333333</v>
      </c>
      <c r="G23" s="99">
        <f>SUM(D$8:D23)/F23</f>
        <v>4.4137931034482749</v>
      </c>
    </row>
    <row r="24" spans="1:7" hidden="1" x14ac:dyDescent="0.25">
      <c r="A24" s="94">
        <v>23</v>
      </c>
      <c r="B24" s="95">
        <v>4</v>
      </c>
      <c r="C24" s="96">
        <f t="shared" si="0"/>
        <v>2.3333333333333335</v>
      </c>
      <c r="D24" s="97">
        <f t="shared" si="1"/>
        <v>1.6666666666666665</v>
      </c>
      <c r="E24" s="98">
        <f t="shared" si="2"/>
        <v>1.6666666666666665</v>
      </c>
      <c r="F24" s="98">
        <f>AVERAGE(E$8:E24)</f>
        <v>1.2352941176470589</v>
      </c>
      <c r="G24" s="99">
        <f>SUM(D$8:D24)/F24</f>
        <v>5.6666666666666652</v>
      </c>
    </row>
    <row r="25" spans="1:7" hidden="1" x14ac:dyDescent="0.25">
      <c r="A25" s="94">
        <v>24</v>
      </c>
      <c r="B25" s="95">
        <v>5</v>
      </c>
      <c r="C25" s="96">
        <f t="shared" si="0"/>
        <v>2.6666666666666665</v>
      </c>
      <c r="D25" s="97">
        <f t="shared" si="1"/>
        <v>2.3333333333333335</v>
      </c>
      <c r="E25" s="98">
        <f t="shared" si="2"/>
        <v>2.3333333333333335</v>
      </c>
      <c r="F25" s="98">
        <f>AVERAGE(E$8:E25)</f>
        <v>1.2962962962962963</v>
      </c>
      <c r="G25" s="99">
        <f>SUM(D$8:D25)/F25</f>
        <v>7.1999999999999993</v>
      </c>
    </row>
    <row r="26" spans="1:7" hidden="1" x14ac:dyDescent="0.25">
      <c r="A26" s="94">
        <v>25</v>
      </c>
      <c r="B26" s="95">
        <v>4</v>
      </c>
      <c r="C26" s="96">
        <f t="shared" si="0"/>
        <v>3.3333333333333335</v>
      </c>
      <c r="D26" s="97">
        <f t="shared" si="1"/>
        <v>0.66666666666666652</v>
      </c>
      <c r="E26" s="98">
        <f t="shared" si="2"/>
        <v>0.66666666666666652</v>
      </c>
      <c r="F26" s="98">
        <f>AVERAGE(E$8:E26)</f>
        <v>1.263157894736842</v>
      </c>
      <c r="G26" s="99">
        <f>SUM(D$8:D26)/F26</f>
        <v>7.9166666666666661</v>
      </c>
    </row>
    <row r="27" spans="1:7" hidden="1" x14ac:dyDescent="0.25">
      <c r="A27" s="94">
        <v>26</v>
      </c>
      <c r="B27" s="95">
        <v>2</v>
      </c>
      <c r="C27" s="96">
        <f t="shared" si="0"/>
        <v>3.6666666666666665</v>
      </c>
      <c r="D27" s="97">
        <f t="shared" si="1"/>
        <v>-1.6666666666666665</v>
      </c>
      <c r="E27" s="98">
        <f t="shared" si="2"/>
        <v>1.6666666666666665</v>
      </c>
      <c r="F27" s="98">
        <f>AVERAGE(E$8:E27)</f>
        <v>1.2833333333333334</v>
      </c>
      <c r="G27" s="99">
        <f>SUM(D$8:D27)/F27</f>
        <v>6.4935064935064917</v>
      </c>
    </row>
    <row r="28" spans="1:7" hidden="1" x14ac:dyDescent="0.25">
      <c r="A28" s="94">
        <v>27</v>
      </c>
      <c r="B28" s="95">
        <v>1</v>
      </c>
      <c r="C28" s="96">
        <f t="shared" si="0"/>
        <v>3.6666666666666665</v>
      </c>
      <c r="D28" s="97">
        <f t="shared" si="1"/>
        <v>-2.6666666666666665</v>
      </c>
      <c r="E28" s="98">
        <f t="shared" si="2"/>
        <v>2.6666666666666665</v>
      </c>
      <c r="F28" s="98">
        <f>AVERAGE(E$8:E28)</f>
        <v>1.3492063492063493</v>
      </c>
      <c r="G28" s="99">
        <f>SUM(D$8:D28)/F28</f>
        <v>4.1999999999999993</v>
      </c>
    </row>
    <row r="29" spans="1:7" hidden="1" x14ac:dyDescent="0.25">
      <c r="A29" s="94">
        <v>28</v>
      </c>
      <c r="B29" s="95">
        <v>4</v>
      </c>
      <c r="C29" s="96">
        <f t="shared" si="0"/>
        <v>3.3333333333333335</v>
      </c>
      <c r="D29" s="97">
        <f t="shared" si="1"/>
        <v>0.66666666666666652</v>
      </c>
      <c r="E29" s="98">
        <f t="shared" si="2"/>
        <v>0.66666666666666652</v>
      </c>
      <c r="F29" s="98">
        <f>AVERAGE(E$8:E29)</f>
        <v>1.3181818181818183</v>
      </c>
      <c r="G29" s="99">
        <f>SUM(D$8:D29)/F29</f>
        <v>4.8045977011494241</v>
      </c>
    </row>
    <row r="30" spans="1:7" hidden="1" x14ac:dyDescent="0.25">
      <c r="A30" s="94">
        <v>29</v>
      </c>
      <c r="B30" s="95">
        <v>3</v>
      </c>
      <c r="C30" s="96">
        <f t="shared" si="0"/>
        <v>3.3333333333333335</v>
      </c>
      <c r="D30" s="97">
        <f t="shared" si="1"/>
        <v>-0.33333333333333348</v>
      </c>
      <c r="E30" s="98">
        <f t="shared" si="2"/>
        <v>0.33333333333333348</v>
      </c>
      <c r="F30" s="98">
        <f>AVERAGE(E$8:E30)</f>
        <v>1.2753623188405798</v>
      </c>
      <c r="G30" s="99">
        <f>SUM(D$8:D30)/F30</f>
        <v>4.7045454545454524</v>
      </c>
    </row>
    <row r="31" spans="1:7" hidden="1" x14ac:dyDescent="0.25">
      <c r="A31" s="94">
        <v>30</v>
      </c>
      <c r="B31" s="95">
        <v>4</v>
      </c>
      <c r="C31" s="96">
        <f t="shared" si="0"/>
        <v>3.1666666666666665</v>
      </c>
      <c r="D31" s="97">
        <f t="shared" si="1"/>
        <v>0.83333333333333348</v>
      </c>
      <c r="E31" s="98">
        <f t="shared" si="2"/>
        <v>0.83333333333333348</v>
      </c>
      <c r="F31" s="98">
        <f>AVERAGE(E$8:E31)</f>
        <v>1.2569444444444444</v>
      </c>
      <c r="G31" s="99">
        <f>SUM(D$8:D31)/F31</f>
        <v>5.4364640883977895</v>
      </c>
    </row>
    <row r="32" spans="1:7" hidden="1" x14ac:dyDescent="0.25">
      <c r="A32" s="94">
        <v>31</v>
      </c>
      <c r="B32" s="95">
        <v>3</v>
      </c>
      <c r="C32" s="96">
        <f t="shared" si="0"/>
        <v>3</v>
      </c>
      <c r="D32" s="97">
        <f t="shared" si="1"/>
        <v>0</v>
      </c>
      <c r="E32" s="98">
        <f t="shared" si="2"/>
        <v>0</v>
      </c>
      <c r="F32" s="98">
        <f>AVERAGE(E$8:E32)</f>
        <v>1.2066666666666668</v>
      </c>
      <c r="G32" s="99">
        <f>SUM(D$8:D32)/F32</f>
        <v>5.6629834254143629</v>
      </c>
    </row>
    <row r="33" spans="1:7" hidden="1" x14ac:dyDescent="0.25">
      <c r="A33" s="94">
        <v>32</v>
      </c>
      <c r="B33" s="95">
        <v>1</v>
      </c>
      <c r="C33" s="96">
        <f t="shared" si="0"/>
        <v>2.8333333333333335</v>
      </c>
      <c r="D33" s="97">
        <f t="shared" si="1"/>
        <v>-1.8333333333333335</v>
      </c>
      <c r="E33" s="98">
        <f t="shared" si="2"/>
        <v>1.8333333333333335</v>
      </c>
      <c r="F33" s="98">
        <f>AVERAGE(E$8:E33)</f>
        <v>1.2307692307692308</v>
      </c>
      <c r="G33" s="99">
        <f>SUM(D$8:D33)/F33</f>
        <v>4.0624999999999982</v>
      </c>
    </row>
    <row r="34" spans="1:7" hidden="1" x14ac:dyDescent="0.25">
      <c r="A34" s="94">
        <v>33</v>
      </c>
      <c r="B34" s="95">
        <v>5</v>
      </c>
      <c r="C34" s="96">
        <f t="shared" si="0"/>
        <v>2.6666666666666665</v>
      </c>
      <c r="D34" s="97">
        <f t="shared" si="1"/>
        <v>2.3333333333333335</v>
      </c>
      <c r="E34" s="98">
        <f t="shared" si="2"/>
        <v>2.3333333333333335</v>
      </c>
      <c r="F34" s="98">
        <f>AVERAGE(E$8:E34)</f>
        <v>1.271604938271605</v>
      </c>
      <c r="G34" s="99">
        <f>SUM(D$8:D34)/F34</f>
        <v>5.7669902912621342</v>
      </c>
    </row>
    <row r="35" spans="1:7" hidden="1" x14ac:dyDescent="0.25">
      <c r="A35" s="94">
        <v>34</v>
      </c>
      <c r="B35" s="95">
        <v>2</v>
      </c>
      <c r="C35" s="96">
        <f t="shared" si="0"/>
        <v>3.3333333333333335</v>
      </c>
      <c r="D35" s="97">
        <f t="shared" si="1"/>
        <v>-1.3333333333333335</v>
      </c>
      <c r="E35" s="98">
        <f t="shared" si="2"/>
        <v>1.3333333333333335</v>
      </c>
      <c r="F35" s="98">
        <f>AVERAGE(E$8:E35)</f>
        <v>1.2738095238095239</v>
      </c>
      <c r="G35" s="99">
        <f>SUM(D$8:D35)/F35</f>
        <v>4.7102803738317736</v>
      </c>
    </row>
    <row r="36" spans="1:7" hidden="1" x14ac:dyDescent="0.25">
      <c r="A36" s="94">
        <v>35</v>
      </c>
      <c r="B36" s="95">
        <v>0</v>
      </c>
      <c r="C36" s="96">
        <f t="shared" si="0"/>
        <v>3</v>
      </c>
      <c r="D36" s="97">
        <f t="shared" si="1"/>
        <v>-3</v>
      </c>
      <c r="E36" s="98">
        <f t="shared" si="2"/>
        <v>3</v>
      </c>
      <c r="F36" s="98">
        <f>AVERAGE(E$8:E36)</f>
        <v>1.3333333333333335</v>
      </c>
      <c r="G36" s="99">
        <f>SUM(D$8:D36)/F36</f>
        <v>2.2499999999999982</v>
      </c>
    </row>
    <row r="37" spans="1:7" hidden="1" x14ac:dyDescent="0.25">
      <c r="A37" s="94">
        <v>36</v>
      </c>
      <c r="B37" s="95">
        <v>7</v>
      </c>
      <c r="C37" s="96">
        <f t="shared" si="0"/>
        <v>2.5</v>
      </c>
      <c r="D37" s="97">
        <f t="shared" si="1"/>
        <v>4.5</v>
      </c>
      <c r="E37" s="98">
        <f t="shared" si="2"/>
        <v>4.5</v>
      </c>
      <c r="F37" s="98">
        <f>AVERAGE(E$8:E37)</f>
        <v>1.4388888888888891</v>
      </c>
      <c r="G37" s="99">
        <f>SUM(D$8:D37)/F37</f>
        <v>5.2123552123552104</v>
      </c>
    </row>
    <row r="38" spans="1:7" hidden="1" x14ac:dyDescent="0.25">
      <c r="A38" s="94">
        <v>37</v>
      </c>
      <c r="B38" s="95">
        <v>3</v>
      </c>
      <c r="C38" s="96">
        <f t="shared" si="0"/>
        <v>3</v>
      </c>
      <c r="D38" s="97">
        <f t="shared" si="1"/>
        <v>0</v>
      </c>
      <c r="E38" s="98">
        <f t="shared" si="2"/>
        <v>0</v>
      </c>
      <c r="F38" s="98">
        <f>AVERAGE(E$8:E38)</f>
        <v>1.39247311827957</v>
      </c>
      <c r="G38" s="99">
        <f>SUM(D$8:D38)/F38</f>
        <v>5.3861003861003844</v>
      </c>
    </row>
    <row r="39" spans="1:7" hidden="1" x14ac:dyDescent="0.25">
      <c r="A39" s="94">
        <v>38</v>
      </c>
      <c r="B39" s="95">
        <v>5</v>
      </c>
      <c r="C39" s="96">
        <f t="shared" si="0"/>
        <v>3</v>
      </c>
      <c r="D39" s="97">
        <f t="shared" si="1"/>
        <v>2</v>
      </c>
      <c r="E39" s="98">
        <f t="shared" si="2"/>
        <v>2</v>
      </c>
      <c r="F39" s="98">
        <f>AVERAGE(E$8:E39)</f>
        <v>1.4114583333333335</v>
      </c>
      <c r="G39" s="99">
        <f>SUM(D$8:D39)/F39</f>
        <v>6.7306273062730604</v>
      </c>
    </row>
    <row r="40" spans="1:7" hidden="1" x14ac:dyDescent="0.25">
      <c r="A40" s="94">
        <v>39</v>
      </c>
      <c r="B40" s="95">
        <v>5</v>
      </c>
      <c r="C40" s="96">
        <f t="shared" si="0"/>
        <v>3.6666666666666665</v>
      </c>
      <c r="D40" s="97">
        <f t="shared" si="1"/>
        <v>1.3333333333333335</v>
      </c>
      <c r="E40" s="98">
        <f t="shared" si="2"/>
        <v>1.3333333333333335</v>
      </c>
      <c r="F40" s="98">
        <f>AVERAGE(E$8:E40)</f>
        <v>1.4090909090909094</v>
      </c>
      <c r="G40" s="99">
        <f>SUM(D$8:D40)/F40</f>
        <v>7.6881720430107503</v>
      </c>
    </row>
    <row r="41" spans="1:7" hidden="1" x14ac:dyDescent="0.25">
      <c r="A41" s="94">
        <v>40</v>
      </c>
      <c r="B41" s="95">
        <v>6</v>
      </c>
      <c r="C41" s="96">
        <f t="shared" si="0"/>
        <v>3.6666666666666665</v>
      </c>
      <c r="D41" s="97">
        <f t="shared" si="1"/>
        <v>2.3333333333333335</v>
      </c>
      <c r="E41" s="98">
        <f t="shared" si="2"/>
        <v>2.3333333333333335</v>
      </c>
      <c r="F41" s="98">
        <f>AVERAGE(E$8:E41)</f>
        <v>1.4362745098039218</v>
      </c>
      <c r="G41" s="99">
        <f>SUM(D$8:D41)/F41</f>
        <v>9.1672354948805435</v>
      </c>
    </row>
    <row r="42" spans="1:7" hidden="1" x14ac:dyDescent="0.25">
      <c r="A42" s="94">
        <v>41</v>
      </c>
      <c r="B42" s="95">
        <v>2</v>
      </c>
      <c r="C42" s="96">
        <f t="shared" si="0"/>
        <v>4.333333333333333</v>
      </c>
      <c r="D42" s="97">
        <f t="shared" si="1"/>
        <v>-2.333333333333333</v>
      </c>
      <c r="E42" s="98">
        <f t="shared" si="2"/>
        <v>2.333333333333333</v>
      </c>
      <c r="F42" s="98">
        <f>AVERAGE(E$8:E42)</f>
        <v>1.4619047619047623</v>
      </c>
      <c r="G42" s="99">
        <f>SUM(D$8:D42)/F42</f>
        <v>7.4104234527687272</v>
      </c>
    </row>
    <row r="43" spans="1:7" hidden="1" x14ac:dyDescent="0.25">
      <c r="A43" s="94">
        <v>42</v>
      </c>
      <c r="B43" s="95">
        <v>3</v>
      </c>
      <c r="C43" s="96">
        <f t="shared" si="0"/>
        <v>4.666666666666667</v>
      </c>
      <c r="D43" s="97">
        <f t="shared" si="1"/>
        <v>-1.666666666666667</v>
      </c>
      <c r="E43" s="98">
        <f t="shared" si="2"/>
        <v>1.666666666666667</v>
      </c>
      <c r="F43" s="98">
        <f>AVERAGE(E$8:E43)</f>
        <v>1.4675925925925928</v>
      </c>
      <c r="G43" s="99">
        <f>SUM(D$8:D43)/F43</f>
        <v>6.2460567823343824</v>
      </c>
    </row>
    <row r="44" spans="1:7" x14ac:dyDescent="0.25">
      <c r="A44" s="94">
        <v>43</v>
      </c>
      <c r="B44" s="95">
        <v>4</v>
      </c>
      <c r="C44" s="96">
        <f t="shared" si="0"/>
        <v>4</v>
      </c>
      <c r="D44" s="97">
        <f t="shared" si="1"/>
        <v>0</v>
      </c>
      <c r="E44" s="98">
        <f t="shared" si="2"/>
        <v>0</v>
      </c>
      <c r="F44" s="98">
        <f>AVERAGE(E$8:E44)</f>
        <v>1.4279279279279282</v>
      </c>
      <c r="G44" s="99">
        <f>SUM(D$8:D44)/F44</f>
        <v>6.4195583596214485</v>
      </c>
    </row>
    <row r="45" spans="1:7" x14ac:dyDescent="0.25">
      <c r="A45" s="94">
        <v>44</v>
      </c>
      <c r="B45" s="95">
        <v>2</v>
      </c>
      <c r="C45" s="96">
        <f t="shared" si="0"/>
        <v>4.166666666666667</v>
      </c>
      <c r="D45" s="97">
        <f t="shared" si="1"/>
        <v>-2.166666666666667</v>
      </c>
      <c r="E45" s="98">
        <f t="shared" si="2"/>
        <v>2.166666666666667</v>
      </c>
      <c r="F45" s="98">
        <f>AVERAGE(E$8:E45)</f>
        <v>1.4473684210526319</v>
      </c>
      <c r="G45" s="99">
        <f>SUM(D$8:D45)/F45</f>
        <v>4.8363636363636333</v>
      </c>
    </row>
    <row r="46" spans="1:7" x14ac:dyDescent="0.25">
      <c r="A46" s="94">
        <v>45</v>
      </c>
      <c r="B46" s="95">
        <v>3</v>
      </c>
      <c r="C46" s="96">
        <f t="shared" si="0"/>
        <v>3.6666666666666665</v>
      </c>
      <c r="D46" s="97">
        <f t="shared" si="1"/>
        <v>-0.66666666666666652</v>
      </c>
      <c r="E46" s="98">
        <f t="shared" si="2"/>
        <v>0.66666666666666652</v>
      </c>
      <c r="F46" s="98">
        <f>AVERAGE(E$8:E46)</f>
        <v>1.4273504273504274</v>
      </c>
      <c r="G46" s="99">
        <f>SUM(D$8:D46)/F46</f>
        <v>4.437125748502992</v>
      </c>
    </row>
    <row r="47" spans="1:7" x14ac:dyDescent="0.25">
      <c r="A47" s="94">
        <v>46</v>
      </c>
      <c r="B47" s="95">
        <v>3</v>
      </c>
      <c r="C47" s="96">
        <f t="shared" si="0"/>
        <v>3.3333333333333335</v>
      </c>
      <c r="D47" s="97">
        <f t="shared" si="1"/>
        <v>-0.33333333333333348</v>
      </c>
      <c r="E47" s="98">
        <f t="shared" si="2"/>
        <v>0.33333333333333348</v>
      </c>
      <c r="F47" s="98">
        <f>AVERAGE(E$8:E47)</f>
        <v>1.4000000000000001</v>
      </c>
      <c r="G47" s="99">
        <f>SUM(D$8:D47)/F47</f>
        <v>4.2857142857142829</v>
      </c>
    </row>
    <row r="48" spans="1:7" x14ac:dyDescent="0.25">
      <c r="A48" s="94">
        <v>47</v>
      </c>
      <c r="B48" s="95">
        <v>6</v>
      </c>
      <c r="C48" s="96">
        <f t="shared" si="0"/>
        <v>2.8333333333333335</v>
      </c>
      <c r="D48" s="97">
        <f t="shared" si="1"/>
        <v>3.1666666666666665</v>
      </c>
      <c r="E48" s="98">
        <f t="shared" si="2"/>
        <v>3.1666666666666665</v>
      </c>
      <c r="F48" s="98">
        <f>AVERAGE(E$8:E48)</f>
        <v>1.443089430894309</v>
      </c>
      <c r="G48" s="99">
        <f>SUM(D$8:D48)/F48</f>
        <v>6.3521126760563353</v>
      </c>
    </row>
    <row r="49" spans="1:9" x14ac:dyDescent="0.25">
      <c r="A49" s="94">
        <v>48</v>
      </c>
      <c r="B49" s="95">
        <v>11</v>
      </c>
      <c r="C49" s="96">
        <f t="shared" si="0"/>
        <v>3.5</v>
      </c>
      <c r="D49" s="97">
        <f t="shared" si="1"/>
        <v>7.5</v>
      </c>
      <c r="E49" s="98">
        <f t="shared" si="2"/>
        <v>7.5</v>
      </c>
      <c r="F49" s="98">
        <f>AVERAGE(E$8:E49)</f>
        <v>1.5873015873015874</v>
      </c>
      <c r="G49" s="99">
        <f>SUM(D$8:D49)/F49</f>
        <v>10.499999999999998</v>
      </c>
    </row>
    <row r="50" spans="1:9" x14ac:dyDescent="0.25">
      <c r="A50" s="94">
        <v>49</v>
      </c>
      <c r="B50" s="95">
        <v>5</v>
      </c>
      <c r="C50" s="96">
        <f t="shared" si="0"/>
        <v>4.833333333333333</v>
      </c>
      <c r="D50" s="97">
        <f t="shared" si="1"/>
        <v>0.16666666666666696</v>
      </c>
      <c r="E50" s="98">
        <f t="shared" si="2"/>
        <v>0.16666666666666696</v>
      </c>
      <c r="F50" s="98">
        <f>AVERAGE(E$8:E50)</f>
        <v>1.5542635658914732</v>
      </c>
      <c r="G50" s="99">
        <f>SUM(D$8:D50)/F50</f>
        <v>10.830423940149624</v>
      </c>
      <c r="H50" s="100" t="s">
        <v>72</v>
      </c>
      <c r="I50" s="100">
        <f>C52</f>
        <v>5.5</v>
      </c>
    </row>
    <row r="51" spans="1:9" x14ac:dyDescent="0.25">
      <c r="A51" s="94">
        <v>50</v>
      </c>
      <c r="B51" s="95">
        <v>5</v>
      </c>
      <c r="C51" s="96">
        <f t="shared" si="0"/>
        <v>5</v>
      </c>
      <c r="D51" s="97">
        <f t="shared" si="1"/>
        <v>0</v>
      </c>
      <c r="E51" s="98">
        <f t="shared" si="2"/>
        <v>0</v>
      </c>
      <c r="F51" s="98">
        <f>AVERAGE(E$8:E51)</f>
        <v>1.5189393939393943</v>
      </c>
      <c r="G51" s="99">
        <f>SUM(D$8:D51)/F51</f>
        <v>11.082294264339149</v>
      </c>
      <c r="H51" s="100" t="s">
        <v>73</v>
      </c>
      <c r="I51" s="100">
        <f>1.25*F51</f>
        <v>1.8986742424242429</v>
      </c>
    </row>
    <row r="52" spans="1:9" x14ac:dyDescent="0.25">
      <c r="C52" s="96">
        <f t="shared" si="0"/>
        <v>5.5</v>
      </c>
    </row>
  </sheetData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2B74-1B5D-4FC5-A9A5-4B53B56E4F84}">
  <sheetPr>
    <tabColor rgb="FFFFFF00"/>
  </sheetPr>
  <dimension ref="A1:J59"/>
  <sheetViews>
    <sheetView workbookViewId="0">
      <selection activeCell="I69" sqref="I69"/>
    </sheetView>
  </sheetViews>
  <sheetFormatPr defaultRowHeight="15" x14ac:dyDescent="0.25"/>
  <cols>
    <col min="1" max="1" width="3" bestFit="1" customWidth="1"/>
    <col min="2" max="2" width="3" style="3" bestFit="1" customWidth="1"/>
    <col min="3" max="3" width="6.7109375" style="104" bestFit="1" customWidth="1"/>
    <col min="4" max="4" width="5.5703125" style="102" bestFit="1" customWidth="1"/>
    <col min="5" max="5" width="4.85546875" style="102" bestFit="1" customWidth="1"/>
    <col min="6" max="6" width="6.140625" style="103" bestFit="1" customWidth="1"/>
    <col min="7" max="7" width="6.28515625" style="101" bestFit="1" customWidth="1"/>
    <col min="8" max="8" width="5.140625" style="101" customWidth="1"/>
    <col min="9" max="9" width="17" bestFit="1" customWidth="1"/>
    <col min="10" max="10" width="10.140625" bestFit="1" customWidth="1"/>
  </cols>
  <sheetData>
    <row r="1" spans="1:8" ht="17.25" x14ac:dyDescent="0.25">
      <c r="A1" s="1" t="s">
        <v>55</v>
      </c>
      <c r="B1" s="88" t="s">
        <v>0</v>
      </c>
      <c r="C1" s="89" t="s">
        <v>67</v>
      </c>
      <c r="D1" s="90" t="s">
        <v>74</v>
      </c>
      <c r="E1" s="90" t="s">
        <v>51</v>
      </c>
      <c r="F1" s="92" t="s">
        <v>54</v>
      </c>
      <c r="G1" s="90" t="s">
        <v>52</v>
      </c>
      <c r="H1" s="90"/>
    </row>
    <row r="2" spans="1:8" x14ac:dyDescent="0.25">
      <c r="A2" s="94">
        <v>1</v>
      </c>
      <c r="B2" s="95">
        <v>2</v>
      </c>
      <c r="C2" s="89"/>
      <c r="D2" s="90"/>
      <c r="E2" s="90"/>
      <c r="F2" s="92"/>
      <c r="G2" s="90"/>
      <c r="H2" s="90"/>
    </row>
    <row r="3" spans="1:8" hidden="1" x14ac:dyDescent="0.25">
      <c r="A3" s="94">
        <v>2</v>
      </c>
      <c r="B3" s="95">
        <v>2</v>
      </c>
      <c r="C3" s="89"/>
      <c r="D3" s="90"/>
      <c r="E3" s="90"/>
      <c r="F3" s="92"/>
      <c r="G3" s="90"/>
      <c r="H3" s="90"/>
    </row>
    <row r="4" spans="1:8" hidden="1" x14ac:dyDescent="0.25">
      <c r="A4" s="94">
        <v>3</v>
      </c>
      <c r="B4" s="95">
        <v>1</v>
      </c>
      <c r="C4" s="89"/>
      <c r="D4" s="90"/>
      <c r="E4" s="90"/>
      <c r="F4" s="92"/>
      <c r="G4" s="90"/>
      <c r="H4" s="90"/>
    </row>
    <row r="5" spans="1:8" hidden="1" x14ac:dyDescent="0.25">
      <c r="A5" s="94">
        <v>4</v>
      </c>
      <c r="B5" s="95">
        <v>0</v>
      </c>
      <c r="C5" s="89"/>
      <c r="D5" s="90"/>
      <c r="E5" s="90"/>
      <c r="F5" s="92"/>
      <c r="G5" s="90"/>
      <c r="H5" s="90"/>
    </row>
    <row r="6" spans="1:8" x14ac:dyDescent="0.25">
      <c r="A6" s="94">
        <v>5</v>
      </c>
      <c r="B6" s="95">
        <v>2</v>
      </c>
      <c r="C6" s="89"/>
      <c r="D6" s="90"/>
      <c r="E6" s="90"/>
      <c r="F6" s="92"/>
      <c r="G6" s="90"/>
      <c r="H6" s="90"/>
    </row>
    <row r="7" spans="1:8" x14ac:dyDescent="0.25">
      <c r="A7" s="94">
        <v>6</v>
      </c>
      <c r="B7" s="95">
        <v>1</v>
      </c>
      <c r="C7" s="89"/>
      <c r="D7" s="90"/>
      <c r="E7" s="90"/>
      <c r="F7" s="92"/>
      <c r="G7" s="90"/>
      <c r="H7" s="90"/>
    </row>
    <row r="8" spans="1:8" x14ac:dyDescent="0.25">
      <c r="A8" s="94">
        <v>7</v>
      </c>
      <c r="B8" s="95">
        <v>0</v>
      </c>
      <c r="C8" s="96">
        <f>AVERAGE(B2:B7)</f>
        <v>1.3333333333333333</v>
      </c>
      <c r="D8" s="97">
        <f>(B8-C8)^2</f>
        <v>1.7777777777777777</v>
      </c>
      <c r="E8" s="97">
        <f>AVERAGE(D$8:D8)</f>
        <v>1.7777777777777777</v>
      </c>
      <c r="F8" s="99" t="str">
        <f>IFERROR(ABS(B8-C8)/B8,"")</f>
        <v/>
      </c>
      <c r="G8" s="97" t="str">
        <f>IFERROR(AVERAGE(F$8:F8),"")</f>
        <v/>
      </c>
      <c r="H8" s="97"/>
    </row>
    <row r="9" spans="1:8" x14ac:dyDescent="0.25">
      <c r="A9" s="94">
        <v>8</v>
      </c>
      <c r="B9" s="95">
        <v>2</v>
      </c>
      <c r="C9" s="96">
        <f t="shared" ref="C9:C52" si="0">AVERAGE(B3:B8)</f>
        <v>1</v>
      </c>
      <c r="D9" s="97">
        <f t="shared" ref="D9:D51" si="1">(B9-C9)^2</f>
        <v>1</v>
      </c>
      <c r="E9" s="97">
        <f>AVERAGE(D$8:D9)</f>
        <v>1.3888888888888888</v>
      </c>
      <c r="F9" s="99">
        <f>IFERROR(ABS(B9-C9)/B9,"")</f>
        <v>0.5</v>
      </c>
      <c r="G9" s="97">
        <f>IFERROR(AVERAGE(F$8:F9),"")</f>
        <v>0.5</v>
      </c>
      <c r="H9" s="97"/>
    </row>
    <row r="10" spans="1:8" x14ac:dyDescent="0.25">
      <c r="A10" s="94">
        <v>9</v>
      </c>
      <c r="B10" s="95">
        <v>2</v>
      </c>
      <c r="C10" s="96">
        <f t="shared" si="0"/>
        <v>1</v>
      </c>
      <c r="D10" s="97">
        <f t="shared" si="1"/>
        <v>1</v>
      </c>
      <c r="E10" s="97">
        <f>AVERAGE(D$8:D10)</f>
        <v>1.2592592592592593</v>
      </c>
      <c r="F10" s="99">
        <f t="shared" ref="F10:F51" si="2">IFERROR(ABS(B10-C10)/B10,"")</f>
        <v>0.5</v>
      </c>
      <c r="G10" s="97">
        <f>IFERROR(AVERAGE(F$8:F10),"")</f>
        <v>0.5</v>
      </c>
      <c r="H10" s="97"/>
    </row>
    <row r="11" spans="1:8" x14ac:dyDescent="0.25">
      <c r="A11" s="94">
        <v>10</v>
      </c>
      <c r="B11" s="95">
        <v>3</v>
      </c>
      <c r="C11" s="96">
        <f t="shared" si="0"/>
        <v>1.1666666666666667</v>
      </c>
      <c r="D11" s="97">
        <f t="shared" si="1"/>
        <v>3.3611111111111107</v>
      </c>
      <c r="E11" s="97">
        <f>AVERAGE(D$8:D11)</f>
        <v>1.7847222222222221</v>
      </c>
      <c r="F11" s="99">
        <f t="shared" si="2"/>
        <v>0.61111111111111105</v>
      </c>
      <c r="G11" s="97">
        <f>IFERROR(AVERAGE(F$8:F11),"")</f>
        <v>0.53703703703703709</v>
      </c>
      <c r="H11" s="97"/>
    </row>
    <row r="12" spans="1:8" x14ac:dyDescent="0.25">
      <c r="A12" s="94">
        <v>11</v>
      </c>
      <c r="B12" s="95">
        <v>1</v>
      </c>
      <c r="C12" s="96">
        <f t="shared" si="0"/>
        <v>1.6666666666666667</v>
      </c>
      <c r="D12" s="97">
        <f t="shared" si="1"/>
        <v>0.44444444444444453</v>
      </c>
      <c r="E12" s="97">
        <f>AVERAGE(D$8:D12)</f>
        <v>1.5166666666666666</v>
      </c>
      <c r="F12" s="99">
        <f t="shared" si="2"/>
        <v>0.66666666666666674</v>
      </c>
      <c r="G12" s="97">
        <f>IFERROR(AVERAGE(F$8:F12),"")</f>
        <v>0.56944444444444442</v>
      </c>
      <c r="H12" s="97"/>
    </row>
    <row r="13" spans="1:8" x14ac:dyDescent="0.25">
      <c r="A13" s="94">
        <v>12</v>
      </c>
      <c r="B13" s="95">
        <v>3</v>
      </c>
      <c r="C13" s="96">
        <f t="shared" si="0"/>
        <v>1.5</v>
      </c>
      <c r="D13" s="97">
        <f t="shared" si="1"/>
        <v>2.25</v>
      </c>
      <c r="E13" s="97">
        <f>AVERAGE(D$8:D13)</f>
        <v>1.6388888888888886</v>
      </c>
      <c r="F13" s="99">
        <f t="shared" si="2"/>
        <v>0.5</v>
      </c>
      <c r="G13" s="97">
        <f>IFERROR(AVERAGE(F$8:F13),"")</f>
        <v>0.55555555555555558</v>
      </c>
      <c r="H13" s="97"/>
    </row>
    <row r="14" spans="1:8" hidden="1" x14ac:dyDescent="0.25">
      <c r="A14" s="94">
        <v>13</v>
      </c>
      <c r="B14" s="95">
        <v>3</v>
      </c>
      <c r="C14" s="96">
        <f t="shared" si="0"/>
        <v>1.8333333333333333</v>
      </c>
      <c r="D14" s="97">
        <f t="shared" si="1"/>
        <v>1.3611111111111114</v>
      </c>
      <c r="E14" s="97">
        <f>AVERAGE(D$8:D14)</f>
        <v>1.5992063492063491</v>
      </c>
      <c r="F14" s="99">
        <f t="shared" si="2"/>
        <v>0.3888888888888889</v>
      </c>
      <c r="G14" s="97">
        <f>IFERROR(AVERAGE(F$8:F14),"")</f>
        <v>0.52777777777777779</v>
      </c>
      <c r="H14" s="97"/>
    </row>
    <row r="15" spans="1:8" hidden="1" x14ac:dyDescent="0.25">
      <c r="A15" s="94">
        <v>14</v>
      </c>
      <c r="B15" s="95">
        <v>2</v>
      </c>
      <c r="C15" s="96">
        <f t="shared" si="0"/>
        <v>2.3333333333333335</v>
      </c>
      <c r="D15" s="97">
        <f t="shared" si="1"/>
        <v>0.11111111111111122</v>
      </c>
      <c r="E15" s="97">
        <f>AVERAGE(D$8:D15)</f>
        <v>1.4131944444444442</v>
      </c>
      <c r="F15" s="99">
        <f t="shared" si="2"/>
        <v>0.16666666666666674</v>
      </c>
      <c r="G15" s="97">
        <f>IFERROR(AVERAGE(F$8:F15),"")</f>
        <v>0.47619047619047616</v>
      </c>
      <c r="H15" s="97"/>
    </row>
    <row r="16" spans="1:8" hidden="1" x14ac:dyDescent="0.25">
      <c r="A16" s="94">
        <v>15</v>
      </c>
      <c r="B16" s="95">
        <v>1</v>
      </c>
      <c r="C16" s="96">
        <f t="shared" si="0"/>
        <v>2.3333333333333335</v>
      </c>
      <c r="D16" s="97">
        <f t="shared" si="1"/>
        <v>1.7777777777777781</v>
      </c>
      <c r="E16" s="97">
        <f>AVERAGE(D$8:D16)</f>
        <v>1.4537037037037035</v>
      </c>
      <c r="F16" s="99">
        <f t="shared" si="2"/>
        <v>1.3333333333333335</v>
      </c>
      <c r="G16" s="97">
        <f>IFERROR(AVERAGE(F$8:F16),"")</f>
        <v>0.58333333333333326</v>
      </c>
      <c r="H16" s="97"/>
    </row>
    <row r="17" spans="1:8" hidden="1" x14ac:dyDescent="0.25">
      <c r="A17" s="94">
        <v>16</v>
      </c>
      <c r="B17" s="95">
        <v>6</v>
      </c>
      <c r="C17" s="96">
        <f t="shared" si="0"/>
        <v>2.1666666666666665</v>
      </c>
      <c r="D17" s="97">
        <f t="shared" si="1"/>
        <v>14.694444444444446</v>
      </c>
      <c r="E17" s="97">
        <f>AVERAGE(D$8:D17)</f>
        <v>2.7777777777777777</v>
      </c>
      <c r="F17" s="99">
        <f t="shared" si="2"/>
        <v>0.63888888888888895</v>
      </c>
      <c r="G17" s="97">
        <f>IFERROR(AVERAGE(F$8:F17),"")</f>
        <v>0.58950617283950613</v>
      </c>
      <c r="H17" s="97"/>
    </row>
    <row r="18" spans="1:8" hidden="1" x14ac:dyDescent="0.25">
      <c r="A18" s="94">
        <v>17</v>
      </c>
      <c r="B18" s="95">
        <v>2</v>
      </c>
      <c r="C18" s="96">
        <f t="shared" si="0"/>
        <v>2.6666666666666665</v>
      </c>
      <c r="D18" s="97">
        <f t="shared" si="1"/>
        <v>0.44444444444444425</v>
      </c>
      <c r="E18" s="97">
        <f>AVERAGE(D$8:D18)</f>
        <v>2.5656565656565657</v>
      </c>
      <c r="F18" s="99">
        <f t="shared" si="2"/>
        <v>0.33333333333333326</v>
      </c>
      <c r="G18" s="97">
        <f>IFERROR(AVERAGE(F$8:F18),"")</f>
        <v>0.56388888888888888</v>
      </c>
      <c r="H18" s="97"/>
    </row>
    <row r="19" spans="1:8" hidden="1" x14ac:dyDescent="0.25">
      <c r="A19" s="94">
        <v>18</v>
      </c>
      <c r="B19" s="95">
        <v>1</v>
      </c>
      <c r="C19" s="96">
        <f t="shared" si="0"/>
        <v>2.8333333333333335</v>
      </c>
      <c r="D19" s="97">
        <f t="shared" si="1"/>
        <v>3.3611111111111116</v>
      </c>
      <c r="E19" s="97">
        <f>AVERAGE(D$8:D19)</f>
        <v>2.6319444444444442</v>
      </c>
      <c r="F19" s="99">
        <f t="shared" si="2"/>
        <v>1.8333333333333335</v>
      </c>
      <c r="G19" s="97">
        <f>IFERROR(AVERAGE(F$8:F19),"")</f>
        <v>0.67929292929292917</v>
      </c>
      <c r="H19" s="97"/>
    </row>
    <row r="20" spans="1:8" hidden="1" x14ac:dyDescent="0.25">
      <c r="A20" s="94">
        <v>19</v>
      </c>
      <c r="B20" s="95">
        <v>2</v>
      </c>
      <c r="C20" s="96">
        <f t="shared" si="0"/>
        <v>2.5</v>
      </c>
      <c r="D20" s="97">
        <f t="shared" si="1"/>
        <v>0.25</v>
      </c>
      <c r="E20" s="97">
        <f>AVERAGE(D$8:D20)</f>
        <v>2.4487179487179485</v>
      </c>
      <c r="F20" s="99">
        <f t="shared" si="2"/>
        <v>0.25</v>
      </c>
      <c r="G20" s="97">
        <f>IFERROR(AVERAGE(F$8:F20),"")</f>
        <v>0.64351851851851849</v>
      </c>
      <c r="H20" s="97"/>
    </row>
    <row r="21" spans="1:8" hidden="1" x14ac:dyDescent="0.25">
      <c r="A21" s="94">
        <v>20</v>
      </c>
      <c r="B21" s="95">
        <v>2</v>
      </c>
      <c r="C21" s="96">
        <f t="shared" si="0"/>
        <v>2.3333333333333335</v>
      </c>
      <c r="D21" s="97">
        <f t="shared" si="1"/>
        <v>0.11111111111111122</v>
      </c>
      <c r="E21" s="97">
        <f>AVERAGE(D$8:D21)</f>
        <v>2.2817460317460316</v>
      </c>
      <c r="F21" s="99">
        <f t="shared" si="2"/>
        <v>0.16666666666666674</v>
      </c>
      <c r="G21" s="97">
        <f>IFERROR(AVERAGE(F$8:F21),"")</f>
        <v>0.60683760683760679</v>
      </c>
      <c r="H21" s="97"/>
    </row>
    <row r="22" spans="1:8" hidden="1" x14ac:dyDescent="0.25">
      <c r="A22" s="94">
        <v>21</v>
      </c>
      <c r="B22" s="95">
        <v>3</v>
      </c>
      <c r="C22" s="96">
        <f t="shared" si="0"/>
        <v>2.3333333333333335</v>
      </c>
      <c r="D22" s="97">
        <f t="shared" si="1"/>
        <v>0.44444444444444425</v>
      </c>
      <c r="E22" s="97">
        <f>AVERAGE(D$8:D22)</f>
        <v>2.159259259259259</v>
      </c>
      <c r="F22" s="99">
        <f t="shared" si="2"/>
        <v>0.22222222222222218</v>
      </c>
      <c r="G22" s="97">
        <f>IFERROR(AVERAGE(F$8:F22),"")</f>
        <v>0.57936507936507931</v>
      </c>
      <c r="H22" s="97"/>
    </row>
    <row r="23" spans="1:8" hidden="1" x14ac:dyDescent="0.25">
      <c r="A23" s="94">
        <v>22</v>
      </c>
      <c r="B23" s="95">
        <v>4</v>
      </c>
      <c r="C23" s="96">
        <f t="shared" si="0"/>
        <v>2.6666666666666665</v>
      </c>
      <c r="D23" s="97">
        <f t="shared" si="1"/>
        <v>1.7777777777777781</v>
      </c>
      <c r="E23" s="97">
        <f>AVERAGE(D$8:D23)</f>
        <v>2.1354166666666665</v>
      </c>
      <c r="F23" s="99">
        <f t="shared" si="2"/>
        <v>0.33333333333333337</v>
      </c>
      <c r="G23" s="97">
        <f>IFERROR(AVERAGE(F$8:F23),"")</f>
        <v>0.562962962962963</v>
      </c>
      <c r="H23" s="97"/>
    </row>
    <row r="24" spans="1:8" hidden="1" x14ac:dyDescent="0.25">
      <c r="A24" s="94">
        <v>23</v>
      </c>
      <c r="B24" s="95">
        <v>4</v>
      </c>
      <c r="C24" s="96">
        <f t="shared" si="0"/>
        <v>2.3333333333333335</v>
      </c>
      <c r="D24" s="97">
        <f t="shared" si="1"/>
        <v>2.7777777777777772</v>
      </c>
      <c r="E24" s="97">
        <f>AVERAGE(D$8:D24)</f>
        <v>2.1732026143790848</v>
      </c>
      <c r="F24" s="99">
        <f t="shared" si="2"/>
        <v>0.41666666666666663</v>
      </c>
      <c r="G24" s="97">
        <f>IFERROR(AVERAGE(F$8:F24),"")</f>
        <v>0.55381944444444442</v>
      </c>
      <c r="H24" s="97"/>
    </row>
    <row r="25" spans="1:8" hidden="1" x14ac:dyDescent="0.25">
      <c r="A25" s="94">
        <v>24</v>
      </c>
      <c r="B25" s="95">
        <v>5</v>
      </c>
      <c r="C25" s="96">
        <f t="shared" si="0"/>
        <v>2.6666666666666665</v>
      </c>
      <c r="D25" s="97">
        <f t="shared" si="1"/>
        <v>5.4444444444444455</v>
      </c>
      <c r="E25" s="97">
        <f>AVERAGE(D$8:D25)</f>
        <v>2.3549382716049383</v>
      </c>
      <c r="F25" s="99">
        <f t="shared" si="2"/>
        <v>0.46666666666666667</v>
      </c>
      <c r="G25" s="97">
        <f>IFERROR(AVERAGE(F$8:F25),"")</f>
        <v>0.54869281045751628</v>
      </c>
      <c r="H25" s="97"/>
    </row>
    <row r="26" spans="1:8" hidden="1" x14ac:dyDescent="0.25">
      <c r="A26" s="94">
        <v>25</v>
      </c>
      <c r="B26" s="95">
        <v>4</v>
      </c>
      <c r="C26" s="96">
        <f t="shared" si="0"/>
        <v>3.3333333333333335</v>
      </c>
      <c r="D26" s="97">
        <f t="shared" si="1"/>
        <v>0.44444444444444425</v>
      </c>
      <c r="E26" s="97">
        <f>AVERAGE(D$8:D26)</f>
        <v>2.2543859649122804</v>
      </c>
      <c r="F26" s="99">
        <f t="shared" si="2"/>
        <v>0.16666666666666663</v>
      </c>
      <c r="G26" s="97">
        <f>IFERROR(AVERAGE(F$8:F26),"")</f>
        <v>0.52746913580246912</v>
      </c>
      <c r="H26" s="97"/>
    </row>
    <row r="27" spans="1:8" hidden="1" x14ac:dyDescent="0.25">
      <c r="A27" s="94">
        <v>26</v>
      </c>
      <c r="B27" s="95">
        <v>2</v>
      </c>
      <c r="C27" s="96">
        <f t="shared" si="0"/>
        <v>3.6666666666666665</v>
      </c>
      <c r="D27" s="97">
        <f t="shared" si="1"/>
        <v>2.7777777777777772</v>
      </c>
      <c r="E27" s="97">
        <f>AVERAGE(D$8:D27)</f>
        <v>2.2805555555555554</v>
      </c>
      <c r="F27" s="99">
        <f t="shared" si="2"/>
        <v>0.83333333333333326</v>
      </c>
      <c r="G27" s="97">
        <f>IFERROR(AVERAGE(F$8:F27),"")</f>
        <v>0.54356725146198825</v>
      </c>
      <c r="H27" s="97"/>
    </row>
    <row r="28" spans="1:8" hidden="1" x14ac:dyDescent="0.25">
      <c r="A28" s="94">
        <v>27</v>
      </c>
      <c r="B28" s="95">
        <v>1</v>
      </c>
      <c r="C28" s="96">
        <f t="shared" si="0"/>
        <v>3.6666666666666665</v>
      </c>
      <c r="D28" s="97">
        <f t="shared" si="1"/>
        <v>7.1111111111111107</v>
      </c>
      <c r="E28" s="97">
        <f>AVERAGE(D$8:D28)</f>
        <v>2.5105820105820102</v>
      </c>
      <c r="F28" s="99">
        <f t="shared" si="2"/>
        <v>2.6666666666666665</v>
      </c>
      <c r="G28" s="97">
        <f>IFERROR(AVERAGE(F$8:F28),"")</f>
        <v>0.6497222222222222</v>
      </c>
      <c r="H28" s="97"/>
    </row>
    <row r="29" spans="1:8" hidden="1" x14ac:dyDescent="0.25">
      <c r="A29" s="94">
        <v>28</v>
      </c>
      <c r="B29" s="95">
        <v>4</v>
      </c>
      <c r="C29" s="96">
        <f t="shared" si="0"/>
        <v>3.3333333333333335</v>
      </c>
      <c r="D29" s="97">
        <f t="shared" si="1"/>
        <v>0.44444444444444425</v>
      </c>
      <c r="E29" s="97">
        <f>AVERAGE(D$8:D29)</f>
        <v>2.4166666666666661</v>
      </c>
      <c r="F29" s="99">
        <f t="shared" si="2"/>
        <v>0.16666666666666663</v>
      </c>
      <c r="G29" s="97">
        <f>IFERROR(AVERAGE(F$8:F29),"")</f>
        <v>0.62671957671957668</v>
      </c>
      <c r="H29" s="97"/>
    </row>
    <row r="30" spans="1:8" hidden="1" x14ac:dyDescent="0.25">
      <c r="A30" s="94">
        <v>29</v>
      </c>
      <c r="B30" s="95">
        <v>3</v>
      </c>
      <c r="C30" s="96">
        <f t="shared" si="0"/>
        <v>3.3333333333333335</v>
      </c>
      <c r="D30" s="97">
        <f t="shared" si="1"/>
        <v>0.11111111111111122</v>
      </c>
      <c r="E30" s="97">
        <f>AVERAGE(D$8:D30)</f>
        <v>2.3164251207729465</v>
      </c>
      <c r="F30" s="99">
        <f t="shared" si="2"/>
        <v>0.11111111111111116</v>
      </c>
      <c r="G30" s="97">
        <f>IFERROR(AVERAGE(F$8:F30),"")</f>
        <v>0.6032828282828282</v>
      </c>
      <c r="H30" s="97"/>
    </row>
    <row r="31" spans="1:8" hidden="1" x14ac:dyDescent="0.25">
      <c r="A31" s="94">
        <v>30</v>
      </c>
      <c r="B31" s="95">
        <v>4</v>
      </c>
      <c r="C31" s="96">
        <f t="shared" si="0"/>
        <v>3.1666666666666665</v>
      </c>
      <c r="D31" s="97">
        <f t="shared" si="1"/>
        <v>0.69444444444444464</v>
      </c>
      <c r="E31" s="97">
        <f>AVERAGE(D$8:D31)</f>
        <v>2.2488425925925921</v>
      </c>
      <c r="F31" s="99">
        <f t="shared" si="2"/>
        <v>0.20833333333333337</v>
      </c>
      <c r="G31" s="97">
        <f>IFERROR(AVERAGE(F$8:F31),"")</f>
        <v>0.58611111111111103</v>
      </c>
      <c r="H31" s="97"/>
    </row>
    <row r="32" spans="1:8" hidden="1" x14ac:dyDescent="0.25">
      <c r="A32" s="94">
        <v>31</v>
      </c>
      <c r="B32" s="95">
        <v>3</v>
      </c>
      <c r="C32" s="96">
        <f t="shared" si="0"/>
        <v>3</v>
      </c>
      <c r="D32" s="97">
        <f t="shared" si="1"/>
        <v>0</v>
      </c>
      <c r="E32" s="97">
        <f>AVERAGE(D$8:D32)</f>
        <v>2.1588888888888884</v>
      </c>
      <c r="F32" s="99">
        <f t="shared" si="2"/>
        <v>0</v>
      </c>
      <c r="G32" s="97">
        <f>IFERROR(AVERAGE(F$8:F32),"")</f>
        <v>0.56168981481481473</v>
      </c>
      <c r="H32" s="97"/>
    </row>
    <row r="33" spans="1:8" hidden="1" x14ac:dyDescent="0.25">
      <c r="A33" s="94">
        <v>32</v>
      </c>
      <c r="B33" s="95">
        <v>1</v>
      </c>
      <c r="C33" s="96">
        <f t="shared" si="0"/>
        <v>2.8333333333333335</v>
      </c>
      <c r="D33" s="97">
        <f t="shared" si="1"/>
        <v>3.3611111111111116</v>
      </c>
      <c r="E33" s="97">
        <f>AVERAGE(D$8:D33)</f>
        <v>2.2051282051282048</v>
      </c>
      <c r="F33" s="99">
        <f t="shared" si="2"/>
        <v>1.8333333333333335</v>
      </c>
      <c r="G33" s="97">
        <f>IFERROR(AVERAGE(F$8:F33),"")</f>
        <v>0.61255555555555552</v>
      </c>
      <c r="H33" s="97"/>
    </row>
    <row r="34" spans="1:8" hidden="1" x14ac:dyDescent="0.25">
      <c r="A34" s="94">
        <v>33</v>
      </c>
      <c r="B34" s="95">
        <v>5</v>
      </c>
      <c r="C34" s="96">
        <f t="shared" si="0"/>
        <v>2.6666666666666665</v>
      </c>
      <c r="D34" s="97">
        <f t="shared" si="1"/>
        <v>5.4444444444444455</v>
      </c>
      <c r="E34" s="97">
        <f>AVERAGE(D$8:D34)</f>
        <v>2.3251028806584362</v>
      </c>
      <c r="F34" s="99">
        <f t="shared" si="2"/>
        <v>0.46666666666666667</v>
      </c>
      <c r="G34" s="97">
        <f>IFERROR(AVERAGE(F$8:F34),"")</f>
        <v>0.6069444444444444</v>
      </c>
      <c r="H34" s="97"/>
    </row>
    <row r="35" spans="1:8" hidden="1" x14ac:dyDescent="0.25">
      <c r="A35" s="94">
        <v>34</v>
      </c>
      <c r="B35" s="95">
        <v>2</v>
      </c>
      <c r="C35" s="96">
        <f t="shared" si="0"/>
        <v>3.3333333333333335</v>
      </c>
      <c r="D35" s="97">
        <f t="shared" si="1"/>
        <v>1.7777777777777781</v>
      </c>
      <c r="E35" s="97">
        <f>AVERAGE(D$8:D35)</f>
        <v>2.3055555555555549</v>
      </c>
      <c r="F35" s="99">
        <f t="shared" si="2"/>
        <v>0.66666666666666674</v>
      </c>
      <c r="G35" s="97">
        <f>IFERROR(AVERAGE(F$8:F35),"")</f>
        <v>0.60915637860082306</v>
      </c>
      <c r="H35" s="97"/>
    </row>
    <row r="36" spans="1:8" hidden="1" x14ac:dyDescent="0.25">
      <c r="A36" s="94">
        <v>35</v>
      </c>
      <c r="B36" s="95">
        <v>0</v>
      </c>
      <c r="C36" s="96">
        <f t="shared" si="0"/>
        <v>3</v>
      </c>
      <c r="D36" s="97">
        <f t="shared" si="1"/>
        <v>9</v>
      </c>
      <c r="E36" s="97">
        <f>AVERAGE(D$8:D36)</f>
        <v>2.5363984674329498</v>
      </c>
      <c r="F36" s="99" t="str">
        <f t="shared" si="2"/>
        <v/>
      </c>
      <c r="G36" s="97">
        <f>IFERROR(AVERAGE(F$8:F36),"")</f>
        <v>0.60915637860082306</v>
      </c>
      <c r="H36" s="97"/>
    </row>
    <row r="37" spans="1:8" hidden="1" x14ac:dyDescent="0.25">
      <c r="A37" s="94">
        <v>36</v>
      </c>
      <c r="B37" s="95">
        <v>7</v>
      </c>
      <c r="C37" s="96">
        <f t="shared" si="0"/>
        <v>2.5</v>
      </c>
      <c r="D37" s="97">
        <f t="shared" si="1"/>
        <v>20.25</v>
      </c>
      <c r="E37" s="97">
        <f>AVERAGE(D$8:D37)</f>
        <v>3.1268518518518515</v>
      </c>
      <c r="F37" s="99">
        <f t="shared" si="2"/>
        <v>0.6428571428571429</v>
      </c>
      <c r="G37" s="97">
        <f>IFERROR(AVERAGE(F$8:F37),"")</f>
        <v>0.61035997732426306</v>
      </c>
      <c r="H37" s="97"/>
    </row>
    <row r="38" spans="1:8" hidden="1" x14ac:dyDescent="0.25">
      <c r="A38" s="94">
        <v>37</v>
      </c>
      <c r="B38" s="95">
        <v>3</v>
      </c>
      <c r="C38" s="96">
        <f t="shared" si="0"/>
        <v>3</v>
      </c>
      <c r="D38" s="97">
        <f t="shared" si="1"/>
        <v>0</v>
      </c>
      <c r="E38" s="97">
        <f>AVERAGE(D$8:D38)</f>
        <v>3.0259856630824369</v>
      </c>
      <c r="F38" s="99">
        <f t="shared" si="2"/>
        <v>0</v>
      </c>
      <c r="G38" s="97">
        <f>IFERROR(AVERAGE(F$8:F38),"")</f>
        <v>0.58931308155446083</v>
      </c>
      <c r="H38" s="97"/>
    </row>
    <row r="39" spans="1:8" hidden="1" x14ac:dyDescent="0.25">
      <c r="A39" s="94">
        <v>38</v>
      </c>
      <c r="B39" s="95">
        <v>5</v>
      </c>
      <c r="C39" s="96">
        <f t="shared" si="0"/>
        <v>3</v>
      </c>
      <c r="D39" s="97">
        <f t="shared" si="1"/>
        <v>4</v>
      </c>
      <c r="E39" s="97">
        <f>AVERAGE(D$8:D39)</f>
        <v>3.0564236111111107</v>
      </c>
      <c r="F39" s="99">
        <f t="shared" si="2"/>
        <v>0.4</v>
      </c>
      <c r="G39" s="97">
        <f>IFERROR(AVERAGE(F$8:F39),"")</f>
        <v>0.58300264550264547</v>
      </c>
      <c r="H39" s="97"/>
    </row>
    <row r="40" spans="1:8" hidden="1" x14ac:dyDescent="0.25">
      <c r="A40" s="94">
        <v>39</v>
      </c>
      <c r="B40" s="95">
        <v>5</v>
      </c>
      <c r="C40" s="96">
        <f t="shared" si="0"/>
        <v>3.6666666666666665</v>
      </c>
      <c r="D40" s="97">
        <f t="shared" si="1"/>
        <v>1.7777777777777781</v>
      </c>
      <c r="E40" s="97">
        <f>AVERAGE(D$8:D40)</f>
        <v>3.0176767676767673</v>
      </c>
      <c r="F40" s="99">
        <f t="shared" si="2"/>
        <v>0.26666666666666672</v>
      </c>
      <c r="G40" s="97">
        <f>IFERROR(AVERAGE(F$8:F40),"")</f>
        <v>0.57279825908858162</v>
      </c>
      <c r="H40" s="97"/>
    </row>
    <row r="41" spans="1:8" hidden="1" x14ac:dyDescent="0.25">
      <c r="A41" s="94">
        <v>40</v>
      </c>
      <c r="B41" s="95">
        <v>6</v>
      </c>
      <c r="C41" s="96">
        <f t="shared" si="0"/>
        <v>3.6666666666666665</v>
      </c>
      <c r="D41" s="97">
        <f t="shared" si="1"/>
        <v>5.4444444444444455</v>
      </c>
      <c r="E41" s="97">
        <f>AVERAGE(D$8:D41)</f>
        <v>3.0890522875816986</v>
      </c>
      <c r="F41" s="99">
        <f t="shared" si="2"/>
        <v>0.3888888888888889</v>
      </c>
      <c r="G41" s="97">
        <f>IFERROR(AVERAGE(F$8:F41),"")</f>
        <v>0.56705109126984121</v>
      </c>
      <c r="H41" s="97"/>
    </row>
    <row r="42" spans="1:8" x14ac:dyDescent="0.25">
      <c r="A42" s="94">
        <v>41</v>
      </c>
      <c r="B42" s="95">
        <v>2</v>
      </c>
      <c r="C42" s="96">
        <f t="shared" si="0"/>
        <v>4.333333333333333</v>
      </c>
      <c r="D42" s="97">
        <f t="shared" si="1"/>
        <v>5.4444444444444429</v>
      </c>
      <c r="E42" s="97">
        <f>AVERAGE(D$8:D42)</f>
        <v>3.1563492063492058</v>
      </c>
      <c r="F42" s="99">
        <f t="shared" si="2"/>
        <v>1.1666666666666665</v>
      </c>
      <c r="G42" s="97">
        <f>IFERROR(AVERAGE(F$8:F42),"")</f>
        <v>0.5852212602212602</v>
      </c>
      <c r="H42" s="97"/>
    </row>
    <row r="43" spans="1:8" x14ac:dyDescent="0.25">
      <c r="A43" s="94">
        <v>42</v>
      </c>
      <c r="B43" s="95">
        <v>3</v>
      </c>
      <c r="C43" s="96">
        <f t="shared" si="0"/>
        <v>4.666666666666667</v>
      </c>
      <c r="D43" s="97">
        <f t="shared" si="1"/>
        <v>2.7777777777777786</v>
      </c>
      <c r="E43" s="97">
        <f>AVERAGE(D$8:D43)</f>
        <v>3.1458333333333326</v>
      </c>
      <c r="F43" s="99">
        <f t="shared" si="2"/>
        <v>0.55555555555555569</v>
      </c>
      <c r="G43" s="97">
        <f>IFERROR(AVERAGE(F$8:F43),"")</f>
        <v>0.58434873949579835</v>
      </c>
      <c r="H43" s="97"/>
    </row>
    <row r="44" spans="1:8" x14ac:dyDescent="0.25">
      <c r="A44" s="94">
        <v>43</v>
      </c>
      <c r="B44" s="95">
        <v>4</v>
      </c>
      <c r="C44" s="96">
        <f t="shared" si="0"/>
        <v>4</v>
      </c>
      <c r="D44" s="97">
        <f t="shared" si="1"/>
        <v>0</v>
      </c>
      <c r="E44" s="97">
        <f>AVERAGE(D$8:D44)</f>
        <v>3.0608108108108101</v>
      </c>
      <c r="F44" s="99">
        <f t="shared" si="2"/>
        <v>0</v>
      </c>
      <c r="G44" s="97">
        <f>IFERROR(AVERAGE(F$8:F44),"")</f>
        <v>0.56765306122448977</v>
      </c>
      <c r="H44" s="97"/>
    </row>
    <row r="45" spans="1:8" x14ac:dyDescent="0.25">
      <c r="A45" s="94">
        <v>44</v>
      </c>
      <c r="B45" s="95">
        <v>2</v>
      </c>
      <c r="C45" s="96">
        <f t="shared" si="0"/>
        <v>4.166666666666667</v>
      </c>
      <c r="D45" s="97">
        <f t="shared" si="1"/>
        <v>4.6944444444444455</v>
      </c>
      <c r="E45" s="97">
        <f>AVERAGE(D$8:D45)</f>
        <v>3.1038011695906427</v>
      </c>
      <c r="F45" s="99">
        <f t="shared" si="2"/>
        <v>1.0833333333333335</v>
      </c>
      <c r="G45" s="97">
        <f>IFERROR(AVERAGE(F$8:F45),"")</f>
        <v>0.58197751322751323</v>
      </c>
      <c r="H45" s="97"/>
    </row>
    <row r="46" spans="1:8" x14ac:dyDescent="0.25">
      <c r="A46" s="94">
        <v>45</v>
      </c>
      <c r="B46" s="95">
        <v>3</v>
      </c>
      <c r="C46" s="96">
        <f t="shared" si="0"/>
        <v>3.6666666666666665</v>
      </c>
      <c r="D46" s="97">
        <f t="shared" si="1"/>
        <v>0.44444444444444425</v>
      </c>
      <c r="E46" s="97">
        <f>AVERAGE(D$8:D46)</f>
        <v>3.0356125356125347</v>
      </c>
      <c r="F46" s="99">
        <f t="shared" si="2"/>
        <v>0.22222222222222218</v>
      </c>
      <c r="G46" s="97">
        <f>IFERROR(AVERAGE(F$8:F46),"")</f>
        <v>0.5722543972543972</v>
      </c>
      <c r="H46" s="97"/>
    </row>
    <row r="47" spans="1:8" x14ac:dyDescent="0.25">
      <c r="A47" s="94">
        <v>46</v>
      </c>
      <c r="B47" s="95">
        <v>3</v>
      </c>
      <c r="C47" s="96">
        <f t="shared" si="0"/>
        <v>3.3333333333333335</v>
      </c>
      <c r="D47" s="97">
        <f t="shared" si="1"/>
        <v>0.11111111111111122</v>
      </c>
      <c r="E47" s="97">
        <f>AVERAGE(D$8:D47)</f>
        <v>2.9624999999999995</v>
      </c>
      <c r="F47" s="99">
        <f t="shared" si="2"/>
        <v>0.11111111111111116</v>
      </c>
      <c r="G47" s="97">
        <f>IFERROR(AVERAGE(F$8:F47),"")</f>
        <v>0.56011904761904763</v>
      </c>
      <c r="H47" s="97"/>
    </row>
    <row r="48" spans="1:8" x14ac:dyDescent="0.25">
      <c r="A48" s="94">
        <v>47</v>
      </c>
      <c r="B48" s="95">
        <v>6</v>
      </c>
      <c r="C48" s="96">
        <f t="shared" si="0"/>
        <v>2.8333333333333335</v>
      </c>
      <c r="D48" s="97">
        <f t="shared" si="1"/>
        <v>10.027777777777777</v>
      </c>
      <c r="E48" s="97">
        <f>AVERAGE(D$8:D48)</f>
        <v>3.1348238482384816</v>
      </c>
      <c r="F48" s="99">
        <f t="shared" si="2"/>
        <v>0.52777777777777779</v>
      </c>
      <c r="G48" s="97">
        <f>IFERROR(AVERAGE(F$8:F48),"")</f>
        <v>0.55928978428978426</v>
      </c>
      <c r="H48" s="97"/>
    </row>
    <row r="49" spans="1:10" x14ac:dyDescent="0.25">
      <c r="A49" s="94">
        <v>48</v>
      </c>
      <c r="B49" s="95">
        <v>11</v>
      </c>
      <c r="C49" s="96">
        <f t="shared" si="0"/>
        <v>3.5</v>
      </c>
      <c r="D49" s="97">
        <f t="shared" si="1"/>
        <v>56.25</v>
      </c>
      <c r="E49" s="97">
        <f>AVERAGE(D$8:D49)</f>
        <v>4.3994708994708986</v>
      </c>
      <c r="F49" s="99">
        <f t="shared" si="2"/>
        <v>0.68181818181818177</v>
      </c>
      <c r="G49" s="97">
        <f>IFERROR(AVERAGE(F$8:F49),"")</f>
        <v>0.56235299422799423</v>
      </c>
      <c r="H49" s="97"/>
      <c r="I49" s="105" t="s">
        <v>75</v>
      </c>
      <c r="J49" s="100">
        <f>C52</f>
        <v>5.5</v>
      </c>
    </row>
    <row r="50" spans="1:10" x14ac:dyDescent="0.25">
      <c r="A50" s="94">
        <v>49</v>
      </c>
      <c r="B50" s="95">
        <v>5</v>
      </c>
      <c r="C50" s="96">
        <f t="shared" si="0"/>
        <v>4.833333333333333</v>
      </c>
      <c r="D50" s="97">
        <f t="shared" si="1"/>
        <v>2.7777777777777877E-2</v>
      </c>
      <c r="E50" s="97">
        <f>AVERAGE(D$8:D50)</f>
        <v>4.2978036175710583</v>
      </c>
      <c r="F50" s="99">
        <f t="shared" si="2"/>
        <v>3.3333333333333395E-2</v>
      </c>
      <c r="G50" s="97">
        <f>IFERROR(AVERAGE(F$8:F50),"")</f>
        <v>0.54945007566958792</v>
      </c>
      <c r="H50" s="97"/>
      <c r="I50" s="105" t="s">
        <v>51</v>
      </c>
      <c r="J50" s="100">
        <f>E52</f>
        <v>4.2001262626262621</v>
      </c>
    </row>
    <row r="51" spans="1:10" x14ac:dyDescent="0.25">
      <c r="A51" s="94">
        <v>50</v>
      </c>
      <c r="B51" s="95">
        <v>5</v>
      </c>
      <c r="C51" s="96">
        <f t="shared" si="0"/>
        <v>5</v>
      </c>
      <c r="D51" s="97">
        <f t="shared" si="1"/>
        <v>0</v>
      </c>
      <c r="E51" s="97">
        <f>AVERAGE(D$8:D51)</f>
        <v>4.2001262626262621</v>
      </c>
      <c r="F51" s="99">
        <f t="shared" si="2"/>
        <v>0</v>
      </c>
      <c r="G51" s="97">
        <f>IFERROR(AVERAGE(F$8:F51),"")</f>
        <v>0.53636793101078817</v>
      </c>
      <c r="H51" s="97"/>
      <c r="I51" s="105" t="s">
        <v>76</v>
      </c>
      <c r="J51" s="100">
        <f>SQRT(J50)</f>
        <v>2.0494209578869498</v>
      </c>
    </row>
    <row r="52" spans="1:10" x14ac:dyDescent="0.25">
      <c r="C52" s="105">
        <f t="shared" si="0"/>
        <v>5.5</v>
      </c>
      <c r="E52" s="106">
        <f>E51</f>
        <v>4.2001262626262621</v>
      </c>
      <c r="G52" s="106">
        <f>G51</f>
        <v>0.53636793101078817</v>
      </c>
      <c r="H52" s="107"/>
      <c r="I52" s="105" t="s">
        <v>77</v>
      </c>
      <c r="J52" s="100">
        <f>G52</f>
        <v>0.53636793101078817</v>
      </c>
    </row>
    <row r="53" spans="1:10" x14ac:dyDescent="0.25">
      <c r="I53" s="105" t="s">
        <v>78</v>
      </c>
      <c r="J53" s="100">
        <f>1.25*J52</f>
        <v>0.67045991376348524</v>
      </c>
    </row>
    <row r="56" spans="1:10" x14ac:dyDescent="0.25">
      <c r="I56" s="61">
        <f>ABS(_xlfn.NORM.S.INV(0.025))</f>
        <v>1.9599639845400538</v>
      </c>
      <c r="J56" t="s">
        <v>79</v>
      </c>
    </row>
    <row r="57" spans="1:10" x14ac:dyDescent="0.25">
      <c r="I57" s="61">
        <f>I56*J51</f>
        <v>4.0167912666200003</v>
      </c>
      <c r="J57" t="s">
        <v>80</v>
      </c>
    </row>
    <row r="58" spans="1:10" x14ac:dyDescent="0.25">
      <c r="I58" s="61">
        <f>C52-I56</f>
        <v>3.540036015459946</v>
      </c>
      <c r="J58" t="s">
        <v>6</v>
      </c>
    </row>
    <row r="59" spans="1:10" x14ac:dyDescent="0.25">
      <c r="I59" s="61">
        <f>C52+I57</f>
        <v>9.5167912666200003</v>
      </c>
      <c r="J59" t="s">
        <v>7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B27A-2613-4EA8-9682-DE9A1189CD4B}">
  <dimension ref="A1:Y33"/>
  <sheetViews>
    <sheetView zoomScale="80" zoomScaleNormal="80" workbookViewId="0">
      <selection sqref="A1:B29"/>
    </sheetView>
  </sheetViews>
  <sheetFormatPr defaultRowHeight="16.5" x14ac:dyDescent="0.3"/>
  <cols>
    <col min="1" max="1" width="7" style="4" customWidth="1"/>
    <col min="2" max="2" width="15.140625" style="4" bestFit="1" customWidth="1"/>
    <col min="3" max="7" width="6.7109375" style="71" customWidth="1"/>
    <col min="8" max="8" width="8.28515625" style="71" customWidth="1"/>
    <col min="9" max="11" width="6.7109375" style="71" customWidth="1"/>
    <col min="12" max="12" width="8.140625" style="71" customWidth="1"/>
    <col min="13" max="13" width="6.7109375" style="71" customWidth="1"/>
    <col min="14" max="14" width="12.5703125" style="4" bestFit="1" customWidth="1"/>
    <col min="15" max="15" width="10.5703125" style="4" bestFit="1" customWidth="1"/>
    <col min="16" max="16" width="11.42578125" style="4" bestFit="1" customWidth="1"/>
    <col min="17" max="17" width="10.5703125" style="4" bestFit="1" customWidth="1"/>
    <col min="18" max="18" width="8.28515625" style="4" bestFit="1" customWidth="1"/>
    <col min="19" max="19" width="16.42578125" style="4" bestFit="1" customWidth="1"/>
    <col min="20" max="20" width="22.140625" style="4" bestFit="1" customWidth="1"/>
    <col min="21" max="21" width="23" style="4" bestFit="1" customWidth="1"/>
    <col min="22" max="22" width="23.28515625" style="4" bestFit="1" customWidth="1"/>
    <col min="23" max="16384" width="9.140625" style="4"/>
  </cols>
  <sheetData>
    <row r="1" spans="1:25" ht="17.25" thickBot="1" x14ac:dyDescent="0.35">
      <c r="A1" s="17" t="s">
        <v>55</v>
      </c>
      <c r="B1" s="108" t="s">
        <v>0</v>
      </c>
      <c r="C1" s="71" t="s">
        <v>81</v>
      </c>
      <c r="D1" s="71" t="s">
        <v>49</v>
      </c>
      <c r="E1" s="71" t="s">
        <v>3</v>
      </c>
      <c r="F1" s="71" t="s">
        <v>2</v>
      </c>
      <c r="G1" s="71" t="s">
        <v>54</v>
      </c>
      <c r="H1" s="71" t="s">
        <v>50</v>
      </c>
      <c r="I1" s="44" t="s">
        <v>53</v>
      </c>
      <c r="J1" s="44" t="s">
        <v>1</v>
      </c>
      <c r="K1" s="44" t="s">
        <v>52</v>
      </c>
      <c r="L1" s="44" t="s">
        <v>51</v>
      </c>
      <c r="M1" s="44" t="s">
        <v>23</v>
      </c>
      <c r="N1" s="4">
        <v>1</v>
      </c>
      <c r="X1" s="4">
        <v>1</v>
      </c>
      <c r="Y1" s="4">
        <v>0</v>
      </c>
    </row>
    <row r="2" spans="1:25" x14ac:dyDescent="0.3">
      <c r="A2" s="2">
        <v>1</v>
      </c>
      <c r="B2" s="109">
        <v>32</v>
      </c>
      <c r="E2" s="44"/>
      <c r="F2" s="44"/>
      <c r="G2" s="44"/>
      <c r="H2" s="44"/>
      <c r="I2" s="44"/>
      <c r="X2" s="4">
        <v>28</v>
      </c>
      <c r="Y2" s="4">
        <v>0</v>
      </c>
    </row>
    <row r="3" spans="1:25" x14ac:dyDescent="0.3">
      <c r="A3" s="2">
        <v>2</v>
      </c>
      <c r="B3" s="109">
        <v>42</v>
      </c>
      <c r="E3" s="110"/>
      <c r="F3" s="110"/>
      <c r="G3" s="110"/>
      <c r="H3" s="110"/>
      <c r="I3" s="53"/>
      <c r="J3" s="110"/>
      <c r="K3" s="110"/>
      <c r="L3" s="110"/>
      <c r="M3" s="110"/>
    </row>
    <row r="4" spans="1:25" x14ac:dyDescent="0.3">
      <c r="A4" s="2">
        <v>3</v>
      </c>
      <c r="B4" s="109">
        <v>37</v>
      </c>
      <c r="C4" s="111">
        <f>AVERAGE(B2:B4)</f>
        <v>37</v>
      </c>
      <c r="D4" s="111"/>
      <c r="E4" s="111"/>
      <c r="F4" s="111"/>
      <c r="G4" s="111"/>
      <c r="H4" s="111"/>
      <c r="I4" s="112"/>
      <c r="J4" s="111"/>
      <c r="K4" s="111"/>
      <c r="L4" s="111"/>
      <c r="M4" s="111"/>
    </row>
    <row r="5" spans="1:25" x14ac:dyDescent="0.3">
      <c r="A5" s="2">
        <v>4</v>
      </c>
      <c r="B5" s="109">
        <v>34</v>
      </c>
      <c r="C5" s="111">
        <f t="shared" ref="C5:C29" si="0">AVERAGE(B3:B5)</f>
        <v>37.666666666666664</v>
      </c>
      <c r="D5" s="111">
        <f>C4+$N$1</f>
        <v>38</v>
      </c>
      <c r="E5" s="111">
        <f>B5-D5</f>
        <v>-4</v>
      </c>
      <c r="F5" s="111">
        <f t="shared" ref="F5:F29" si="1">ABS(E5)</f>
        <v>4</v>
      </c>
      <c r="G5" s="111">
        <f>F5/B5</f>
        <v>0.11764705882352941</v>
      </c>
      <c r="H5" s="111">
        <f t="shared" ref="H5:H29" si="2">E5^2</f>
        <v>16</v>
      </c>
      <c r="I5" s="112">
        <f>SUM(E$5:E5)</f>
        <v>-4</v>
      </c>
      <c r="J5" s="111">
        <f>AVERAGE(F$5:F5)</f>
        <v>4</v>
      </c>
      <c r="K5" s="111">
        <f>AVERAGE(G$5:G5)</f>
        <v>0.11764705882352941</v>
      </c>
      <c r="L5" s="111">
        <f>AVERAGE(H$5:H5)</f>
        <v>16</v>
      </c>
      <c r="M5" s="111">
        <f>I5/J5</f>
        <v>-1</v>
      </c>
      <c r="N5" s="4" t="str">
        <f ca="1">_xlfn.FORMULATEXT(D5)</f>
        <v>=C4+$N$1</v>
      </c>
      <c r="O5" s="4" t="str">
        <f t="shared" ref="O5:V5" ca="1" si="3">_xlfn.FORMULATEXT(E5)</f>
        <v>=B5-D5</v>
      </c>
      <c r="P5" s="4" t="str">
        <f t="shared" ca="1" si="3"/>
        <v>=ABS(E5)</v>
      </c>
      <c r="Q5" s="4" t="str">
        <f t="shared" ca="1" si="3"/>
        <v>=F5/B5</v>
      </c>
      <c r="R5" s="4" t="str">
        <f t="shared" ca="1" si="3"/>
        <v>=E5^2</v>
      </c>
      <c r="S5" s="4" t="str">
        <f t="shared" ca="1" si="3"/>
        <v>=SUM(E$5:E5)</v>
      </c>
      <c r="T5" s="4" t="str">
        <f t="shared" ca="1" si="3"/>
        <v>=AVERAGE(F$5:F5)</v>
      </c>
      <c r="U5" s="4" t="str">
        <f t="shared" ca="1" si="3"/>
        <v>=AVERAGE(G$5:G5)</v>
      </c>
      <c r="V5" s="4" t="str">
        <f t="shared" ca="1" si="3"/>
        <v>=AVERAGE(H$5:H5)</v>
      </c>
      <c r="W5" s="4" t="str">
        <f ca="1">_xlfn.FORMULATEXT(M5)</f>
        <v>=I5/J5</v>
      </c>
    </row>
    <row r="6" spans="1:25" x14ac:dyDescent="0.3">
      <c r="A6" s="2">
        <v>5</v>
      </c>
      <c r="B6" s="109">
        <v>31</v>
      </c>
      <c r="C6" s="111">
        <f t="shared" si="0"/>
        <v>34</v>
      </c>
      <c r="D6" s="111">
        <f t="shared" ref="D6:D29" si="4">C5+$N$1</f>
        <v>38.666666666666664</v>
      </c>
      <c r="E6" s="111">
        <f t="shared" ref="E6:E12" si="5">B6-D6</f>
        <v>-7.6666666666666643</v>
      </c>
      <c r="F6" s="111">
        <f t="shared" si="1"/>
        <v>7.6666666666666643</v>
      </c>
      <c r="G6" s="111">
        <f t="shared" ref="G6:G29" si="6">F6/B6</f>
        <v>0.24731182795698917</v>
      </c>
      <c r="H6" s="111">
        <f t="shared" si="2"/>
        <v>58.777777777777743</v>
      </c>
      <c r="I6" s="112">
        <f>SUM(E$5:E6)</f>
        <v>-11.666666666666664</v>
      </c>
      <c r="J6" s="111">
        <f>AVERAGE(F$5:F6)</f>
        <v>5.8333333333333321</v>
      </c>
      <c r="K6" s="111">
        <f>AVERAGE(G$5:G6)</f>
        <v>0.18247944339025929</v>
      </c>
      <c r="L6" s="111">
        <f>AVERAGE(H$5:H6)</f>
        <v>37.388888888888872</v>
      </c>
      <c r="M6" s="111">
        <f t="shared" ref="M6:M29" si="7">I6/J6</f>
        <v>-2</v>
      </c>
    </row>
    <row r="7" spans="1:25" x14ac:dyDescent="0.3">
      <c r="A7" s="2">
        <v>6</v>
      </c>
      <c r="B7" s="109">
        <v>47</v>
      </c>
      <c r="C7" s="111">
        <f t="shared" si="0"/>
        <v>37.333333333333336</v>
      </c>
      <c r="D7" s="111">
        <f t="shared" si="4"/>
        <v>35</v>
      </c>
      <c r="E7" s="111">
        <f t="shared" si="5"/>
        <v>12</v>
      </c>
      <c r="F7" s="111">
        <f t="shared" si="1"/>
        <v>12</v>
      </c>
      <c r="G7" s="111">
        <f t="shared" si="6"/>
        <v>0.25531914893617019</v>
      </c>
      <c r="H7" s="111">
        <f t="shared" si="2"/>
        <v>144</v>
      </c>
      <c r="I7" s="112">
        <f>SUM(E$5:E7)</f>
        <v>0.3333333333333357</v>
      </c>
      <c r="J7" s="111">
        <f>AVERAGE(F$5:F7)</f>
        <v>7.8888888888888884</v>
      </c>
      <c r="K7" s="111">
        <f>AVERAGE(G$5:G7)</f>
        <v>0.20675934523889627</v>
      </c>
      <c r="L7" s="111">
        <f>AVERAGE(H$5:H7)</f>
        <v>72.92592592592591</v>
      </c>
      <c r="M7" s="111">
        <f t="shared" si="7"/>
        <v>4.2253521126760868E-2</v>
      </c>
    </row>
    <row r="8" spans="1:25" x14ac:dyDescent="0.3">
      <c r="A8" s="2">
        <v>7</v>
      </c>
      <c r="B8" s="109">
        <v>29</v>
      </c>
      <c r="C8" s="111">
        <f t="shared" si="0"/>
        <v>35.666666666666664</v>
      </c>
      <c r="D8" s="111">
        <f t="shared" si="4"/>
        <v>38.333333333333336</v>
      </c>
      <c r="E8" s="111">
        <f t="shared" si="5"/>
        <v>-9.3333333333333357</v>
      </c>
      <c r="F8" s="111">
        <f t="shared" si="1"/>
        <v>9.3333333333333357</v>
      </c>
      <c r="G8" s="111">
        <f t="shared" si="6"/>
        <v>0.32183908045977022</v>
      </c>
      <c r="H8" s="111">
        <f t="shared" si="2"/>
        <v>87.111111111111157</v>
      </c>
      <c r="I8" s="112">
        <f>SUM(E$5:E8)</f>
        <v>-9</v>
      </c>
      <c r="J8" s="111">
        <f>AVERAGE(F$5:F8)</f>
        <v>8.25</v>
      </c>
      <c r="K8" s="111">
        <f>AVERAGE(G$5:G8)</f>
        <v>0.23552927904411475</v>
      </c>
      <c r="L8" s="111">
        <f>AVERAGE(H$5:H8)</f>
        <v>76.472222222222229</v>
      </c>
      <c r="M8" s="111">
        <f t="shared" si="7"/>
        <v>-1.0909090909090908</v>
      </c>
    </row>
    <row r="9" spans="1:25" x14ac:dyDescent="0.3">
      <c r="A9" s="2">
        <v>8</v>
      </c>
      <c r="B9" s="109">
        <v>56</v>
      </c>
      <c r="C9" s="111">
        <f t="shared" si="0"/>
        <v>44</v>
      </c>
      <c r="D9" s="111">
        <f t="shared" si="4"/>
        <v>36.666666666666664</v>
      </c>
      <c r="E9" s="111">
        <f t="shared" si="5"/>
        <v>19.333333333333336</v>
      </c>
      <c r="F9" s="111">
        <f t="shared" si="1"/>
        <v>19.333333333333336</v>
      </c>
      <c r="G9" s="111">
        <f t="shared" si="6"/>
        <v>0.34523809523809529</v>
      </c>
      <c r="H9" s="111">
        <f t="shared" si="2"/>
        <v>373.77777777777789</v>
      </c>
      <c r="I9" s="112">
        <f>SUM(E$5:E9)</f>
        <v>10.333333333333336</v>
      </c>
      <c r="J9" s="111">
        <f>AVERAGE(F$5:F9)</f>
        <v>10.466666666666667</v>
      </c>
      <c r="K9" s="111">
        <f>AVERAGE(G$5:G9)</f>
        <v>0.25747104228291084</v>
      </c>
      <c r="L9" s="111">
        <f>AVERAGE(H$5:H9)</f>
        <v>135.93333333333334</v>
      </c>
      <c r="M9" s="111">
        <f t="shared" si="7"/>
        <v>0.98726114649681551</v>
      </c>
    </row>
    <row r="10" spans="1:25" x14ac:dyDescent="0.3">
      <c r="A10" s="2">
        <v>9</v>
      </c>
      <c r="B10" s="109">
        <v>54</v>
      </c>
      <c r="C10" s="111">
        <f t="shared" si="0"/>
        <v>46.333333333333336</v>
      </c>
      <c r="D10" s="111">
        <f t="shared" si="4"/>
        <v>45</v>
      </c>
      <c r="E10" s="111">
        <f t="shared" si="5"/>
        <v>9</v>
      </c>
      <c r="F10" s="111">
        <f t="shared" si="1"/>
        <v>9</v>
      </c>
      <c r="G10" s="111">
        <f t="shared" si="6"/>
        <v>0.16666666666666666</v>
      </c>
      <c r="H10" s="111">
        <f t="shared" si="2"/>
        <v>81</v>
      </c>
      <c r="I10" s="112">
        <f>SUM(E$5:E10)</f>
        <v>19.333333333333336</v>
      </c>
      <c r="J10" s="111">
        <f>AVERAGE(F$5:F10)</f>
        <v>10.222222222222223</v>
      </c>
      <c r="K10" s="111">
        <f>AVERAGE(G$5:G10)</f>
        <v>0.24233697968020351</v>
      </c>
      <c r="L10" s="111">
        <f>AVERAGE(H$5:H10)</f>
        <v>126.77777777777779</v>
      </c>
      <c r="M10" s="111">
        <f t="shared" si="7"/>
        <v>1.8913043478260869</v>
      </c>
    </row>
    <row r="11" spans="1:25" x14ac:dyDescent="0.3">
      <c r="A11" s="2">
        <v>10</v>
      </c>
      <c r="B11" s="109">
        <v>58</v>
      </c>
      <c r="C11" s="111">
        <f t="shared" si="0"/>
        <v>56</v>
      </c>
      <c r="D11" s="111">
        <f t="shared" si="4"/>
        <v>47.333333333333336</v>
      </c>
      <c r="E11" s="111">
        <f t="shared" si="5"/>
        <v>10.666666666666664</v>
      </c>
      <c r="F11" s="111">
        <f t="shared" si="1"/>
        <v>10.666666666666664</v>
      </c>
      <c r="G11" s="111">
        <f t="shared" si="6"/>
        <v>0.18390804597701146</v>
      </c>
      <c r="H11" s="111">
        <f t="shared" si="2"/>
        <v>113.77777777777773</v>
      </c>
      <c r="I11" s="112">
        <f>SUM(E$5:E11)</f>
        <v>30</v>
      </c>
      <c r="J11" s="111">
        <f>AVERAGE(F$5:F11)</f>
        <v>10.285714285714286</v>
      </c>
      <c r="K11" s="111">
        <f>AVERAGE(G$5:G11)</f>
        <v>0.23398998915117608</v>
      </c>
      <c r="L11" s="111">
        <f>AVERAGE(H$5:H11)</f>
        <v>124.92063492063492</v>
      </c>
      <c r="M11" s="111">
        <f t="shared" si="7"/>
        <v>2.9166666666666665</v>
      </c>
    </row>
    <row r="12" spans="1:25" x14ac:dyDescent="0.3">
      <c r="A12" s="2">
        <v>11</v>
      </c>
      <c r="B12" s="109">
        <v>66</v>
      </c>
      <c r="C12" s="111">
        <f t="shared" si="0"/>
        <v>59.333333333333336</v>
      </c>
      <c r="D12" s="111">
        <f t="shared" si="4"/>
        <v>57</v>
      </c>
      <c r="E12" s="111">
        <f t="shared" si="5"/>
        <v>9</v>
      </c>
      <c r="F12" s="111">
        <f t="shared" si="1"/>
        <v>9</v>
      </c>
      <c r="G12" s="111">
        <f t="shared" si="6"/>
        <v>0.13636363636363635</v>
      </c>
      <c r="H12" s="111">
        <f t="shared" si="2"/>
        <v>81</v>
      </c>
      <c r="I12" s="112">
        <f>SUM(E$5:E12)</f>
        <v>39</v>
      </c>
      <c r="J12" s="111">
        <f>AVERAGE(F$5:F12)</f>
        <v>10.125</v>
      </c>
      <c r="K12" s="111">
        <f>AVERAGE(G$5:G12)</f>
        <v>0.22178669505273363</v>
      </c>
      <c r="L12" s="111">
        <f>AVERAGE(H$5:H12)</f>
        <v>119.43055555555556</v>
      </c>
      <c r="M12" s="111">
        <f t="shared" si="7"/>
        <v>3.8518518518518516</v>
      </c>
    </row>
    <row r="13" spans="1:25" x14ac:dyDescent="0.3">
      <c r="A13" s="2">
        <v>12</v>
      </c>
      <c r="B13" s="109">
        <v>29</v>
      </c>
      <c r="C13" s="111">
        <f t="shared" si="0"/>
        <v>51</v>
      </c>
      <c r="D13" s="111">
        <f t="shared" si="4"/>
        <v>60.333333333333336</v>
      </c>
      <c r="E13" s="111">
        <f>B13-D13</f>
        <v>-31.333333333333336</v>
      </c>
      <c r="F13" s="111">
        <f t="shared" si="1"/>
        <v>31.333333333333336</v>
      </c>
      <c r="G13" s="111">
        <f t="shared" si="6"/>
        <v>1.0804597701149425</v>
      </c>
      <c r="H13" s="111">
        <f t="shared" si="2"/>
        <v>981.77777777777794</v>
      </c>
      <c r="I13" s="112">
        <f>SUM(E$5:E13)</f>
        <v>7.6666666666666643</v>
      </c>
      <c r="J13" s="111">
        <f>AVERAGE(F$5:F13)</f>
        <v>12.481481481481483</v>
      </c>
      <c r="K13" s="111">
        <f>AVERAGE(G$5:G13)</f>
        <v>0.31719481450409021</v>
      </c>
      <c r="L13" s="111">
        <f>AVERAGE(H$5:H13)</f>
        <v>215.24691358024694</v>
      </c>
      <c r="M13" s="111">
        <f t="shared" si="7"/>
        <v>0.61424332344213628</v>
      </c>
    </row>
    <row r="14" spans="1:25" x14ac:dyDescent="0.3">
      <c r="A14" s="2">
        <v>13</v>
      </c>
      <c r="B14" s="109">
        <v>41</v>
      </c>
      <c r="C14" s="111">
        <f t="shared" si="0"/>
        <v>45.333333333333336</v>
      </c>
      <c r="D14" s="111">
        <f t="shared" si="4"/>
        <v>52</v>
      </c>
      <c r="E14" s="111">
        <f t="shared" ref="E14:E29" si="8">B14-D14</f>
        <v>-11</v>
      </c>
      <c r="F14" s="111">
        <f t="shared" si="1"/>
        <v>11</v>
      </c>
      <c r="G14" s="111">
        <f t="shared" si="6"/>
        <v>0.26829268292682928</v>
      </c>
      <c r="H14" s="111">
        <f t="shared" si="2"/>
        <v>121</v>
      </c>
      <c r="I14" s="112">
        <f>SUM(E$5:E14)</f>
        <v>-3.3333333333333357</v>
      </c>
      <c r="J14" s="111">
        <f>AVERAGE(F$5:F14)</f>
        <v>12.333333333333334</v>
      </c>
      <c r="K14" s="111">
        <f>AVERAGE(G$5:G14)</f>
        <v>0.31230460134636412</v>
      </c>
      <c r="L14" s="111">
        <f>AVERAGE(H$5:H14)</f>
        <v>205.82222222222225</v>
      </c>
      <c r="M14" s="111">
        <f t="shared" si="7"/>
        <v>-0.27027027027027045</v>
      </c>
    </row>
    <row r="15" spans="1:25" x14ac:dyDescent="0.3">
      <c r="A15" s="2">
        <v>14</v>
      </c>
      <c r="B15" s="109">
        <v>37</v>
      </c>
      <c r="C15" s="111">
        <f t="shared" si="0"/>
        <v>35.666666666666664</v>
      </c>
      <c r="D15" s="111">
        <f t="shared" si="4"/>
        <v>46.333333333333336</v>
      </c>
      <c r="E15" s="111">
        <f t="shared" si="8"/>
        <v>-9.3333333333333357</v>
      </c>
      <c r="F15" s="111">
        <f t="shared" si="1"/>
        <v>9.3333333333333357</v>
      </c>
      <c r="G15" s="111">
        <f t="shared" si="6"/>
        <v>0.25225225225225234</v>
      </c>
      <c r="H15" s="111">
        <f t="shared" si="2"/>
        <v>87.111111111111157</v>
      </c>
      <c r="I15" s="112">
        <f>SUM(E$5:E15)</f>
        <v>-12.666666666666671</v>
      </c>
      <c r="J15" s="111">
        <f>AVERAGE(F$5:F15)</f>
        <v>12.060606060606062</v>
      </c>
      <c r="K15" s="111">
        <f>AVERAGE(G$5:G15)</f>
        <v>0.30684529688326306</v>
      </c>
      <c r="L15" s="111">
        <f>AVERAGE(H$5:H15)</f>
        <v>195.03030303030309</v>
      </c>
      <c r="M15" s="111">
        <f t="shared" si="7"/>
        <v>-1.0502512562814073</v>
      </c>
    </row>
    <row r="16" spans="1:25" x14ac:dyDescent="0.3">
      <c r="A16" s="2">
        <v>15</v>
      </c>
      <c r="B16" s="109">
        <v>50</v>
      </c>
      <c r="C16" s="111">
        <f t="shared" si="0"/>
        <v>42.666666666666664</v>
      </c>
      <c r="D16" s="111">
        <f t="shared" si="4"/>
        <v>36.666666666666664</v>
      </c>
      <c r="E16" s="111">
        <f t="shared" si="8"/>
        <v>13.333333333333336</v>
      </c>
      <c r="F16" s="111">
        <f t="shared" si="1"/>
        <v>13.333333333333336</v>
      </c>
      <c r="G16" s="111">
        <f t="shared" si="6"/>
        <v>0.26666666666666672</v>
      </c>
      <c r="H16" s="111">
        <f t="shared" si="2"/>
        <v>177.77777777777783</v>
      </c>
      <c r="I16" s="112">
        <f>SUM(E$5:E16)</f>
        <v>0.6666666666666643</v>
      </c>
      <c r="J16" s="111">
        <f>AVERAGE(F$5:F16)</f>
        <v>12.16666666666667</v>
      </c>
      <c r="K16" s="111">
        <f>AVERAGE(G$5:G16)</f>
        <v>0.30349707769854667</v>
      </c>
      <c r="L16" s="111">
        <f>AVERAGE(H$5:H16)</f>
        <v>193.59259259259264</v>
      </c>
      <c r="M16" s="111">
        <f t="shared" si="7"/>
        <v>5.4794520547944994E-2</v>
      </c>
    </row>
    <row r="17" spans="1:23" x14ac:dyDescent="0.3">
      <c r="A17" s="2">
        <v>16</v>
      </c>
      <c r="B17" s="109">
        <v>39</v>
      </c>
      <c r="C17" s="111">
        <f t="shared" si="0"/>
        <v>42</v>
      </c>
      <c r="D17" s="111">
        <f t="shared" si="4"/>
        <v>43.666666666666664</v>
      </c>
      <c r="E17" s="111">
        <f t="shared" si="8"/>
        <v>-4.6666666666666643</v>
      </c>
      <c r="F17" s="111">
        <f t="shared" si="1"/>
        <v>4.6666666666666643</v>
      </c>
      <c r="G17" s="111">
        <f t="shared" si="6"/>
        <v>0.11965811965811959</v>
      </c>
      <c r="H17" s="111">
        <f t="shared" si="2"/>
        <v>21.777777777777757</v>
      </c>
      <c r="I17" s="112">
        <f>SUM(E$5:E17)</f>
        <v>-4</v>
      </c>
      <c r="J17" s="111">
        <f>AVERAGE(F$5:F17)</f>
        <v>11.589743589743591</v>
      </c>
      <c r="K17" s="111">
        <f>AVERAGE(G$5:G17)</f>
        <v>0.28935561938774462</v>
      </c>
      <c r="L17" s="111">
        <f>AVERAGE(H$5:H17)</f>
        <v>180.37606837606842</v>
      </c>
      <c r="M17" s="111">
        <f t="shared" si="7"/>
        <v>-0.34513274336283184</v>
      </c>
    </row>
    <row r="18" spans="1:23" x14ac:dyDescent="0.3">
      <c r="A18" s="2">
        <v>17</v>
      </c>
      <c r="B18" s="109">
        <v>33</v>
      </c>
      <c r="C18" s="111">
        <f t="shared" si="0"/>
        <v>40.666666666666664</v>
      </c>
      <c r="D18" s="111">
        <f t="shared" si="4"/>
        <v>43</v>
      </c>
      <c r="E18" s="111">
        <f t="shared" si="8"/>
        <v>-10</v>
      </c>
      <c r="F18" s="111">
        <f t="shared" si="1"/>
        <v>10</v>
      </c>
      <c r="G18" s="111">
        <f t="shared" si="6"/>
        <v>0.30303030303030304</v>
      </c>
      <c r="H18" s="111">
        <f t="shared" si="2"/>
        <v>100</v>
      </c>
      <c r="I18" s="112">
        <f>SUM(E$5:E18)</f>
        <v>-14</v>
      </c>
      <c r="J18" s="111">
        <f>AVERAGE(F$5:F18)</f>
        <v>11.476190476190478</v>
      </c>
      <c r="K18" s="111">
        <f>AVERAGE(G$5:G18)</f>
        <v>0.29033238250507021</v>
      </c>
      <c r="L18" s="111">
        <f>AVERAGE(H$5:H18)</f>
        <v>174.63492063492069</v>
      </c>
      <c r="M18" s="111">
        <f t="shared" si="7"/>
        <v>-1.2199170124481327</v>
      </c>
    </row>
    <row r="19" spans="1:23" x14ac:dyDescent="0.3">
      <c r="A19" s="2">
        <v>18</v>
      </c>
      <c r="B19" s="109">
        <v>34</v>
      </c>
      <c r="C19" s="111">
        <f t="shared" si="0"/>
        <v>35.333333333333336</v>
      </c>
      <c r="D19" s="111">
        <f t="shared" si="4"/>
        <v>41.666666666666664</v>
      </c>
      <c r="E19" s="111">
        <f t="shared" si="8"/>
        <v>-7.6666666666666643</v>
      </c>
      <c r="F19" s="111">
        <f t="shared" si="1"/>
        <v>7.6666666666666643</v>
      </c>
      <c r="G19" s="111">
        <f t="shared" si="6"/>
        <v>0.22549019607843129</v>
      </c>
      <c r="H19" s="111">
        <f t="shared" si="2"/>
        <v>58.777777777777743</v>
      </c>
      <c r="I19" s="112">
        <f>SUM(E$5:E19)</f>
        <v>-21.666666666666664</v>
      </c>
      <c r="J19" s="111">
        <f>AVERAGE(F$5:F19)</f>
        <v>11.222222222222223</v>
      </c>
      <c r="K19" s="111">
        <f>AVERAGE(G$5:G19)</f>
        <v>0.28600957007662764</v>
      </c>
      <c r="L19" s="111">
        <f>AVERAGE(H$5:H19)</f>
        <v>166.91111111111115</v>
      </c>
      <c r="M19" s="111">
        <f t="shared" si="7"/>
        <v>-1.9306930693069304</v>
      </c>
    </row>
    <row r="20" spans="1:23" x14ac:dyDescent="0.3">
      <c r="A20" s="2">
        <v>19</v>
      </c>
      <c r="B20" s="109">
        <v>30</v>
      </c>
      <c r="C20" s="111">
        <f t="shared" si="0"/>
        <v>32.333333333333336</v>
      </c>
      <c r="D20" s="111">
        <f t="shared" si="4"/>
        <v>36.333333333333336</v>
      </c>
      <c r="E20" s="111">
        <f t="shared" si="8"/>
        <v>-6.3333333333333357</v>
      </c>
      <c r="F20" s="111">
        <f t="shared" si="1"/>
        <v>6.3333333333333357</v>
      </c>
      <c r="G20" s="111">
        <f t="shared" si="6"/>
        <v>0.21111111111111119</v>
      </c>
      <c r="H20" s="111">
        <f t="shared" si="2"/>
        <v>40.111111111111143</v>
      </c>
      <c r="I20" s="112">
        <f>SUM(E$5:E20)</f>
        <v>-28</v>
      </c>
      <c r="J20" s="111">
        <f>AVERAGE(F$5:F20)</f>
        <v>10.916666666666668</v>
      </c>
      <c r="K20" s="111">
        <f>AVERAGE(G$5:G20)</f>
        <v>0.28132841639128287</v>
      </c>
      <c r="L20" s="111">
        <f>AVERAGE(H$5:H20)</f>
        <v>158.98611111111117</v>
      </c>
      <c r="M20" s="111">
        <f t="shared" si="7"/>
        <v>-2.5648854961832059</v>
      </c>
    </row>
    <row r="21" spans="1:23" x14ac:dyDescent="0.3">
      <c r="A21" s="2">
        <v>20</v>
      </c>
      <c r="B21" s="109">
        <v>36</v>
      </c>
      <c r="C21" s="111">
        <f t="shared" si="0"/>
        <v>33.333333333333336</v>
      </c>
      <c r="D21" s="111">
        <f t="shared" si="4"/>
        <v>33.333333333333336</v>
      </c>
      <c r="E21" s="111">
        <f t="shared" si="8"/>
        <v>2.6666666666666643</v>
      </c>
      <c r="F21" s="111">
        <f t="shared" si="1"/>
        <v>2.6666666666666643</v>
      </c>
      <c r="G21" s="111">
        <f t="shared" si="6"/>
        <v>7.4074074074074014E-2</v>
      </c>
      <c r="H21" s="111">
        <f t="shared" si="2"/>
        <v>7.1111111111110983</v>
      </c>
      <c r="I21" s="112">
        <f>SUM(E$5:E21)</f>
        <v>-25.333333333333336</v>
      </c>
      <c r="J21" s="111">
        <f>AVERAGE(F$5:F21)</f>
        <v>10.431372549019608</v>
      </c>
      <c r="K21" s="111">
        <f>AVERAGE(G$5:G21)</f>
        <v>0.26913698449027063</v>
      </c>
      <c r="L21" s="111">
        <f>AVERAGE(H$5:H21)</f>
        <v>150.0522875816994</v>
      </c>
      <c r="M21" s="111">
        <f t="shared" si="7"/>
        <v>-2.4285714285714288</v>
      </c>
    </row>
    <row r="22" spans="1:23" x14ac:dyDescent="0.3">
      <c r="A22" s="2">
        <v>21</v>
      </c>
      <c r="B22" s="109">
        <v>62</v>
      </c>
      <c r="C22" s="111">
        <f t="shared" si="0"/>
        <v>42.666666666666664</v>
      </c>
      <c r="D22" s="111">
        <f t="shared" si="4"/>
        <v>34.333333333333336</v>
      </c>
      <c r="E22" s="111">
        <f t="shared" si="8"/>
        <v>27.666666666666664</v>
      </c>
      <c r="F22" s="111">
        <f t="shared" si="1"/>
        <v>27.666666666666664</v>
      </c>
      <c r="G22" s="111">
        <f t="shared" si="6"/>
        <v>0.44623655913978488</v>
      </c>
      <c r="H22" s="111">
        <f t="shared" si="2"/>
        <v>765.44444444444434</v>
      </c>
      <c r="I22" s="112">
        <f>SUM(E$5:E22)</f>
        <v>2.3333333333333286</v>
      </c>
      <c r="J22" s="111">
        <f>AVERAGE(F$5:F22)</f>
        <v>11.388888888888889</v>
      </c>
      <c r="K22" s="111">
        <f>AVERAGE(G$5:G22)</f>
        <v>0.27897584974857698</v>
      </c>
      <c r="L22" s="111">
        <f>AVERAGE(H$5:H22)</f>
        <v>184.24074074074079</v>
      </c>
      <c r="M22" s="111">
        <f t="shared" si="7"/>
        <v>0.20487804878048738</v>
      </c>
    </row>
    <row r="23" spans="1:23" x14ac:dyDescent="0.3">
      <c r="A23" s="2">
        <v>22</v>
      </c>
      <c r="B23" s="109">
        <v>30</v>
      </c>
      <c r="C23" s="111">
        <f t="shared" si="0"/>
        <v>42.666666666666664</v>
      </c>
      <c r="D23" s="111">
        <f t="shared" si="4"/>
        <v>43.666666666666664</v>
      </c>
      <c r="E23" s="111">
        <f t="shared" si="8"/>
        <v>-13.666666666666664</v>
      </c>
      <c r="F23" s="111">
        <f t="shared" si="1"/>
        <v>13.666666666666664</v>
      </c>
      <c r="G23" s="111">
        <f t="shared" si="6"/>
        <v>0.45555555555555549</v>
      </c>
      <c r="H23" s="111">
        <f t="shared" si="2"/>
        <v>186.77777777777771</v>
      </c>
      <c r="I23" s="112">
        <f>SUM(E$5:E23)</f>
        <v>-11.333333333333336</v>
      </c>
      <c r="J23" s="111">
        <f>AVERAGE(F$5:F23)</f>
        <v>11.508771929824562</v>
      </c>
      <c r="K23" s="111">
        <f>AVERAGE(G$5:G23)</f>
        <v>0.28826951847526006</v>
      </c>
      <c r="L23" s="111">
        <f>AVERAGE(H$5:H23)</f>
        <v>184.37426900584802</v>
      </c>
      <c r="M23" s="111">
        <f t="shared" si="7"/>
        <v>-0.98475609756097582</v>
      </c>
    </row>
    <row r="24" spans="1:23" x14ac:dyDescent="0.3">
      <c r="A24" s="2">
        <v>23</v>
      </c>
      <c r="B24" s="109">
        <v>42</v>
      </c>
      <c r="C24" s="111">
        <f t="shared" si="0"/>
        <v>44.666666666666664</v>
      </c>
      <c r="D24" s="111">
        <f t="shared" si="4"/>
        <v>43.666666666666664</v>
      </c>
      <c r="E24" s="111">
        <f t="shared" si="8"/>
        <v>-1.6666666666666643</v>
      </c>
      <c r="F24" s="111">
        <f t="shared" si="1"/>
        <v>1.6666666666666643</v>
      </c>
      <c r="G24" s="111">
        <f t="shared" si="6"/>
        <v>3.9682539682539625E-2</v>
      </c>
      <c r="H24" s="111">
        <f t="shared" si="2"/>
        <v>2.7777777777777697</v>
      </c>
      <c r="I24" s="112">
        <f>SUM(E$5:E24)</f>
        <v>-13</v>
      </c>
      <c r="J24" s="111">
        <f>AVERAGE(F$5:F24)</f>
        <v>11.016666666666666</v>
      </c>
      <c r="K24" s="111">
        <f>AVERAGE(G$5:G24)</f>
        <v>0.27584016953562401</v>
      </c>
      <c r="L24" s="111">
        <f>AVERAGE(H$5:H24)</f>
        <v>175.29444444444451</v>
      </c>
      <c r="M24" s="111">
        <f t="shared" si="7"/>
        <v>-1.1800302571860819</v>
      </c>
    </row>
    <row r="25" spans="1:23" x14ac:dyDescent="0.3">
      <c r="A25" s="2">
        <v>24</v>
      </c>
      <c r="B25" s="109">
        <v>47</v>
      </c>
      <c r="C25" s="111">
        <f t="shared" si="0"/>
        <v>39.666666666666664</v>
      </c>
      <c r="D25" s="111">
        <f t="shared" si="4"/>
        <v>45.666666666666664</v>
      </c>
      <c r="E25" s="111">
        <f t="shared" si="8"/>
        <v>1.3333333333333357</v>
      </c>
      <c r="F25" s="111">
        <f t="shared" si="1"/>
        <v>1.3333333333333357</v>
      </c>
      <c r="G25" s="111">
        <f t="shared" si="6"/>
        <v>2.8368794326241186E-2</v>
      </c>
      <c r="H25" s="111">
        <f t="shared" si="2"/>
        <v>1.7777777777777841</v>
      </c>
      <c r="I25" s="112">
        <f>SUM(E$5:E25)</f>
        <v>-11.666666666666664</v>
      </c>
      <c r="J25" s="111">
        <f>AVERAGE(F$5:F25)</f>
        <v>10.555555555555555</v>
      </c>
      <c r="K25" s="111">
        <f>AVERAGE(G$5:G25)</f>
        <v>0.26405581833517722</v>
      </c>
      <c r="L25" s="111">
        <f>AVERAGE(H$5:H25)</f>
        <v>167.03174603174608</v>
      </c>
      <c r="M25" s="111">
        <f t="shared" si="7"/>
        <v>-1.1052631578947367</v>
      </c>
    </row>
    <row r="26" spans="1:23" x14ac:dyDescent="0.3">
      <c r="A26" s="2">
        <v>25</v>
      </c>
      <c r="B26" s="109">
        <v>88</v>
      </c>
      <c r="C26" s="111">
        <f t="shared" si="0"/>
        <v>59</v>
      </c>
      <c r="D26" s="111">
        <f t="shared" si="4"/>
        <v>40.666666666666664</v>
      </c>
      <c r="E26" s="111">
        <f t="shared" si="8"/>
        <v>47.333333333333336</v>
      </c>
      <c r="F26" s="111">
        <f t="shared" si="1"/>
        <v>47.333333333333336</v>
      </c>
      <c r="G26" s="111">
        <f t="shared" si="6"/>
        <v>0.53787878787878796</v>
      </c>
      <c r="H26" s="111">
        <f t="shared" si="2"/>
        <v>2240.4444444444448</v>
      </c>
      <c r="I26" s="112">
        <f>SUM(E$5:E26)</f>
        <v>35.666666666666671</v>
      </c>
      <c r="J26" s="111">
        <f>AVERAGE(F$5:F26)</f>
        <v>12.227272727272727</v>
      </c>
      <c r="K26" s="111">
        <f>AVERAGE(G$5:G26)</f>
        <v>0.27650231695079591</v>
      </c>
      <c r="L26" s="111">
        <f>AVERAGE(H$5:H26)</f>
        <v>261.27777777777789</v>
      </c>
      <c r="M26" s="111">
        <f t="shared" si="7"/>
        <v>2.9169764560099138</v>
      </c>
    </row>
    <row r="27" spans="1:23" x14ac:dyDescent="0.3">
      <c r="A27" s="2">
        <v>26</v>
      </c>
      <c r="B27" s="109">
        <v>38</v>
      </c>
      <c r="C27" s="111">
        <f t="shared" si="0"/>
        <v>57.666666666666664</v>
      </c>
      <c r="D27" s="111">
        <f t="shared" si="4"/>
        <v>60</v>
      </c>
      <c r="E27" s="111">
        <f t="shared" si="8"/>
        <v>-22</v>
      </c>
      <c r="F27" s="111">
        <f t="shared" si="1"/>
        <v>22</v>
      </c>
      <c r="G27" s="111">
        <f t="shared" si="6"/>
        <v>0.57894736842105265</v>
      </c>
      <c r="H27" s="111">
        <f t="shared" si="2"/>
        <v>484</v>
      </c>
      <c r="I27" s="112">
        <f>SUM(E$5:E27)</f>
        <v>13.666666666666671</v>
      </c>
      <c r="J27" s="111">
        <f>AVERAGE(F$5:F27)</f>
        <v>12.652173913043478</v>
      </c>
      <c r="K27" s="111">
        <f>AVERAGE(G$5:G27)</f>
        <v>0.28965210179732886</v>
      </c>
      <c r="L27" s="111">
        <f>AVERAGE(H$5:H27)</f>
        <v>270.96135265700491</v>
      </c>
      <c r="M27" s="111">
        <f t="shared" si="7"/>
        <v>1.0801832760595651</v>
      </c>
    </row>
    <row r="28" spans="1:23" x14ac:dyDescent="0.3">
      <c r="A28" s="2">
        <v>27</v>
      </c>
      <c r="B28" s="109">
        <v>46</v>
      </c>
      <c r="C28" s="111">
        <f t="shared" si="0"/>
        <v>57.333333333333336</v>
      </c>
      <c r="D28" s="111">
        <f t="shared" si="4"/>
        <v>58.666666666666664</v>
      </c>
      <c r="E28" s="111">
        <f t="shared" si="8"/>
        <v>-12.666666666666664</v>
      </c>
      <c r="F28" s="111">
        <f t="shared" si="1"/>
        <v>12.666666666666664</v>
      </c>
      <c r="G28" s="111">
        <f t="shared" si="6"/>
        <v>0.27536231884057966</v>
      </c>
      <c r="H28" s="111">
        <f t="shared" si="2"/>
        <v>160.44444444444437</v>
      </c>
      <c r="I28" s="112">
        <f>SUM(E$5:E28)</f>
        <v>1.0000000000000071</v>
      </c>
      <c r="J28" s="111">
        <f>AVERAGE(F$5:F28)</f>
        <v>12.652777777777779</v>
      </c>
      <c r="K28" s="111">
        <f>AVERAGE(G$5:G28)</f>
        <v>0.28905669417413099</v>
      </c>
      <c r="L28" s="111">
        <f>AVERAGE(H$5:H28)</f>
        <v>266.35648148148158</v>
      </c>
      <c r="M28" s="111">
        <f t="shared" si="7"/>
        <v>7.9034028540066414E-2</v>
      </c>
    </row>
    <row r="29" spans="1:23" ht="17.25" thickBot="1" x14ac:dyDescent="0.35">
      <c r="A29" s="2">
        <v>28</v>
      </c>
      <c r="B29" s="113">
        <v>49</v>
      </c>
      <c r="C29" s="111">
        <f t="shared" si="0"/>
        <v>44.333333333333336</v>
      </c>
      <c r="D29" s="111">
        <f t="shared" si="4"/>
        <v>58.333333333333336</v>
      </c>
      <c r="E29" s="111">
        <f t="shared" si="8"/>
        <v>-9.3333333333333357</v>
      </c>
      <c r="F29" s="111">
        <f t="shared" si="1"/>
        <v>9.3333333333333357</v>
      </c>
      <c r="G29" s="111">
        <f t="shared" si="6"/>
        <v>0.19047619047619052</v>
      </c>
      <c r="H29" s="111">
        <f t="shared" si="2"/>
        <v>87.111111111111157</v>
      </c>
      <c r="I29" s="112">
        <f>SUM(E$5:E29)</f>
        <v>-8.3333333333333286</v>
      </c>
      <c r="J29" s="111">
        <f>AVERAGE(F$5:F29)</f>
        <v>12.52</v>
      </c>
      <c r="K29" s="111">
        <f>AVERAGE(G$5:G29)</f>
        <v>0.28511347402621334</v>
      </c>
      <c r="L29" s="111">
        <f>AVERAGE(H$5:H29)</f>
        <v>259.18666666666672</v>
      </c>
      <c r="M29" s="111">
        <f t="shared" si="7"/>
        <v>-0.66560170394036178</v>
      </c>
      <c r="N29" s="4" t="str">
        <f t="shared" ref="N29:W29" ca="1" si="9">_xlfn.FORMULATEXT(D29)</f>
        <v>=C28+$N$1</v>
      </c>
      <c r="O29" s="4" t="str">
        <f t="shared" ca="1" si="9"/>
        <v>=B29-D29</v>
      </c>
      <c r="P29" s="4" t="str">
        <f t="shared" ca="1" si="9"/>
        <v>=ABS(E29)</v>
      </c>
      <c r="Q29" s="4" t="str">
        <f t="shared" ca="1" si="9"/>
        <v>=F29/B29</v>
      </c>
      <c r="R29" s="4" t="str">
        <f t="shared" ca="1" si="9"/>
        <v>=E29^2</v>
      </c>
      <c r="S29" s="4" t="str">
        <f t="shared" ca="1" si="9"/>
        <v>=SUM(E$5:E29)</v>
      </c>
      <c r="T29" s="4" t="str">
        <f t="shared" ca="1" si="9"/>
        <v>=AVERAGE(F$5:F29)</v>
      </c>
      <c r="U29" s="4" t="str">
        <f t="shared" ca="1" si="9"/>
        <v>=AVERAGE(G$5:G29)</v>
      </c>
      <c r="V29" s="4" t="str">
        <f t="shared" ca="1" si="9"/>
        <v>=AVERAGE(H$5:H29)</v>
      </c>
      <c r="W29" s="4" t="str">
        <f t="shared" ca="1" si="9"/>
        <v>=I29/J29</v>
      </c>
    </row>
    <row r="30" spans="1:23" x14ac:dyDescent="0.3">
      <c r="D30" s="111">
        <f t="shared" ref="D30" si="10">C29</f>
        <v>44.333333333333336</v>
      </c>
      <c r="E30" s="110"/>
      <c r="F30" s="110"/>
      <c r="G30" s="110"/>
      <c r="H30" s="110"/>
      <c r="I30" s="53"/>
      <c r="J30" s="110"/>
      <c r="K30" s="110"/>
      <c r="L30" s="110"/>
      <c r="M30" s="110"/>
    </row>
    <row r="31" spans="1:23" x14ac:dyDescent="0.3">
      <c r="D31" s="111">
        <f>$D$30</f>
        <v>44.333333333333336</v>
      </c>
    </row>
    <row r="32" spans="1:23" x14ac:dyDescent="0.3">
      <c r="D32" s="111">
        <f t="shared" ref="D32:D33" si="11">$D$30</f>
        <v>44.333333333333336</v>
      </c>
    </row>
    <row r="33" spans="4:4" x14ac:dyDescent="0.3">
      <c r="D33" s="111">
        <f t="shared" si="11"/>
        <v>44.333333333333336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7E41-65CD-4134-93B6-C2E824BB7942}">
  <dimension ref="A1:R52"/>
  <sheetViews>
    <sheetView workbookViewId="0">
      <selection activeCell="J30" sqref="J30"/>
    </sheetView>
  </sheetViews>
  <sheetFormatPr defaultRowHeight="16.5" x14ac:dyDescent="0.3"/>
  <cols>
    <col min="1" max="4" width="9.140625" style="4"/>
    <col min="5" max="5" width="10.85546875" style="4" bestFit="1" customWidth="1"/>
    <col min="6" max="16384" width="9.140625" style="4"/>
  </cols>
  <sheetData>
    <row r="1" spans="1:18" x14ac:dyDescent="0.3">
      <c r="D1" s="4" t="s">
        <v>82</v>
      </c>
      <c r="Q1" s="4">
        <v>0</v>
      </c>
      <c r="R1" s="4">
        <f>AVERAGE(B3:B52)</f>
        <v>3.06</v>
      </c>
    </row>
    <row r="2" spans="1:18" x14ac:dyDescent="0.3">
      <c r="A2" s="4" t="str">
        <f>'MA.1P.AP'!B2</f>
        <v>t</v>
      </c>
      <c r="B2" s="4" t="s">
        <v>83</v>
      </c>
      <c r="C2" s="4" t="s">
        <v>84</v>
      </c>
      <c r="E2" s="4" t="s">
        <v>44</v>
      </c>
      <c r="F2" s="4" t="s">
        <v>84</v>
      </c>
      <c r="Q2" s="4">
        <v>50</v>
      </c>
      <c r="R2" s="4">
        <f>R1</f>
        <v>3.06</v>
      </c>
    </row>
    <row r="3" spans="1:18" x14ac:dyDescent="0.3">
      <c r="A3" s="4">
        <f>'MA.1P.AP'!B3</f>
        <v>1</v>
      </c>
      <c r="B3" s="4">
        <f>'MA.1P.AP'!C3</f>
        <v>2</v>
      </c>
      <c r="C3" s="4">
        <f>SUM(B$3:B3)</f>
        <v>2</v>
      </c>
      <c r="E3" s="62">
        <v>32</v>
      </c>
      <c r="F3" s="4">
        <v>3</v>
      </c>
    </row>
    <row r="4" spans="1:18" x14ac:dyDescent="0.3">
      <c r="A4" s="4">
        <f>'MA.1P.AP'!B4</f>
        <v>2</v>
      </c>
      <c r="B4" s="4">
        <f>'MA.1P.AP'!C4</f>
        <v>2</v>
      </c>
      <c r="C4" s="4">
        <f>SUM(B$3:B4)</f>
        <v>4</v>
      </c>
      <c r="E4" s="62">
        <v>42</v>
      </c>
      <c r="F4" s="4">
        <v>6</v>
      </c>
    </row>
    <row r="5" spans="1:18" x14ac:dyDescent="0.3">
      <c r="A5" s="4">
        <f>'MA.1P.AP'!B5</f>
        <v>3</v>
      </c>
      <c r="B5" s="4">
        <f>'MA.1P.AP'!C5</f>
        <v>1</v>
      </c>
      <c r="C5" s="4">
        <f>SUM(B$3:B5)</f>
        <v>5</v>
      </c>
      <c r="E5" s="62">
        <v>37</v>
      </c>
      <c r="F5" s="4">
        <v>9</v>
      </c>
    </row>
    <row r="6" spans="1:18" x14ac:dyDescent="0.3">
      <c r="A6" s="4">
        <f>'MA.1P.AP'!B6</f>
        <v>4</v>
      </c>
      <c r="B6" s="4">
        <f>'MA.1P.AP'!C6</f>
        <v>0</v>
      </c>
      <c r="C6" s="4">
        <f>SUM(B$3:B6)</f>
        <v>5</v>
      </c>
      <c r="E6" s="62">
        <v>34</v>
      </c>
      <c r="F6" s="4">
        <v>11</v>
      </c>
    </row>
    <row r="7" spans="1:18" x14ac:dyDescent="0.3">
      <c r="A7" s="4">
        <f>'MA.1P.AP'!B7</f>
        <v>5</v>
      </c>
      <c r="B7" s="4">
        <f>'MA.1P.AP'!C7</f>
        <v>2</v>
      </c>
      <c r="C7" s="4">
        <f>SUM(B$3:B7)</f>
        <v>7</v>
      </c>
      <c r="E7" s="62">
        <v>31</v>
      </c>
      <c r="F7" s="4">
        <v>14</v>
      </c>
    </row>
    <row r="8" spans="1:18" x14ac:dyDescent="0.3">
      <c r="A8" s="4">
        <f>'MA.1P.AP'!B8</f>
        <v>6</v>
      </c>
      <c r="B8" s="4">
        <f>'MA.1P.AP'!C8</f>
        <v>1</v>
      </c>
      <c r="C8" s="4">
        <f>SUM(B$3:B8)</f>
        <v>8</v>
      </c>
      <c r="E8" s="62">
        <v>47</v>
      </c>
      <c r="F8" s="4">
        <v>17</v>
      </c>
    </row>
    <row r="9" spans="1:18" x14ac:dyDescent="0.3">
      <c r="A9" s="4">
        <f>'MA.1P.AP'!B9</f>
        <v>7</v>
      </c>
      <c r="B9" s="4">
        <f>'MA.1P.AP'!C9</f>
        <v>0</v>
      </c>
      <c r="C9" s="4">
        <f>SUM(B$3:B9)</f>
        <v>8</v>
      </c>
      <c r="E9" s="62">
        <v>29</v>
      </c>
      <c r="F9" s="4">
        <v>19</v>
      </c>
    </row>
    <row r="10" spans="1:18" x14ac:dyDescent="0.3">
      <c r="A10" s="4">
        <f>'MA.1P.AP'!B10</f>
        <v>8</v>
      </c>
      <c r="B10" s="4">
        <f>'MA.1P.AP'!C10</f>
        <v>2</v>
      </c>
      <c r="C10" s="4">
        <f>SUM(B$3:B10)</f>
        <v>10</v>
      </c>
      <c r="E10" s="62">
        <v>56</v>
      </c>
      <c r="F10" s="4">
        <v>24</v>
      </c>
    </row>
    <row r="11" spans="1:18" x14ac:dyDescent="0.3">
      <c r="A11" s="4">
        <f>'MA.1P.AP'!B11</f>
        <v>9</v>
      </c>
      <c r="B11" s="4">
        <f>'MA.1P.AP'!C11</f>
        <v>2</v>
      </c>
      <c r="C11" s="4">
        <f>SUM(B$3:B11)</f>
        <v>12</v>
      </c>
      <c r="E11" s="62">
        <v>54</v>
      </c>
      <c r="F11" s="4">
        <v>28</v>
      </c>
    </row>
    <row r="12" spans="1:18" x14ac:dyDescent="0.3">
      <c r="A12" s="4">
        <f>'MA.1P.AP'!B12</f>
        <v>10</v>
      </c>
      <c r="B12" s="4">
        <f>'MA.1P.AP'!C12</f>
        <v>3</v>
      </c>
      <c r="C12" s="4">
        <f>SUM(B$3:B12)</f>
        <v>15</v>
      </c>
      <c r="E12" s="62">
        <v>58</v>
      </c>
      <c r="F12" s="4">
        <v>32</v>
      </c>
    </row>
    <row r="13" spans="1:18" x14ac:dyDescent="0.3">
      <c r="A13" s="4">
        <f>'MA.1P.AP'!B13</f>
        <v>11</v>
      </c>
      <c r="B13" s="4">
        <f>'MA.1P.AP'!C13</f>
        <v>1</v>
      </c>
      <c r="C13" s="4">
        <f>SUM(B$3:B13)</f>
        <v>16</v>
      </c>
      <c r="E13" s="62">
        <v>66</v>
      </c>
      <c r="F13" s="4">
        <v>37</v>
      </c>
    </row>
    <row r="14" spans="1:18" x14ac:dyDescent="0.3">
      <c r="A14" s="4">
        <f>'MA.1P.AP'!B14</f>
        <v>12</v>
      </c>
      <c r="B14" s="4">
        <f>'MA.1P.AP'!C14</f>
        <v>3</v>
      </c>
      <c r="C14" s="4">
        <f>SUM(B$3:B14)</f>
        <v>19</v>
      </c>
      <c r="E14" s="62">
        <v>29</v>
      </c>
      <c r="F14" s="4">
        <v>39</v>
      </c>
    </row>
    <row r="15" spans="1:18" x14ac:dyDescent="0.3">
      <c r="A15" s="4">
        <f>'MA.1P.AP'!B15</f>
        <v>13</v>
      </c>
      <c r="B15" s="4">
        <f>'MA.1P.AP'!C15</f>
        <v>3</v>
      </c>
      <c r="C15" s="4">
        <f>SUM(B$3:B15)</f>
        <v>22</v>
      </c>
      <c r="E15" s="62">
        <v>41</v>
      </c>
      <c r="F15" s="4">
        <v>42</v>
      </c>
    </row>
    <row r="16" spans="1:18" x14ac:dyDescent="0.3">
      <c r="A16" s="4">
        <f>'MA.1P.AP'!B16</f>
        <v>14</v>
      </c>
      <c r="B16" s="4">
        <f>'MA.1P.AP'!C16</f>
        <v>2</v>
      </c>
      <c r="C16" s="4">
        <f>SUM(B$3:B16)</f>
        <v>24</v>
      </c>
      <c r="E16" s="62">
        <v>37</v>
      </c>
      <c r="F16" s="4">
        <v>45</v>
      </c>
    </row>
    <row r="17" spans="1:6" x14ac:dyDescent="0.3">
      <c r="A17" s="4">
        <f>'MA.1P.AP'!B17</f>
        <v>15</v>
      </c>
      <c r="B17" s="4">
        <f>'MA.1P.AP'!C17</f>
        <v>1</v>
      </c>
      <c r="C17" s="4">
        <f>SUM(B$3:B17)</f>
        <v>25</v>
      </c>
      <c r="E17" s="62">
        <v>50</v>
      </c>
      <c r="F17" s="4">
        <v>49</v>
      </c>
    </row>
    <row r="18" spans="1:6" x14ac:dyDescent="0.3">
      <c r="A18" s="4">
        <f>'MA.1P.AP'!B18</f>
        <v>16</v>
      </c>
      <c r="B18" s="4">
        <f>'MA.1P.AP'!C18</f>
        <v>6</v>
      </c>
      <c r="C18" s="4">
        <f>SUM(B$3:B18)</f>
        <v>31</v>
      </c>
      <c r="E18" s="62">
        <v>39</v>
      </c>
      <c r="F18" s="4">
        <v>52</v>
      </c>
    </row>
    <row r="19" spans="1:6" x14ac:dyDescent="0.3">
      <c r="A19" s="4">
        <f>'MA.1P.AP'!B19</f>
        <v>17</v>
      </c>
      <c r="B19" s="4">
        <f>'MA.1P.AP'!C19</f>
        <v>2</v>
      </c>
      <c r="C19" s="4">
        <f>SUM(B$3:B19)</f>
        <v>33</v>
      </c>
      <c r="E19" s="62">
        <v>33</v>
      </c>
      <c r="F19" s="4">
        <v>54</v>
      </c>
    </row>
    <row r="20" spans="1:6" x14ac:dyDescent="0.3">
      <c r="A20" s="4">
        <f>'MA.1P.AP'!B20</f>
        <v>18</v>
      </c>
      <c r="B20" s="4">
        <f>'MA.1P.AP'!C20</f>
        <v>1</v>
      </c>
      <c r="C20" s="4">
        <f>SUM(B$3:B20)</f>
        <v>34</v>
      </c>
      <c r="E20" s="62">
        <v>34</v>
      </c>
      <c r="F20" s="4">
        <v>57</v>
      </c>
    </row>
    <row r="21" spans="1:6" x14ac:dyDescent="0.3">
      <c r="A21" s="4">
        <f>'MA.1P.AP'!B21</f>
        <v>19</v>
      </c>
      <c r="B21" s="4">
        <f>'MA.1P.AP'!C21</f>
        <v>2</v>
      </c>
      <c r="C21" s="4">
        <f>SUM(B$3:B21)</f>
        <v>36</v>
      </c>
      <c r="E21" s="62">
        <v>30</v>
      </c>
      <c r="F21" s="4">
        <v>59</v>
      </c>
    </row>
    <row r="22" spans="1:6" x14ac:dyDescent="0.3">
      <c r="A22" s="4">
        <f>'MA.1P.AP'!B22</f>
        <v>20</v>
      </c>
      <c r="B22" s="4">
        <f>'MA.1P.AP'!C22</f>
        <v>2</v>
      </c>
      <c r="C22" s="4">
        <f>SUM(B$3:B22)</f>
        <v>38</v>
      </c>
      <c r="E22" s="62">
        <v>36</v>
      </c>
      <c r="F22" s="4">
        <v>62</v>
      </c>
    </row>
    <row r="23" spans="1:6" x14ac:dyDescent="0.3">
      <c r="A23" s="4">
        <f>'MA.1P.AP'!B23</f>
        <v>21</v>
      </c>
      <c r="B23" s="4">
        <f>'MA.1P.AP'!C23</f>
        <v>3</v>
      </c>
      <c r="C23" s="4">
        <f>SUM(B$3:B23)</f>
        <v>41</v>
      </c>
      <c r="E23" s="62">
        <v>62</v>
      </c>
      <c r="F23" s="4">
        <v>67</v>
      </c>
    </row>
    <row r="24" spans="1:6" x14ac:dyDescent="0.3">
      <c r="A24" s="4">
        <f>'MA.1P.AP'!B24</f>
        <v>22</v>
      </c>
      <c r="B24" s="4">
        <f>'MA.1P.AP'!C24</f>
        <v>4</v>
      </c>
      <c r="C24" s="4">
        <f>SUM(B$3:B24)</f>
        <v>45</v>
      </c>
      <c r="E24" s="62">
        <v>30</v>
      </c>
      <c r="F24" s="4">
        <v>69</v>
      </c>
    </row>
    <row r="25" spans="1:6" x14ac:dyDescent="0.3">
      <c r="A25" s="4">
        <f>'MA.1P.AP'!B25</f>
        <v>23</v>
      </c>
      <c r="B25" s="4">
        <f>'MA.1P.AP'!C25</f>
        <v>4</v>
      </c>
      <c r="C25" s="4">
        <f>SUM(B$3:B25)</f>
        <v>49</v>
      </c>
      <c r="E25" s="62">
        <v>42</v>
      </c>
      <c r="F25" s="4">
        <v>72</v>
      </c>
    </row>
    <row r="26" spans="1:6" x14ac:dyDescent="0.3">
      <c r="A26" s="4">
        <f>'MA.1P.AP'!B26</f>
        <v>24</v>
      </c>
      <c r="B26" s="4">
        <f>'MA.1P.AP'!C26</f>
        <v>5</v>
      </c>
      <c r="C26" s="4">
        <f>SUM(B$3:B26)</f>
        <v>54</v>
      </c>
      <c r="E26" s="62">
        <v>47</v>
      </c>
      <c r="F26" s="4">
        <v>76</v>
      </c>
    </row>
    <row r="27" spans="1:6" x14ac:dyDescent="0.3">
      <c r="A27" s="4">
        <f>'MA.1P.AP'!B27</f>
        <v>25</v>
      </c>
      <c r="B27" s="4">
        <f>'MA.1P.AP'!C27</f>
        <v>4</v>
      </c>
      <c r="C27" s="4">
        <f>SUM(B$3:B27)</f>
        <v>58</v>
      </c>
      <c r="E27" s="62">
        <v>88</v>
      </c>
      <c r="F27" s="4">
        <v>82</v>
      </c>
    </row>
    <row r="28" spans="1:6" x14ac:dyDescent="0.3">
      <c r="A28" s="4">
        <f>'MA.1P.AP'!B28</f>
        <v>26</v>
      </c>
      <c r="B28" s="4">
        <f>'MA.1P.AP'!C28</f>
        <v>2</v>
      </c>
      <c r="C28" s="4">
        <f>SUM(B$3:B28)</f>
        <v>60</v>
      </c>
      <c r="E28" s="62">
        <v>38</v>
      </c>
      <c r="F28" s="4">
        <v>85</v>
      </c>
    </row>
    <row r="29" spans="1:6" x14ac:dyDescent="0.3">
      <c r="A29" s="4">
        <f>'MA.1P.AP'!B29</f>
        <v>27</v>
      </c>
      <c r="B29" s="4">
        <f>'MA.1P.AP'!C29</f>
        <v>1</v>
      </c>
      <c r="C29" s="4">
        <f>SUM(B$3:B29)</f>
        <v>61</v>
      </c>
      <c r="E29" s="62">
        <v>46</v>
      </c>
      <c r="F29" s="4">
        <v>88</v>
      </c>
    </row>
    <row r="30" spans="1:6" x14ac:dyDescent="0.3">
      <c r="A30" s="4">
        <f>'MA.1P.AP'!B30</f>
        <v>28</v>
      </c>
      <c r="B30" s="4">
        <f>'MA.1P.AP'!C30</f>
        <v>4</v>
      </c>
      <c r="C30" s="4">
        <f>SUM(B$3:B30)</f>
        <v>65</v>
      </c>
      <c r="E30" s="62">
        <v>49</v>
      </c>
      <c r="F30" s="4">
        <v>92</v>
      </c>
    </row>
    <row r="31" spans="1:6" x14ac:dyDescent="0.3">
      <c r="A31" s="4">
        <f>'MA.1P.AP'!B31</f>
        <v>29</v>
      </c>
      <c r="B31" s="4">
        <f>'MA.1P.AP'!C31</f>
        <v>3</v>
      </c>
      <c r="C31" s="4">
        <f>SUM(B$3:B31)</f>
        <v>68</v>
      </c>
      <c r="E31" s="62">
        <v>37</v>
      </c>
      <c r="F31" s="4">
        <v>95</v>
      </c>
    </row>
    <row r="32" spans="1:6" x14ac:dyDescent="0.3">
      <c r="A32" s="4">
        <f>'MA.1P.AP'!B32</f>
        <v>30</v>
      </c>
      <c r="B32" s="4">
        <f>'MA.1P.AP'!C32</f>
        <v>4</v>
      </c>
      <c r="C32" s="4">
        <f>SUM(B$3:B32)</f>
        <v>72</v>
      </c>
      <c r="E32" s="62">
        <v>30</v>
      </c>
      <c r="F32" s="4">
        <v>97</v>
      </c>
    </row>
    <row r="33" spans="1:6" x14ac:dyDescent="0.3">
      <c r="A33" s="4">
        <f>'MA.1P.AP'!B33</f>
        <v>31</v>
      </c>
      <c r="B33" s="4">
        <f>'MA.1P.AP'!C33</f>
        <v>3</v>
      </c>
      <c r="C33" s="4">
        <f>SUM(B$3:B33)</f>
        <v>75</v>
      </c>
      <c r="E33" s="62">
        <v>29</v>
      </c>
      <c r="F33" s="4">
        <v>99</v>
      </c>
    </row>
    <row r="34" spans="1:6" x14ac:dyDescent="0.3">
      <c r="A34" s="4">
        <f>'MA.1P.AP'!B34</f>
        <v>32</v>
      </c>
      <c r="B34" s="4">
        <f>'MA.1P.AP'!C34</f>
        <v>1</v>
      </c>
      <c r="C34" s="4">
        <f>SUM(B$3:B34)</f>
        <v>76</v>
      </c>
      <c r="E34" s="62">
        <v>32</v>
      </c>
      <c r="F34" s="4">
        <v>102</v>
      </c>
    </row>
    <row r="35" spans="1:6" x14ac:dyDescent="0.3">
      <c r="A35" s="4">
        <f>'MA.1P.AP'!B35</f>
        <v>33</v>
      </c>
      <c r="B35" s="4">
        <f>'MA.1P.AP'!C35</f>
        <v>5</v>
      </c>
      <c r="C35" s="4">
        <f>SUM(B$3:B35)</f>
        <v>81</v>
      </c>
      <c r="E35" s="62">
        <v>34</v>
      </c>
      <c r="F35" s="4">
        <v>104</v>
      </c>
    </row>
    <row r="36" spans="1:6" x14ac:dyDescent="0.3">
      <c r="A36" s="4">
        <f>'MA.1P.AP'!B36</f>
        <v>34</v>
      </c>
      <c r="B36" s="4">
        <f>'MA.1P.AP'!C36</f>
        <v>2</v>
      </c>
      <c r="C36" s="4">
        <f>SUM(B$3:B36)</f>
        <v>83</v>
      </c>
      <c r="E36" s="62">
        <v>50</v>
      </c>
      <c r="F36" s="4">
        <v>108</v>
      </c>
    </row>
    <row r="37" spans="1:6" x14ac:dyDescent="0.3">
      <c r="A37" s="4">
        <f>'MA.1P.AP'!B37</f>
        <v>35</v>
      </c>
      <c r="B37" s="4">
        <f>'MA.1P.AP'!C37</f>
        <v>0</v>
      </c>
      <c r="C37" s="4">
        <f>SUM(B$3:B37)</f>
        <v>83</v>
      </c>
      <c r="E37" s="62">
        <v>58</v>
      </c>
      <c r="F37" s="4">
        <v>113</v>
      </c>
    </row>
    <row r="38" spans="1:6" x14ac:dyDescent="0.3">
      <c r="A38" s="4">
        <f>'MA.1P.AP'!B38</f>
        <v>36</v>
      </c>
      <c r="B38" s="4">
        <f>'MA.1P.AP'!C38</f>
        <v>7</v>
      </c>
      <c r="C38" s="4">
        <f>SUM(B$3:B38)</f>
        <v>90</v>
      </c>
      <c r="E38" s="62">
        <v>62</v>
      </c>
      <c r="F38" s="4">
        <v>117</v>
      </c>
    </row>
    <row r="39" spans="1:6" x14ac:dyDescent="0.3">
      <c r="A39" s="4">
        <f>'MA.1P.AP'!B39</f>
        <v>37</v>
      </c>
      <c r="B39" s="4">
        <f>'MA.1P.AP'!C39</f>
        <v>3</v>
      </c>
      <c r="C39" s="4">
        <f>SUM(B$3:B39)</f>
        <v>93</v>
      </c>
      <c r="E39" s="62">
        <v>33</v>
      </c>
      <c r="F39" s="4">
        <v>120</v>
      </c>
    </row>
    <row r="40" spans="1:6" x14ac:dyDescent="0.3">
      <c r="A40" s="4">
        <f>'MA.1P.AP'!B40</f>
        <v>38</v>
      </c>
      <c r="B40" s="4">
        <f>'MA.1P.AP'!C40</f>
        <v>5</v>
      </c>
      <c r="C40" s="4">
        <f>SUM(B$3:B40)</f>
        <v>98</v>
      </c>
      <c r="E40" s="62">
        <v>42</v>
      </c>
      <c r="F40" s="4">
        <v>123</v>
      </c>
    </row>
    <row r="41" spans="1:6" x14ac:dyDescent="0.3">
      <c r="A41" s="4">
        <f>'MA.1P.AP'!B41</f>
        <v>39</v>
      </c>
      <c r="B41" s="4">
        <f>'MA.1P.AP'!C41</f>
        <v>5</v>
      </c>
      <c r="C41" s="4">
        <f>SUM(B$3:B41)</f>
        <v>103</v>
      </c>
      <c r="E41" s="62">
        <v>31</v>
      </c>
      <c r="F41" s="4">
        <v>125</v>
      </c>
    </row>
    <row r="42" spans="1:6" x14ac:dyDescent="0.3">
      <c r="A42" s="4">
        <f>'MA.1P.AP'!B42</f>
        <v>40</v>
      </c>
      <c r="B42" s="4">
        <f>'MA.1P.AP'!C42</f>
        <v>6</v>
      </c>
      <c r="C42" s="4">
        <f>SUM(B$3:B42)</f>
        <v>109</v>
      </c>
      <c r="E42" s="62">
        <v>47</v>
      </c>
      <c r="F42" s="4">
        <v>129</v>
      </c>
    </row>
    <row r="43" spans="1:6" x14ac:dyDescent="0.3">
      <c r="A43" s="4">
        <f>'MA.1P.AP'!B43</f>
        <v>41</v>
      </c>
      <c r="B43" s="4">
        <f>'MA.1P.AP'!C43</f>
        <v>2</v>
      </c>
      <c r="C43" s="4">
        <f>SUM(B$3:B43)</f>
        <v>111</v>
      </c>
      <c r="E43" s="62">
        <v>30</v>
      </c>
      <c r="F43" s="4">
        <v>131</v>
      </c>
    </row>
    <row r="44" spans="1:6" x14ac:dyDescent="0.3">
      <c r="A44" s="4">
        <f>'MA.1P.AP'!B44</f>
        <v>42</v>
      </c>
      <c r="B44" s="4">
        <f>'MA.1P.AP'!C44</f>
        <v>3</v>
      </c>
      <c r="C44" s="4">
        <f>SUM(B$3:B44)</f>
        <v>114</v>
      </c>
      <c r="E44" s="62">
        <v>34</v>
      </c>
      <c r="F44" s="4">
        <v>134</v>
      </c>
    </row>
    <row r="45" spans="1:6" x14ac:dyDescent="0.3">
      <c r="A45" s="4">
        <f>'MA.1P.AP'!B45</f>
        <v>43</v>
      </c>
      <c r="B45" s="4">
        <f>'MA.1P.AP'!C45</f>
        <v>4</v>
      </c>
      <c r="C45" s="4">
        <f>SUM(B$3:B45)</f>
        <v>118</v>
      </c>
      <c r="E45" s="62">
        <v>36</v>
      </c>
      <c r="F45" s="4">
        <v>136</v>
      </c>
    </row>
    <row r="46" spans="1:6" x14ac:dyDescent="0.3">
      <c r="A46" s="4">
        <f>'MA.1P.AP'!B46</f>
        <v>44</v>
      </c>
      <c r="B46" s="4">
        <f>'MA.1P.AP'!C46</f>
        <v>2</v>
      </c>
      <c r="C46" s="4">
        <f>SUM(B$3:B46)</f>
        <v>120</v>
      </c>
      <c r="E46" s="62">
        <v>39</v>
      </c>
      <c r="F46" s="4">
        <v>139</v>
      </c>
    </row>
    <row r="47" spans="1:6" x14ac:dyDescent="0.3">
      <c r="A47" s="4">
        <f>'MA.1P.AP'!B47</f>
        <v>45</v>
      </c>
      <c r="B47" s="4">
        <f>'MA.1P.AP'!C47</f>
        <v>3</v>
      </c>
      <c r="C47" s="4">
        <f>SUM(B$3:B47)</f>
        <v>123</v>
      </c>
      <c r="E47" s="62">
        <v>37</v>
      </c>
      <c r="F47" s="4">
        <v>142</v>
      </c>
    </row>
    <row r="48" spans="1:6" x14ac:dyDescent="0.3">
      <c r="A48" s="4">
        <f>'MA.1P.AP'!B48</f>
        <v>46</v>
      </c>
      <c r="B48" s="4">
        <f>'MA.1P.AP'!C48</f>
        <v>3</v>
      </c>
      <c r="C48" s="4">
        <f>SUM(B$3:B48)</f>
        <v>126</v>
      </c>
      <c r="E48" s="62">
        <v>66</v>
      </c>
      <c r="F48" s="4">
        <v>147</v>
      </c>
    </row>
    <row r="49" spans="1:6" x14ac:dyDescent="0.3">
      <c r="A49" s="4">
        <f>'MA.1P.AP'!B49</f>
        <v>47</v>
      </c>
      <c r="B49" s="4">
        <f>'MA.1P.AP'!C49</f>
        <v>6</v>
      </c>
      <c r="C49" s="4">
        <f>SUM(B$3:B49)</f>
        <v>132</v>
      </c>
      <c r="E49" s="62">
        <v>56</v>
      </c>
      <c r="F49" s="4">
        <v>151</v>
      </c>
    </row>
    <row r="50" spans="1:6" x14ac:dyDescent="0.3">
      <c r="A50" s="4">
        <f>'MA.1P.AP'!B50</f>
        <v>48</v>
      </c>
      <c r="B50" s="4">
        <f>'MA.1P.AP'!C50</f>
        <v>11</v>
      </c>
      <c r="C50" s="4">
        <f>SUM(B$3:B50)</f>
        <v>143</v>
      </c>
      <c r="E50" s="62">
        <v>54</v>
      </c>
      <c r="F50" s="4">
        <v>155</v>
      </c>
    </row>
    <row r="51" spans="1:6" x14ac:dyDescent="0.3">
      <c r="A51" s="4">
        <f>'MA.1P.AP'!B51</f>
        <v>49</v>
      </c>
      <c r="B51" s="4">
        <f>'MA.1P.AP'!C51</f>
        <v>5</v>
      </c>
      <c r="C51" s="4">
        <f>SUM(B$3:B51)</f>
        <v>148</v>
      </c>
      <c r="E51" s="62">
        <v>29</v>
      </c>
      <c r="F51" s="4">
        <v>157</v>
      </c>
    </row>
    <row r="52" spans="1:6" x14ac:dyDescent="0.3">
      <c r="A52" s="4">
        <f>'MA.1P.AP'!B52</f>
        <v>50</v>
      </c>
      <c r="B52" s="4">
        <f>'MA.1P.AP'!C52</f>
        <v>5</v>
      </c>
      <c r="C52" s="4">
        <f>SUM(B$3:B52)</f>
        <v>153</v>
      </c>
      <c r="E52" s="62">
        <v>41</v>
      </c>
      <c r="F52" s="4">
        <v>160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AD63-B031-4155-B0F2-594CAA72C5F7}">
  <dimension ref="A1:E29"/>
  <sheetViews>
    <sheetView showZeros="0" tabSelected="1" workbookViewId="0">
      <selection activeCell="G17" sqref="G17:I20"/>
    </sheetView>
  </sheetViews>
  <sheetFormatPr defaultRowHeight="15" x14ac:dyDescent="0.25"/>
  <cols>
    <col min="1" max="1" width="5.28515625" customWidth="1"/>
    <col min="2" max="2" width="15.140625" bestFit="1" customWidth="1"/>
    <col min="5" max="5" width="86.28515625" bestFit="1" customWidth="1"/>
    <col min="15" max="15" width="6.7109375" customWidth="1"/>
  </cols>
  <sheetData>
    <row r="1" spans="1:5" ht="17.25" thickBot="1" x14ac:dyDescent="0.35">
      <c r="A1" s="17" t="s">
        <v>55</v>
      </c>
      <c r="B1" s="108" t="s">
        <v>0</v>
      </c>
      <c r="C1" t="s">
        <v>49</v>
      </c>
      <c r="D1">
        <f ca="1">RANDBETWEEN(2,22)</f>
        <v>15</v>
      </c>
    </row>
    <row r="2" spans="1:5" ht="16.5" x14ac:dyDescent="0.3">
      <c r="A2" s="2">
        <v>1</v>
      </c>
      <c r="B2" s="109">
        <v>32</v>
      </c>
      <c r="C2" t="str" cm="1">
        <f t="array" aca="1" ref="C2" ca="1">IF(A2&lt;$D$1," ",IF(A2=$D$1,AVERAGE(B$2:B2),C1+B2/$D$1-INDEX($B$2:$B$29,A2-$D$1)/$D$1))</f>
        <v xml:space="preserve"> </v>
      </c>
    </row>
    <row r="3" spans="1:5" ht="16.5" x14ac:dyDescent="0.3">
      <c r="A3" s="2">
        <v>2</v>
      </c>
      <c r="B3" s="109">
        <v>42</v>
      </c>
      <c r="C3" t="str" cm="1">
        <f t="array" aca="1" ref="C3" ca="1">IF(A3&lt;$D$1," ",IF(A3=$D$1,AVERAGE(B$2:B3),C2+B3/$D$1-INDEX($B$2:$B$29,A3-$D$1)/$D$1))</f>
        <v xml:space="preserve"> </v>
      </c>
    </row>
    <row r="4" spans="1:5" ht="16.5" x14ac:dyDescent="0.3">
      <c r="A4" s="2">
        <v>3</v>
      </c>
      <c r="B4" s="109">
        <v>37</v>
      </c>
      <c r="C4" t="str" cm="1">
        <f t="array" aca="1" ref="C4" ca="1">IF(A4&lt;$D$1," ",IF(A4=$D$1,AVERAGE(B$2:B4),C3+B4/$D$1-INDEX($B$2:$B$29,A4-$D$1)/$D$1))</f>
        <v xml:space="preserve"> </v>
      </c>
      <c r="E4" s="104"/>
    </row>
    <row r="5" spans="1:5" ht="16.5" x14ac:dyDescent="0.3">
      <c r="A5" s="2">
        <v>4</v>
      </c>
      <c r="B5" s="109">
        <v>34</v>
      </c>
      <c r="C5" t="str" cm="1">
        <f t="array" aca="1" ref="C5" ca="1">IF(A5&lt;$D$1," ",IF(A5=$D$1,AVERAGE(B$2:B5),C4+B5/$D$1-INDEX($B$2:$B$29,A5-$D$1)/$D$1))</f>
        <v xml:space="preserve"> </v>
      </c>
    </row>
    <row r="6" spans="1:5" ht="16.5" x14ac:dyDescent="0.3">
      <c r="A6" s="2">
        <v>5</v>
      </c>
      <c r="B6" s="109">
        <v>31</v>
      </c>
      <c r="C6" t="str" cm="1">
        <f t="array" aca="1" ref="C6" ca="1">IF(A6&lt;$D$1," ",IF(A6=$D$1,AVERAGE(B$2:B6),C5+B6/$D$1-INDEX($B$2:$B$29,A6-$D$1)/$D$1))</f>
        <v xml:space="preserve"> </v>
      </c>
      <c r="E6" s="104"/>
    </row>
    <row r="7" spans="1:5" ht="16.5" x14ac:dyDescent="0.3">
      <c r="A7" s="2">
        <v>6</v>
      </c>
      <c r="B7" s="109">
        <v>47</v>
      </c>
      <c r="C7" t="str" cm="1">
        <f t="array" aca="1" ref="C7" ca="1">IF(A7&lt;$D$1," ",IF(A7=$D$1,AVERAGE(B$2:B7),C6+B7/$D$1-INDEX($B$2:$B$29,A7-$D$1)/$D$1))</f>
        <v xml:space="preserve"> </v>
      </c>
    </row>
    <row r="8" spans="1:5" ht="16.5" x14ac:dyDescent="0.3">
      <c r="A8" s="2">
        <v>7</v>
      </c>
      <c r="B8" s="109">
        <v>29</v>
      </c>
      <c r="C8" t="str" cm="1">
        <f t="array" aca="1" ref="C8" ca="1">IF(A8&lt;$D$1," ",IF(A8=$D$1,AVERAGE(B$2:B8),C7+B8/$D$1-INDEX($B$2:$B$29,A8-$D$1)/$D$1))</f>
        <v xml:space="preserve"> </v>
      </c>
    </row>
    <row r="9" spans="1:5" ht="16.5" x14ac:dyDescent="0.3">
      <c r="A9" s="2">
        <v>8</v>
      </c>
      <c r="B9" s="109">
        <v>56</v>
      </c>
      <c r="C9" t="str" cm="1">
        <f t="array" aca="1" ref="C9" ca="1">IF(A9&lt;$D$1," ",IF(A9=$D$1,AVERAGE(B$2:B9),C8+B9/$D$1-INDEX($B$2:$B$29,A9-$D$1)/$D$1))</f>
        <v xml:space="preserve"> </v>
      </c>
    </row>
    <row r="10" spans="1:5" ht="16.5" x14ac:dyDescent="0.3">
      <c r="A10" s="2">
        <v>9</v>
      </c>
      <c r="B10" s="109">
        <v>54</v>
      </c>
      <c r="C10" t="str" cm="1">
        <f t="array" aca="1" ref="C10" ca="1">IF(A10&lt;$D$1," ",IF(A10=$D$1,AVERAGE(B$2:B10),C9+B10/$D$1-INDEX($B$2:$B$29,A10-$D$1)/$D$1))</f>
        <v xml:space="preserve"> </v>
      </c>
    </row>
    <row r="11" spans="1:5" ht="16.5" x14ac:dyDescent="0.3">
      <c r="A11" s="2">
        <v>10</v>
      </c>
      <c r="B11" s="109">
        <v>58</v>
      </c>
      <c r="C11" t="str" cm="1">
        <f t="array" aca="1" ref="C11" ca="1">IF(A11&lt;$D$1," ",IF(A11=$D$1,AVERAGE(B$2:B11),C10+B11/$D$1-INDEX($B$2:$B$29,A11-$D$1)/$D$1))</f>
        <v xml:space="preserve"> </v>
      </c>
    </row>
    <row r="12" spans="1:5" ht="16.5" x14ac:dyDescent="0.3">
      <c r="A12" s="2">
        <v>11</v>
      </c>
      <c r="B12" s="109">
        <v>66</v>
      </c>
      <c r="C12" t="str" cm="1">
        <f t="array" aca="1" ref="C12" ca="1">IF(A12&lt;$D$1," ",IF(A12=$D$1,AVERAGE(B$2:B12),C11+B12/$D$1-INDEX($B$2:$B$29,A12-$D$1)/$D$1))</f>
        <v xml:space="preserve"> </v>
      </c>
    </row>
    <row r="13" spans="1:5" ht="16.5" x14ac:dyDescent="0.3">
      <c r="A13" s="2">
        <v>12</v>
      </c>
      <c r="B13" s="109">
        <v>29</v>
      </c>
      <c r="C13" t="str" cm="1">
        <f t="array" aca="1" ref="C13" ca="1">IF(A13&lt;$D$1," ",IF(A13=$D$1,AVERAGE(B$2:B13),C12+B13/$D$1-INDEX($B$2:$B$29,A13-$D$1)/$D$1))</f>
        <v xml:space="preserve"> </v>
      </c>
    </row>
    <row r="14" spans="1:5" ht="16.5" x14ac:dyDescent="0.3">
      <c r="A14" s="2">
        <v>13</v>
      </c>
      <c r="B14" s="109">
        <v>41</v>
      </c>
      <c r="C14" t="str" cm="1">
        <f t="array" aca="1" ref="C14" ca="1">IF(A14&lt;$D$1," ",IF(A14=$D$1,AVERAGE(B$2:B14),C13+B14/$D$1-INDEX($B$2:$B$29,A14-$D$1)/$D$1))</f>
        <v xml:space="preserve"> </v>
      </c>
    </row>
    <row r="15" spans="1:5" ht="16.5" x14ac:dyDescent="0.3">
      <c r="A15" s="2">
        <v>14</v>
      </c>
      <c r="B15" s="109">
        <v>37</v>
      </c>
      <c r="C15" t="str" cm="1">
        <f t="array" aca="1" ref="C15" ca="1">IF(A15&lt;$D$1," ",IF(A15=$D$1,AVERAGE(B$2:B15),C14+B15/$D$1-INDEX($B$2:$B$29,A15-$D$1)/$D$1))</f>
        <v xml:space="preserve"> </v>
      </c>
    </row>
    <row r="16" spans="1:5" ht="16.5" x14ac:dyDescent="0.3">
      <c r="A16" s="2">
        <v>15</v>
      </c>
      <c r="B16" s="109">
        <v>50</v>
      </c>
      <c r="C16" cm="1">
        <f t="array" aca="1" ref="C16" ca="1">IF(A16&lt;$D$1," ",IF(A16=$D$1,AVERAGE(B$2:B16),C15+B16/$D$1-INDEX($B$2:$B$29,A16-$D$1)/$D$1))</f>
        <v>42.866666666666667</v>
      </c>
    </row>
    <row r="17" spans="1:5" ht="16.5" x14ac:dyDescent="0.3">
      <c r="A17" s="2">
        <v>16</v>
      </c>
      <c r="B17" s="109">
        <v>39</v>
      </c>
      <c r="C17" cm="1">
        <f t="array" aca="1" ref="C17" ca="1">IF(A17&lt;$D$1," ",IF(A17=$D$1,AVERAGE(B$2:B17),C16+B17/$D$1-INDEX($B$2:$B$29,A17-$D$1)/$D$1))</f>
        <v>43.333333333333336</v>
      </c>
    </row>
    <row r="18" spans="1:5" ht="16.5" x14ac:dyDescent="0.3">
      <c r="A18" s="2">
        <v>17</v>
      </c>
      <c r="B18" s="109">
        <v>33</v>
      </c>
      <c r="C18" cm="1">
        <f t="array" aca="1" ref="C18" ca="1">IF(A18&lt;$D$1," ",IF(A18=$D$1,AVERAGE(B$2:B18),C17+B18/$D$1-INDEX($B$2:$B$29,A18-$D$1)/$D$1))</f>
        <v>42.733333333333341</v>
      </c>
    </row>
    <row r="19" spans="1:5" ht="16.5" x14ac:dyDescent="0.3">
      <c r="A19" s="2">
        <v>18</v>
      </c>
      <c r="B19" s="109">
        <v>34</v>
      </c>
      <c r="C19" cm="1">
        <f t="array" aca="1" ref="C19" ca="1">IF(A19&lt;$D$1," ",IF(A19=$D$1,AVERAGE(B$2:B19),C18+B19/$D$1-INDEX($B$2:$B$29,A19-$D$1)/$D$1))</f>
        <v>42.533333333333339</v>
      </c>
    </row>
    <row r="20" spans="1:5" ht="16.5" x14ac:dyDescent="0.3">
      <c r="A20" s="2">
        <v>19</v>
      </c>
      <c r="B20" s="109">
        <v>30</v>
      </c>
      <c r="C20" cm="1">
        <f t="array" aca="1" ref="C20" ca="1">IF(A20&lt;$D$1," ",IF(A20=$D$1,AVERAGE(B$2:B20),C19+B20/$D$1-INDEX($B$2:$B$29,A20-$D$1)/$D$1))</f>
        <v>42.266666666666673</v>
      </c>
      <c r="E20" t="str" cm="1">
        <f t="array" aca="1" ref="E20" ca="1">IF(A2&lt;$D$1,"",IF(A2=$D$1,AVERAGE(B$2:B2),D1+B2/$D$1-INDEX($B$2:$B$13,A2-$D$1+1))/$D$1)</f>
        <v/>
      </c>
    </row>
    <row r="21" spans="1:5" ht="16.5" x14ac:dyDescent="0.3">
      <c r="A21" s="2">
        <v>20</v>
      </c>
      <c r="B21" s="109">
        <v>36</v>
      </c>
      <c r="C21" cm="1">
        <f t="array" aca="1" ref="C21" ca="1">IF(A21&lt;$D$1," ",IF(A21=$D$1,AVERAGE(B$2:B21),C20+B21/$D$1-INDEX($B$2:$B$29,A21-$D$1)/$D$1))</f>
        <v>42.6</v>
      </c>
    </row>
    <row r="22" spans="1:5" ht="16.5" x14ac:dyDescent="0.3">
      <c r="A22" s="2">
        <v>21</v>
      </c>
      <c r="B22" s="109">
        <v>62</v>
      </c>
      <c r="C22" cm="1">
        <f t="array" aca="1" ref="C22" ca="1">IF(A22&lt;$D$1," ",IF(A22=$D$1,AVERAGE(B$2:B22),C21+B22/$D$1-INDEX($B$2:$B$29,A22-$D$1)/$D$1))</f>
        <v>43.6</v>
      </c>
      <c r="E22" s="104" t="str">
        <f ca="1">_xlfn.FORMULATEXT(C8)</f>
        <v>=IF(A8&lt;$D$1," ",IF(A8=$D$1,AVERAGE(B$2:B8),C7+B8/$D$1-INDEX($B$2:$B$29,A8-$D$1)/$D$1))</v>
      </c>
    </row>
    <row r="23" spans="1:5" ht="16.5" x14ac:dyDescent="0.3">
      <c r="A23" s="2">
        <v>22</v>
      </c>
      <c r="B23" s="109">
        <v>30</v>
      </c>
      <c r="C23" cm="1">
        <f t="array" aca="1" ref="C23" ca="1">IF(A23&lt;$D$1," ",IF(A23=$D$1,AVERAGE(B$2:B23),C22+B23/$D$1-INDEX($B$2:$B$29,A23-$D$1)/$D$1))</f>
        <v>43.666666666666671</v>
      </c>
    </row>
    <row r="24" spans="1:5" ht="16.5" x14ac:dyDescent="0.3">
      <c r="A24" s="2">
        <v>23</v>
      </c>
      <c r="B24" s="109">
        <v>42</v>
      </c>
      <c r="C24" cm="1">
        <f t="array" aca="1" ref="C24" ca="1">IF(A24&lt;$D$1," ",IF(A24=$D$1,AVERAGE(B$2:B24),C23+B24/$D$1-INDEX($B$2:$B$29,A24-$D$1)/$D$1))</f>
        <v>42.733333333333334</v>
      </c>
    </row>
    <row r="25" spans="1:5" ht="16.5" x14ac:dyDescent="0.3">
      <c r="A25" s="2">
        <v>24</v>
      </c>
      <c r="B25" s="109">
        <v>47</v>
      </c>
      <c r="C25" cm="1">
        <f t="array" aca="1" ref="C25" ca="1">IF(A25&lt;$D$1," ",IF(A25=$D$1,AVERAGE(B$2:B25),C24+B25/$D$1-INDEX($B$2:$B$29,A25-$D$1)/$D$1))</f>
        <v>42.266666666666666</v>
      </c>
    </row>
    <row r="26" spans="1:5" ht="16.5" x14ac:dyDescent="0.3">
      <c r="A26" s="2">
        <v>25</v>
      </c>
      <c r="B26" s="109">
        <v>88</v>
      </c>
      <c r="C26" cm="1">
        <f t="array" aca="1" ref="C26" ca="1">IF(A26&lt;$D$1," ",IF(A26=$D$1,AVERAGE(B$2:B26),C25+B26/$D$1-INDEX($B$2:$B$29,A26-$D$1)/$D$1))</f>
        <v>44.266666666666666</v>
      </c>
    </row>
    <row r="27" spans="1:5" ht="16.5" x14ac:dyDescent="0.3">
      <c r="A27" s="2">
        <v>26</v>
      </c>
      <c r="B27" s="109">
        <v>38</v>
      </c>
      <c r="C27" cm="1">
        <f t="array" aca="1" ref="C27" ca="1">IF(A27&lt;$D$1," ",IF(A27=$D$1,AVERAGE(B$2:B27),C26+B27/$D$1-INDEX($B$2:$B$29,A27-$D$1)/$D$1))</f>
        <v>42.4</v>
      </c>
    </row>
    <row r="28" spans="1:5" ht="16.5" x14ac:dyDescent="0.3">
      <c r="A28" s="2">
        <v>27</v>
      </c>
      <c r="B28" s="109">
        <v>46</v>
      </c>
      <c r="C28" cm="1">
        <f t="array" aca="1" ref="C28" ca="1">IF(A28&lt;$D$1," ",IF(A28=$D$1,AVERAGE(B$2:B28),C27+B28/$D$1-INDEX($B$2:$B$29,A28-$D$1)/$D$1))</f>
        <v>43.533333333333339</v>
      </c>
    </row>
    <row r="29" spans="1:5" ht="17.25" thickBot="1" x14ac:dyDescent="0.35">
      <c r="A29" s="2">
        <v>28</v>
      </c>
      <c r="B29" s="113">
        <v>49</v>
      </c>
      <c r="C29" cm="1">
        <f t="array" aca="1" ref="C29" ca="1">IF(A29&lt;$D$1," ",IF(A29=$D$1,AVERAGE(B$2:B29),C28+B29/$D$1-INDEX($B$2:$B$29,A29-$D$1)/$D$1))</f>
        <v>44.06666666666667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0.ArdiData28Fixed</vt:lpstr>
      <vt:lpstr>1.StatFitPoissNorm</vt:lpstr>
      <vt:lpstr>MA.1P.AP</vt:lpstr>
      <vt:lpstr>MA.MAD.TS</vt:lpstr>
      <vt:lpstr>MA.MSE.MAPE</vt:lpstr>
      <vt:lpstr>BIA.MAD.MSE.MAPE.TS</vt:lpstr>
      <vt:lpstr>Stationary</vt:lpstr>
      <vt:lpstr>Every.MA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2021-07-22T21:16:00Z</dcterms:modified>
</cp:coreProperties>
</file>