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ink/ink1.xml" ContentType="application/inkml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3.xml" ContentType="application/vnd.openxmlformats-officedocument.drawing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4.xml" ContentType="application/vnd.openxmlformats-officedocument.drawing+xml"/>
  <Override PartName="/xl/ink/ink2.xml" ContentType="application/inkml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13_ncr:1_{4CFE42D7-DD90-4167-AF61-ABB92555FDD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1.MonthlyData12(26)" sheetId="58" r:id="rId1"/>
    <sheet name="2.YearlyData" sheetId="60" r:id="rId2"/>
    <sheet name="3.MA.ES.Level" sheetId="71" r:id="rId3"/>
    <sheet name="4.AllMetricsUsing.ES" sheetId="59" r:id="rId4"/>
    <sheet name="5.AddConstant.ES" sheetId="73" r:id="rId5"/>
    <sheet name="6.Reg.Line.AddIns.Functions" sheetId="67" r:id="rId6"/>
    <sheet name="7.TrendAdjES" sheetId="56" r:id="rId7"/>
    <sheet name="8.SeasRegChopraMineEvenp12" sheetId="70" r:id="rId8"/>
    <sheet name="9.SeasDummyReg" sheetId="76" r:id="rId9"/>
    <sheet name="10.TreSeasExpoSmoo" sheetId="77" r:id="rId10"/>
    <sheet name="11.MAD.GenPurp.MA" sheetId="78" r:id="rId11"/>
    <sheet name="11b.MAD.GenPurp.MA+K" sheetId="74" r:id="rId12"/>
    <sheet name="11c.MAD.GenPurp.MA-B" sheetId="79" r:id="rId13"/>
    <sheet name="12.RegreSSE&amp;SST" sheetId="75" r:id="rId14"/>
    <sheet name="12b.Reg-Piecewise" sheetId="69" r:id="rId15"/>
    <sheet name="Months" sheetId="52" r:id="rId16"/>
  </sheets>
  <externalReferences>
    <externalReference r:id="rId17"/>
    <externalReference r:id="rId18"/>
  </externalReferences>
  <definedNames>
    <definedName name="At">OFFSET('11c.MAD.GenPurp.MA-B'!$B$4,,,COUNT('11c.MAD.GenPurp.MA-B'!$B$4:$B$53))</definedName>
    <definedName name="BIAS">OFFSET('11c.MAD.GenPurp.MA-B'!$H$4,,,COUNT('11c.MAD.GenPurp.MA-B'!$B$4:$B$53))</definedName>
    <definedName name="E">OFFSET('11c.MAD.GenPurp.MA-B'!$D$4,,,COUNT('11c.MAD.GenPurp.MA-B'!$B$4:$B$53))</definedName>
    <definedName name="Ft">OFFSET('11c.MAD.GenPurp.MA-B'!$C$4,,,COUNT('11c.MAD.GenPurp.MA-B'!$B$4:$B$53))</definedName>
    <definedName name="solver_adj" localSheetId="9" hidden="1">'10.TreSeasExpoSmoo'!#REF!</definedName>
    <definedName name="solver_adj" localSheetId="10" hidden="1">'11.MAD.GenPurp.MA'!#REF!</definedName>
    <definedName name="solver_adj" localSheetId="11" hidden="1">'11b.MAD.GenPurp.MA+K'!#REF!</definedName>
    <definedName name="solver_adj" localSheetId="12" hidden="1">'11c.MAD.GenPurp.MA-B'!#REF!</definedName>
    <definedName name="solver_adj" localSheetId="13" hidden="1">'12.RegreSSE&amp;SST'!$J$16:$J$17</definedName>
    <definedName name="solver_adj" localSheetId="14" hidden="1">'12b.Reg-Piecewise'!$H$2:$H$6</definedName>
    <definedName name="solver_adj" localSheetId="3" hidden="1">'4.AllMetricsUsing.ES'!#REF!</definedName>
    <definedName name="solver_adj" localSheetId="4" hidden="1">'5.AddConstant.ES'!#REF!</definedName>
    <definedName name="solver_adj" localSheetId="5" hidden="1">'6.Reg.Line.AddIns.Functions'!#REF!</definedName>
    <definedName name="solver_adj" localSheetId="6" hidden="1">'7.TrendAdjES'!$J$1:$J$2</definedName>
    <definedName name="solver_adj" localSheetId="7" hidden="1">'8.SeasRegChopraMineEvenp12'!#REF!</definedName>
    <definedName name="solver_adj" localSheetId="8" hidden="1">'9.SeasDummyReg'!#REF!</definedName>
    <definedName name="solver_adj" localSheetId="15" hidden="1">Months!$T$2:$T$4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cvg" localSheetId="12" hidden="1">0.0001</definedName>
    <definedName name="solver_cvg" localSheetId="13" hidden="1">0.0001</definedName>
    <definedName name="solver_cvg" localSheetId="14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15" hidden="1">0.0001</definedName>
    <definedName name="solver_drv" localSheetId="9" hidden="1">1</definedName>
    <definedName name="solver_drv" localSheetId="10" hidden="1">1</definedName>
    <definedName name="solver_drv" localSheetId="11" hidden="1">1</definedName>
    <definedName name="solver_drv" localSheetId="12" hidden="1">1</definedName>
    <definedName name="solver_drv" localSheetId="13" hidden="1">2</definedName>
    <definedName name="solver_drv" localSheetId="14" hidden="1">1</definedName>
    <definedName name="solver_drv" localSheetId="3" hidden="1">1</definedName>
    <definedName name="solver_drv" localSheetId="4" hidden="1">1</definedName>
    <definedName name="solver_drv" localSheetId="5" hidden="1">2</definedName>
    <definedName name="solver_drv" localSheetId="6" hidden="1">1</definedName>
    <definedName name="solver_drv" localSheetId="7" hidden="1">1</definedName>
    <definedName name="solver_drv" localSheetId="8" hidden="1">1</definedName>
    <definedName name="solver_drv" localSheetId="15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ng" localSheetId="12" hidden="1">1</definedName>
    <definedName name="solver_eng" localSheetId="13" hidden="1">1</definedName>
    <definedName name="solver_eng" localSheetId="14" hidden="1">3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ng" localSheetId="15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est" localSheetId="12" hidden="1">1</definedName>
    <definedName name="solver_est" localSheetId="13" hidden="1">1</definedName>
    <definedName name="solver_est" localSheetId="14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15" hidden="1">1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itr" localSheetId="12" hidden="1">2147483647</definedName>
    <definedName name="solver_itr" localSheetId="13" hidden="1">2147483647</definedName>
    <definedName name="solver_itr" localSheetId="14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15" hidden="1">2147483647</definedName>
    <definedName name="solver_lhs1" localSheetId="9" hidden="1">'10.TreSeasExpoSmoo'!#REF!</definedName>
    <definedName name="solver_lhs1" localSheetId="10" hidden="1">'11.MAD.GenPurp.MA'!#REF!</definedName>
    <definedName name="solver_lhs1" localSheetId="11" hidden="1">'11b.MAD.GenPurp.MA+K'!#REF!</definedName>
    <definedName name="solver_lhs1" localSheetId="12" hidden="1">'11c.MAD.GenPurp.MA-B'!#REF!</definedName>
    <definedName name="solver_lhs1" localSheetId="14" hidden="1">'12b.Reg-Piecewise'!$H$2:$H$3</definedName>
    <definedName name="solver_lhs1" localSheetId="3" hidden="1">'4.AllMetricsUsing.ES'!#REF!</definedName>
    <definedName name="solver_lhs1" localSheetId="4" hidden="1">'5.AddConstant.ES'!#REF!</definedName>
    <definedName name="solver_lhs1" localSheetId="6" hidden="1">'7.TrendAdjES'!$J$1:$J$2</definedName>
    <definedName name="solver_lhs1" localSheetId="7" hidden="1">'8.SeasRegChopraMineEvenp12'!#REF!</definedName>
    <definedName name="solver_lhs1" localSheetId="8" hidden="1">'9.SeasDummyReg'!#REF!</definedName>
    <definedName name="solver_lhs1" localSheetId="15" hidden="1">Months!$T$2</definedName>
    <definedName name="solver_lhs2" localSheetId="9" hidden="1">'10.TreSeasExpoSmoo'!#REF!</definedName>
    <definedName name="solver_lhs2" localSheetId="10" hidden="1">'11.MAD.GenPurp.MA'!#REF!</definedName>
    <definedName name="solver_lhs2" localSheetId="11" hidden="1">'11b.MAD.GenPurp.MA+K'!#REF!</definedName>
    <definedName name="solver_lhs2" localSheetId="12" hidden="1">'11c.MAD.GenPurp.MA-B'!#REF!</definedName>
    <definedName name="solver_lhs2" localSheetId="14" hidden="1">'12b.Reg-Piecewise'!$H$2:$H$3</definedName>
    <definedName name="solver_lhs2" localSheetId="3" hidden="1">'4.AllMetricsUsing.ES'!#REF!</definedName>
    <definedName name="solver_lhs2" localSheetId="4" hidden="1">'5.AddConstant.ES'!#REF!</definedName>
    <definedName name="solver_lhs2" localSheetId="6" hidden="1">'7.TrendAdjES'!$J$1:$J$2</definedName>
    <definedName name="solver_lhs2" localSheetId="7" hidden="1">'8.SeasRegChopraMineEvenp12'!#REF!</definedName>
    <definedName name="solver_lhs2" localSheetId="8" hidden="1">'9.SeasDummyReg'!#REF!</definedName>
    <definedName name="solver_lhs2" localSheetId="15" hidden="1">Months!$T$2</definedName>
    <definedName name="solver_lhs3" localSheetId="9" hidden="1">'10.TreSeasExpoSmoo'!#REF!</definedName>
    <definedName name="solver_lhs3" localSheetId="10" hidden="1">'11.MAD.GenPurp.MA'!#REF!</definedName>
    <definedName name="solver_lhs3" localSheetId="11" hidden="1">'11b.MAD.GenPurp.MA+K'!#REF!</definedName>
    <definedName name="solver_lhs3" localSheetId="12" hidden="1">'11c.MAD.GenPurp.MA-B'!#REF!</definedName>
    <definedName name="solver_lhs3" localSheetId="14" hidden="1">'12b.Reg-Piecewise'!$H$4:$H$5</definedName>
    <definedName name="solver_lhs3" localSheetId="3" hidden="1">'4.AllMetricsUsing.ES'!#REF!</definedName>
    <definedName name="solver_lhs3" localSheetId="4" hidden="1">'5.AddConstant.ES'!#REF!</definedName>
    <definedName name="solver_lhs3" localSheetId="6" hidden="1">'7.TrendAdjES'!$Z$2:$Z$2</definedName>
    <definedName name="solver_lhs3" localSheetId="7" hidden="1">'8.SeasRegChopraMineEvenp12'!#REF!</definedName>
    <definedName name="solver_lhs3" localSheetId="8" hidden="1">'9.SeasDummyReg'!#REF!</definedName>
    <definedName name="solver_lhs3" localSheetId="15" hidden="1">Months!$T$3</definedName>
    <definedName name="solver_lhs4" localSheetId="9" hidden="1">'10.TreSeasExpoSmoo'!#REF!</definedName>
    <definedName name="solver_lhs4" localSheetId="14" hidden="1">'12b.Reg-Piecewise'!$H$4:$H$5</definedName>
    <definedName name="solver_lhs4" localSheetId="7" hidden="1">'8.SeasRegChopraMineEvenp12'!#REF!</definedName>
    <definedName name="solver_lhs4" localSheetId="8" hidden="1">'9.SeasDummyReg'!#REF!</definedName>
    <definedName name="solver_lhs4" localSheetId="15" hidden="1">Months!$T$3</definedName>
    <definedName name="solver_lhs5" localSheetId="9" hidden="1">'10.TreSeasExpoSmoo'!#REF!</definedName>
    <definedName name="solver_lhs5" localSheetId="14" hidden="1">'12b.Reg-Piecewise'!$H$6</definedName>
    <definedName name="solver_lhs5" localSheetId="7" hidden="1">'8.SeasRegChopraMineEvenp12'!#REF!</definedName>
    <definedName name="solver_lhs5" localSheetId="8" hidden="1">'9.SeasDummyReg'!#REF!</definedName>
    <definedName name="solver_lhs5" localSheetId="15" hidden="1">Months!$T$4</definedName>
    <definedName name="solver_lhs6" localSheetId="9" hidden="1">'10.TreSeasExpoSmoo'!#REF!</definedName>
    <definedName name="solver_lhs6" localSheetId="14" hidden="1">'12b.Reg-Piecewise'!$H$6</definedName>
    <definedName name="solver_lhs6" localSheetId="7" hidden="1">'8.SeasRegChopraMineEvenp12'!#REF!</definedName>
    <definedName name="solver_lhs6" localSheetId="8" hidden="1">'9.SeasDummyReg'!#REF!</definedName>
    <definedName name="solver_lhs6" localSheetId="15" hidden="1">Months!$T$4</definedName>
    <definedName name="solver_lhs7" localSheetId="14" hidden="1">'12b.Reg-Piecewise'!$H$6</definedName>
    <definedName name="solver_lhs7" localSheetId="15" hidden="1">Months!$T$4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ip" localSheetId="12" hidden="1">2147483647</definedName>
    <definedName name="solver_mip" localSheetId="13" hidden="1">2147483647</definedName>
    <definedName name="solver_mip" localSheetId="14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15" hidden="1">2147483647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ni" localSheetId="12" hidden="1">30</definedName>
    <definedName name="solver_mni" localSheetId="13" hidden="1">30</definedName>
    <definedName name="solver_mni" localSheetId="14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15" hidden="1">30</definedName>
    <definedName name="solver_mrt" localSheetId="9" hidden="1">0.075</definedName>
    <definedName name="solver_mrt" localSheetId="10" hidden="1">0.075</definedName>
    <definedName name="solver_mrt" localSheetId="11" hidden="1">0.075</definedName>
    <definedName name="solver_mrt" localSheetId="12" hidden="1">0.075</definedName>
    <definedName name="solver_mrt" localSheetId="13" hidden="1">0.075</definedName>
    <definedName name="solver_mrt" localSheetId="14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15" hidden="1">0.075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msl" localSheetId="12" hidden="1">2</definedName>
    <definedName name="solver_msl" localSheetId="13" hidden="1">2</definedName>
    <definedName name="solver_msl" localSheetId="14" hidden="1">1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1</definedName>
    <definedName name="solver_msl" localSheetId="7" hidden="1">2</definedName>
    <definedName name="solver_msl" localSheetId="8" hidden="1">2</definedName>
    <definedName name="solver_msl" localSheetId="15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eg" localSheetId="12" hidden="1">1</definedName>
    <definedName name="solver_neg" localSheetId="13" hidden="1">1</definedName>
    <definedName name="solver_neg" localSheetId="14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15" hidden="1">1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od" localSheetId="12" hidden="1">2147483647</definedName>
    <definedName name="solver_nod" localSheetId="13" hidden="1">2147483647</definedName>
    <definedName name="solver_nod" localSheetId="14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15" hidden="1">2147483647</definedName>
    <definedName name="solver_num" localSheetId="9" hidden="1">2</definedName>
    <definedName name="solver_num" localSheetId="10" hidden="1">2</definedName>
    <definedName name="solver_num" localSheetId="11" hidden="1">2</definedName>
    <definedName name="solver_num" localSheetId="12" hidden="1">2</definedName>
    <definedName name="solver_num" localSheetId="13" hidden="1">0</definedName>
    <definedName name="solver_num" localSheetId="14" hidden="1">7</definedName>
    <definedName name="solver_num" localSheetId="3" hidden="1">2</definedName>
    <definedName name="solver_num" localSheetId="4" hidden="1">2</definedName>
    <definedName name="solver_num" localSheetId="5" hidden="1">0</definedName>
    <definedName name="solver_num" localSheetId="6" hidden="1">2</definedName>
    <definedName name="solver_num" localSheetId="7" hidden="1">2</definedName>
    <definedName name="solver_num" localSheetId="8" hidden="1">2</definedName>
    <definedName name="solver_num" localSheetId="15" hidden="1">6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nwt" localSheetId="12" hidden="1">1</definedName>
    <definedName name="solver_nwt" localSheetId="13" hidden="1">1</definedName>
    <definedName name="solver_nwt" localSheetId="14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15" hidden="1">1</definedName>
    <definedName name="solver_opt" localSheetId="9" hidden="1">'10.TreSeasExpoSmoo'!#REF!</definedName>
    <definedName name="solver_opt" localSheetId="10" hidden="1">'11.MAD.GenPurp.MA'!$Q$26</definedName>
    <definedName name="solver_opt" localSheetId="11" hidden="1">'11b.MAD.GenPurp.MA+K'!$P$26</definedName>
    <definedName name="solver_opt" localSheetId="12" hidden="1">'11c.MAD.GenPurp.MA-B'!$Q$26</definedName>
    <definedName name="solver_opt" localSheetId="13" hidden="1">'12.RegreSSE&amp;SST'!$D$28</definedName>
    <definedName name="solver_opt" localSheetId="14" hidden="1">'12b.Reg-Piecewise'!$H$7</definedName>
    <definedName name="solver_opt" localSheetId="3" hidden="1">'4.AllMetricsUsing.ES'!$L$26</definedName>
    <definedName name="solver_opt" localSheetId="4" hidden="1">'5.AddConstant.ES'!$H$26</definedName>
    <definedName name="solver_opt" localSheetId="5" hidden="1">'6.Reg.Line.AddIns.Functions'!#REF!</definedName>
    <definedName name="solver_opt" localSheetId="6" hidden="1">'7.TrendAdjES'!$I$4</definedName>
    <definedName name="solver_opt" localSheetId="7" hidden="1">'8.SeasRegChopraMineEvenp12'!#REF!</definedName>
    <definedName name="solver_opt" localSheetId="8" hidden="1">'9.SeasDummyReg'!#REF!</definedName>
    <definedName name="solver_opt" localSheetId="15" hidden="1">Months!$N$2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pre" localSheetId="12" hidden="1">0.000001</definedName>
    <definedName name="solver_pre" localSheetId="13" hidden="1">0.000001</definedName>
    <definedName name="solver_pre" localSheetId="14" hidden="1">0.0000001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15" hidden="1">0.000001</definedName>
    <definedName name="solver_rbv" localSheetId="9" hidden="1">1</definedName>
    <definedName name="solver_rbv" localSheetId="10" hidden="1">1</definedName>
    <definedName name="solver_rbv" localSheetId="11" hidden="1">1</definedName>
    <definedName name="solver_rbv" localSheetId="12" hidden="1">1</definedName>
    <definedName name="solver_rbv" localSheetId="13" hidden="1">2</definedName>
    <definedName name="solver_rbv" localSheetId="14" hidden="1">1</definedName>
    <definedName name="solver_rbv" localSheetId="3" hidden="1">1</definedName>
    <definedName name="solver_rbv" localSheetId="4" hidden="1">1</definedName>
    <definedName name="solver_rbv" localSheetId="5" hidden="1">2</definedName>
    <definedName name="solver_rbv" localSheetId="6" hidden="1">1</definedName>
    <definedName name="solver_rbv" localSheetId="7" hidden="1">1</definedName>
    <definedName name="solver_rbv" localSheetId="8" hidden="1">1</definedName>
    <definedName name="solver_rbv" localSheetId="15" hidden="1">1</definedName>
    <definedName name="solver_rel1" localSheetId="9" hidden="1">1</definedName>
    <definedName name="solver_rel1" localSheetId="10" hidden="1">1</definedName>
    <definedName name="solver_rel1" localSheetId="11" hidden="1">1</definedName>
    <definedName name="solver_rel1" localSheetId="12" hidden="1">1</definedName>
    <definedName name="solver_rel1" localSheetId="14" hidden="1">1</definedName>
    <definedName name="solver_rel1" localSheetId="3" hidden="1">1</definedName>
    <definedName name="solver_rel1" localSheetId="4" hidden="1">1</definedName>
    <definedName name="solver_rel1" localSheetId="6" hidden="1">1</definedName>
    <definedName name="solver_rel1" localSheetId="7" hidden="1">1</definedName>
    <definedName name="solver_rel1" localSheetId="8" hidden="1">1</definedName>
    <definedName name="solver_rel1" localSheetId="15" hidden="1">1</definedName>
    <definedName name="solver_rel2" localSheetId="9" hidden="1">3</definedName>
    <definedName name="solver_rel2" localSheetId="10" hidden="1">3</definedName>
    <definedName name="solver_rel2" localSheetId="11" hidden="1">3</definedName>
    <definedName name="solver_rel2" localSheetId="12" hidden="1">3</definedName>
    <definedName name="solver_rel2" localSheetId="14" hidden="1">3</definedName>
    <definedName name="solver_rel2" localSheetId="3" hidden="1">3</definedName>
    <definedName name="solver_rel2" localSheetId="4" hidden="1">3</definedName>
    <definedName name="solver_rel2" localSheetId="6" hidden="1">3</definedName>
    <definedName name="solver_rel2" localSheetId="7" hidden="1">3</definedName>
    <definedName name="solver_rel2" localSheetId="8" hidden="1">3</definedName>
    <definedName name="solver_rel2" localSheetId="15" hidden="1">3</definedName>
    <definedName name="solver_rel3" localSheetId="9" hidden="1">3</definedName>
    <definedName name="solver_rel3" localSheetId="10" hidden="1">3</definedName>
    <definedName name="solver_rel3" localSheetId="11" hidden="1">3</definedName>
    <definedName name="solver_rel3" localSheetId="12" hidden="1">3</definedName>
    <definedName name="solver_rel3" localSheetId="14" hidden="1">1</definedName>
    <definedName name="solver_rel3" localSheetId="3" hidden="1">3</definedName>
    <definedName name="solver_rel3" localSheetId="4" hidden="1">3</definedName>
    <definedName name="solver_rel3" localSheetId="6" hidden="1">3</definedName>
    <definedName name="solver_rel3" localSheetId="7" hidden="1">3</definedName>
    <definedName name="solver_rel3" localSheetId="8" hidden="1">3</definedName>
    <definedName name="solver_rel3" localSheetId="15" hidden="1">1</definedName>
    <definedName name="solver_rel4" localSheetId="9" hidden="1">3</definedName>
    <definedName name="solver_rel4" localSheetId="14" hidden="1">3</definedName>
    <definedName name="solver_rel4" localSheetId="7" hidden="1">3</definedName>
    <definedName name="solver_rel4" localSheetId="8" hidden="1">3</definedName>
    <definedName name="solver_rel4" localSheetId="15" hidden="1">3</definedName>
    <definedName name="solver_rel5" localSheetId="9" hidden="1">3</definedName>
    <definedName name="solver_rel5" localSheetId="14" hidden="1">1</definedName>
    <definedName name="solver_rel5" localSheetId="7" hidden="1">3</definedName>
    <definedName name="solver_rel5" localSheetId="8" hidden="1">3</definedName>
    <definedName name="solver_rel5" localSheetId="15" hidden="1">1</definedName>
    <definedName name="solver_rel6" localSheetId="9" hidden="1">3</definedName>
    <definedName name="solver_rel6" localSheetId="14" hidden="1">4</definedName>
    <definedName name="solver_rel6" localSheetId="7" hidden="1">3</definedName>
    <definedName name="solver_rel6" localSheetId="8" hidden="1">3</definedName>
    <definedName name="solver_rel6" localSheetId="15" hidden="1">3</definedName>
    <definedName name="solver_rel7" localSheetId="14" hidden="1">3</definedName>
    <definedName name="solver_rel7" localSheetId="15" hidden="1">3</definedName>
    <definedName name="solver_rhs1" localSheetId="9" hidden="1">1</definedName>
    <definedName name="solver_rhs1" localSheetId="10" hidden="1">1</definedName>
    <definedName name="solver_rhs1" localSheetId="11" hidden="1">1</definedName>
    <definedName name="solver_rhs1" localSheetId="12" hidden="1">1</definedName>
    <definedName name="solver_rhs1" localSheetId="14" hidden="1">10000</definedName>
    <definedName name="solver_rhs1" localSheetId="3" hidden="1">1</definedName>
    <definedName name="solver_rhs1" localSheetId="4" hidden="1">1</definedName>
    <definedName name="solver_rhs1" localSheetId="6" hidden="1">1</definedName>
    <definedName name="solver_rhs1" localSheetId="7" hidden="1">1</definedName>
    <definedName name="solver_rhs1" localSheetId="8" hidden="1">1</definedName>
    <definedName name="solver_rhs1" localSheetId="15" hidden="1">1</definedName>
    <definedName name="solver_rhs2" localSheetId="9" hidden="1">0</definedName>
    <definedName name="solver_rhs2" localSheetId="10" hidden="1">0</definedName>
    <definedName name="solver_rhs2" localSheetId="11" hidden="1">0</definedName>
    <definedName name="solver_rhs2" localSheetId="12" hidden="1">0</definedName>
    <definedName name="solver_rhs2" localSheetId="14" hidden="1">3000</definedName>
    <definedName name="solver_rhs2" localSheetId="3" hidden="1">0</definedName>
    <definedName name="solver_rhs2" localSheetId="4" hidden="1">0</definedName>
    <definedName name="solver_rhs2" localSheetId="6" hidden="1">0</definedName>
    <definedName name="solver_rhs2" localSheetId="7" hidden="1">0</definedName>
    <definedName name="solver_rhs2" localSheetId="8" hidden="1">0</definedName>
    <definedName name="solver_rhs2" localSheetId="15" hidden="1">0</definedName>
    <definedName name="solver_rhs3" localSheetId="9" hidden="1">0</definedName>
    <definedName name="solver_rhs3" localSheetId="10" hidden="1">0</definedName>
    <definedName name="solver_rhs3" localSheetId="11" hidden="1">0</definedName>
    <definedName name="solver_rhs3" localSheetId="12" hidden="1">0</definedName>
    <definedName name="solver_rhs3" localSheetId="14" hidden="1">900</definedName>
    <definedName name="solver_rhs3" localSheetId="3" hidden="1">0</definedName>
    <definedName name="solver_rhs3" localSheetId="4" hidden="1">0</definedName>
    <definedName name="solver_rhs3" localSheetId="6" hidden="1">0</definedName>
    <definedName name="solver_rhs3" localSheetId="7" hidden="1">0</definedName>
    <definedName name="solver_rhs3" localSheetId="8" hidden="1">0</definedName>
    <definedName name="solver_rhs3" localSheetId="15" hidden="1">1</definedName>
    <definedName name="solver_rhs4" localSheetId="9" hidden="1">0</definedName>
    <definedName name="solver_rhs4" localSheetId="14" hidden="1">200</definedName>
    <definedName name="solver_rhs4" localSheetId="7" hidden="1">0</definedName>
    <definedName name="solver_rhs4" localSheetId="8" hidden="1">0</definedName>
    <definedName name="solver_rhs4" localSheetId="15" hidden="1">0</definedName>
    <definedName name="solver_rhs5" localSheetId="9" hidden="1">0</definedName>
    <definedName name="solver_rhs5" localSheetId="14" hidden="1">20</definedName>
    <definedName name="solver_rhs5" localSheetId="7" hidden="1">0</definedName>
    <definedName name="solver_rhs5" localSheetId="8" hidden="1">0</definedName>
    <definedName name="solver_rhs5" localSheetId="15" hidden="1">1</definedName>
    <definedName name="solver_rhs6" localSheetId="9" hidden="1">0</definedName>
    <definedName name="solver_rhs6" localSheetId="14" hidden="1">"integer"</definedName>
    <definedName name="solver_rhs6" localSheetId="7" hidden="1">0</definedName>
    <definedName name="solver_rhs6" localSheetId="8" hidden="1">0</definedName>
    <definedName name="solver_rhs6" localSheetId="15" hidden="1">0</definedName>
    <definedName name="solver_rhs7" localSheetId="14" hidden="1">5</definedName>
    <definedName name="solver_rhs7" localSheetId="15" hidden="1">0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lx" localSheetId="12" hidden="1">2</definedName>
    <definedName name="solver_rlx" localSheetId="13" hidden="1">2</definedName>
    <definedName name="solver_rlx" localSheetId="14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15" hidden="1">2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rsd" localSheetId="12" hidden="1">0</definedName>
    <definedName name="solver_rsd" localSheetId="13" hidden="1">0</definedName>
    <definedName name="solver_rsd" localSheetId="14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15" hidden="1">0</definedName>
    <definedName name="solver_scl" localSheetId="9" hidden="1">1</definedName>
    <definedName name="solver_scl" localSheetId="10" hidden="1">1</definedName>
    <definedName name="solver_scl" localSheetId="11" hidden="1">1</definedName>
    <definedName name="solver_scl" localSheetId="12" hidden="1">1</definedName>
    <definedName name="solver_scl" localSheetId="13" hidden="1">2</definedName>
    <definedName name="solver_scl" localSheetId="14" hidden="1">1</definedName>
    <definedName name="solver_scl" localSheetId="3" hidden="1">1</definedName>
    <definedName name="solver_scl" localSheetId="4" hidden="1">1</definedName>
    <definedName name="solver_scl" localSheetId="5" hidden="1">2</definedName>
    <definedName name="solver_scl" localSheetId="6" hidden="1">1</definedName>
    <definedName name="solver_scl" localSheetId="7" hidden="1">1</definedName>
    <definedName name="solver_scl" localSheetId="8" hidden="1">1</definedName>
    <definedName name="solver_scl" localSheetId="15" hidden="1">1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ho" localSheetId="12" hidden="1">2</definedName>
    <definedName name="solver_sho" localSheetId="13" hidden="1">2</definedName>
    <definedName name="solver_sho" localSheetId="14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15" hidden="1">2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ssz" localSheetId="12" hidden="1">100</definedName>
    <definedName name="solver_ssz" localSheetId="13" hidden="1">100</definedName>
    <definedName name="solver_ssz" localSheetId="14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15" hidden="1">100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im" localSheetId="12" hidden="1">2147483647</definedName>
    <definedName name="solver_tim" localSheetId="13" hidden="1">2147483647</definedName>
    <definedName name="solver_tim" localSheetId="14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15" hidden="1">2147483647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ol" localSheetId="12" hidden="1">0.01</definedName>
    <definedName name="solver_tol" localSheetId="13" hidden="1">0.01</definedName>
    <definedName name="solver_tol" localSheetId="14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15" hidden="1">0.01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typ" localSheetId="12" hidden="1">2</definedName>
    <definedName name="solver_typ" localSheetId="13" hidden="1">2</definedName>
    <definedName name="solver_typ" localSheetId="14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15" hidden="1">2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al" localSheetId="12" hidden="1">0</definedName>
    <definedName name="solver_val" localSheetId="13" hidden="1">0</definedName>
    <definedName name="solver_val" localSheetId="14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15" hidden="1">0</definedName>
    <definedName name="solver_ver" localSheetId="9" hidden="1">3</definedName>
    <definedName name="solver_ver" localSheetId="10" hidden="1">3</definedName>
    <definedName name="solver_ver" localSheetId="11" hidden="1">3</definedName>
    <definedName name="solver_ver" localSheetId="12" hidden="1">3</definedName>
    <definedName name="solver_ver" localSheetId="13" hidden="1">3</definedName>
    <definedName name="solver_ver" localSheetId="14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15" hidden="1">3</definedName>
    <definedName name="t">OFFSET('11c.MAD.GenPurp.MA-B'!$A$4,,,COUNT('11c.MAD.GenPurp.MA-B'!$B$4:$B$53))</definedName>
    <definedName name="TS">OFFSET('11c.MAD.GenPurp.MA-B'!$M$4,,,COUNT('11c.MAD.GenPurp.MA-B'!$B$4:$B$53))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52" l="1"/>
  <c r="A1" i="78"/>
  <c r="N1" i="56"/>
  <c r="D30" i="78" l="1"/>
  <c r="D32" i="78" s="1"/>
  <c r="B5" i="79"/>
  <c r="B6" i="79"/>
  <c r="B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C5" i="79"/>
  <c r="A5" i="79" s="1"/>
  <c r="B4" i="79"/>
  <c r="V4" i="79" l="1" a="1"/>
  <c r="V4" i="79" s="1"/>
  <c r="D5" i="79"/>
  <c r="H5" i="79" s="1"/>
  <c r="P1" i="79"/>
  <c r="C6" i="74" a="1"/>
  <c r="C6" i="74" s="1"/>
  <c r="C7" i="74" a="1"/>
  <c r="C7" i="74" s="1"/>
  <c r="C8" i="74" a="1"/>
  <c r="C8" i="74" s="1"/>
  <c r="C9" i="74" s="1" a="1"/>
  <c r="C9" i="74" s="1"/>
  <c r="C10" i="74" s="1" a="1"/>
  <c r="C10" i="74" s="1"/>
  <c r="C11" i="74" s="1" a="1"/>
  <c r="C11" i="74" s="1"/>
  <c r="C12" i="74" s="1" a="1"/>
  <c r="C12" i="74" s="1"/>
  <c r="C13" i="74" s="1" a="1"/>
  <c r="C13" i="74" s="1"/>
  <c r="C14" i="74" s="1" a="1"/>
  <c r="C14" i="74" s="1"/>
  <c r="C15" i="74" s="1" a="1"/>
  <c r="C15" i="74" s="1"/>
  <c r="C16" i="74" s="1" a="1"/>
  <c r="C16" i="74" s="1"/>
  <c r="C17" i="74" s="1" a="1"/>
  <c r="C17" i="74" s="1"/>
  <c r="C18" i="74" s="1" a="1"/>
  <c r="C18" i="74" s="1"/>
  <c r="C19" i="74" s="1" a="1"/>
  <c r="C19" i="74" s="1"/>
  <c r="C20" i="74" s="1" a="1"/>
  <c r="C20" i="74" s="1"/>
  <c r="C21" i="74" s="1" a="1"/>
  <c r="C21" i="74" s="1"/>
  <c r="C22" i="74" s="1" a="1"/>
  <c r="C22" i="74" s="1"/>
  <c r="C23" i="74" s="1" a="1"/>
  <c r="C23" i="74" s="1"/>
  <c r="C24" i="74" s="1" a="1"/>
  <c r="C24" i="74" s="1"/>
  <c r="C25" i="74" s="1" a="1"/>
  <c r="C25" i="74" s="1"/>
  <c r="C26" i="74" s="1" a="1"/>
  <c r="C26" i="74" s="1"/>
  <c r="C27" i="74" s="1" a="1"/>
  <c r="C27" i="74" s="1"/>
  <c r="C28" i="74" s="1" a="1"/>
  <c r="C28" i="74" s="1"/>
  <c r="C29" i="74" s="1" a="1"/>
  <c r="C29" i="74" s="1"/>
  <c r="C30" i="74" s="1" a="1"/>
  <c r="C30" i="74" s="1"/>
  <c r="C5" i="74"/>
  <c r="A55" i="79"/>
  <c r="A56" i="79"/>
  <c r="A57" i="79"/>
  <c r="A58" i="79"/>
  <c r="A59" i="79"/>
  <c r="A60" i="79"/>
  <c r="A61" i="79"/>
  <c r="A62" i="79"/>
  <c r="A63" i="79"/>
  <c r="A64" i="79"/>
  <c r="A65" i="79"/>
  <c r="A66" i="79"/>
  <c r="A67" i="79"/>
  <c r="A49" i="74"/>
  <c r="A48" i="74"/>
  <c r="A47" i="74"/>
  <c r="A46" i="74"/>
  <c r="A45" i="74"/>
  <c r="A44" i="74"/>
  <c r="A47" i="78"/>
  <c r="A46" i="78"/>
  <c r="A45" i="78"/>
  <c r="A44" i="78"/>
  <c r="A43" i="78"/>
  <c r="A42" i="78"/>
  <c r="A41" i="78"/>
  <c r="A40" i="78"/>
  <c r="A39" i="78"/>
  <c r="A38" i="78"/>
  <c r="A37" i="78"/>
  <c r="A36" i="78"/>
  <c r="A35" i="78"/>
  <c r="Q41" i="78"/>
  <c r="Q40" i="78"/>
  <c r="Q39" i="78"/>
  <c r="Q38" i="78"/>
  <c r="Q37" i="78"/>
  <c r="Q36" i="78"/>
  <c r="Q35" i="78"/>
  <c r="S31" i="79"/>
  <c r="R31" i="79"/>
  <c r="Q31" i="79"/>
  <c r="A4" i="78"/>
  <c r="C5" i="78" s="1" a="1"/>
  <c r="C5" i="78" s="1"/>
  <c r="E5" i="78" s="1"/>
  <c r="F5" i="78" s="1"/>
  <c r="B4" i="78"/>
  <c r="A5" i="78"/>
  <c r="B5" i="78"/>
  <c r="A6" i="78"/>
  <c r="B6" i="78"/>
  <c r="A7" i="78"/>
  <c r="B7" i="78"/>
  <c r="A8" i="78"/>
  <c r="B8" i="78"/>
  <c r="A9" i="78"/>
  <c r="B9" i="78"/>
  <c r="A10" i="78"/>
  <c r="B10" i="78"/>
  <c r="A11" i="78"/>
  <c r="B11" i="78"/>
  <c r="A12" i="78"/>
  <c r="B12" i="78"/>
  <c r="A13" i="78"/>
  <c r="B13" i="78"/>
  <c r="A14" i="78"/>
  <c r="B14" i="78"/>
  <c r="A15" i="78"/>
  <c r="B15" i="78"/>
  <c r="A16" i="78"/>
  <c r="B16" i="78"/>
  <c r="A17" i="78"/>
  <c r="B17" i="78"/>
  <c r="A18" i="78"/>
  <c r="B18" i="78"/>
  <c r="A19" i="78"/>
  <c r="B19" i="78"/>
  <c r="A20" i="78"/>
  <c r="B20" i="78"/>
  <c r="A21" i="78"/>
  <c r="B21" i="78"/>
  <c r="A22" i="78"/>
  <c r="B22" i="78"/>
  <c r="A23" i="78"/>
  <c r="B23" i="78"/>
  <c r="A24" i="78"/>
  <c r="B24" i="78"/>
  <c r="A25" i="78"/>
  <c r="B25" i="78"/>
  <c r="A26" i="78"/>
  <c r="B26" i="78"/>
  <c r="A27" i="78"/>
  <c r="B27" i="78"/>
  <c r="A28" i="78"/>
  <c r="B28" i="78"/>
  <c r="A29" i="78"/>
  <c r="B29" i="78"/>
  <c r="A30" i="78"/>
  <c r="Q30" i="78"/>
  <c r="R30" i="78"/>
  <c r="S30" i="78"/>
  <c r="R35" i="78" a="1"/>
  <c r="B46" i="78" a="1"/>
  <c r="B36" i="78" a="1"/>
  <c r="R37" i="78" a="1"/>
  <c r="B45" i="74" a="1"/>
  <c r="B35" i="78" a="1"/>
  <c r="R40" i="78" a="1"/>
  <c r="R38" i="78" a="1"/>
  <c r="R39" i="78" a="1"/>
  <c r="B43" i="78" a="1"/>
  <c r="B40" i="78" a="1"/>
  <c r="B46" i="74" a="1"/>
  <c r="B42" i="78" a="1"/>
  <c r="B39" i="78" a="1"/>
  <c r="B38" i="78" a="1"/>
  <c r="B44" i="78" a="1"/>
  <c r="B44" i="74" a="1"/>
  <c r="R41" i="78" a="1"/>
  <c r="B47" i="78" a="1"/>
  <c r="B37" i="78" a="1"/>
  <c r="R36" i="78" a="1"/>
  <c r="B41" i="78" a="1"/>
  <c r="B45" i="78" a="1"/>
  <c r="B47" i="74" a="1"/>
  <c r="B49" i="74" a="1"/>
  <c r="B48" i="74" a="1"/>
  <c r="M5" i="79" l="1"/>
  <c r="E5" i="79"/>
  <c r="F5" i="79"/>
  <c r="G5" i="79"/>
  <c r="L5" i="79"/>
  <c r="I5" i="79"/>
  <c r="J5" i="79"/>
  <c r="K5" i="79"/>
  <c r="B48" i="74"/>
  <c r="B47" i="74"/>
  <c r="B46" i="74"/>
  <c r="B49" i="74"/>
  <c r="B45" i="74"/>
  <c r="B44" i="74"/>
  <c r="D23" i="78"/>
  <c r="D15" i="78"/>
  <c r="D26" i="78"/>
  <c r="D18" i="78"/>
  <c r="D10" i="78"/>
  <c r="D7" i="78"/>
  <c r="D29" i="78"/>
  <c r="D31" i="78" s="1"/>
  <c r="D33" i="78" s="1"/>
  <c r="D21" i="78"/>
  <c r="D13" i="78"/>
  <c r="D24" i="78"/>
  <c r="D16" i="78"/>
  <c r="D8" i="78"/>
  <c r="D27" i="78"/>
  <c r="D19" i="78"/>
  <c r="D11" i="78"/>
  <c r="D22" i="78"/>
  <c r="D14" i="78"/>
  <c r="D6" i="78"/>
  <c r="D25" i="78"/>
  <c r="D17" i="78"/>
  <c r="D9" i="78"/>
  <c r="D28" i="78"/>
  <c r="D20" i="78"/>
  <c r="D12" i="78"/>
  <c r="C6" i="78" a="1"/>
  <c r="C6" i="78" s="1"/>
  <c r="N5" i="78"/>
  <c r="L5" i="78"/>
  <c r="I5" i="78"/>
  <c r="H5" i="78"/>
  <c r="K5" i="78" s="1"/>
  <c r="G5" i="78"/>
  <c r="J5" i="78" s="1"/>
  <c r="D5" i="78"/>
  <c r="B35" i="78"/>
  <c r="R41" i="78"/>
  <c r="R40" i="78"/>
  <c r="R39" i="78"/>
  <c r="R38" i="78"/>
  <c r="R37" i="78"/>
  <c r="R36" i="78"/>
  <c r="R35" i="78"/>
  <c r="B44" i="78"/>
  <c r="B40" i="78"/>
  <c r="B43" i="78"/>
  <c r="B47" i="78"/>
  <c r="B39" i="78"/>
  <c r="B46" i="78"/>
  <c r="B42" i="78"/>
  <c r="B38" i="78"/>
  <c r="B45" i="78"/>
  <c r="B41" i="78"/>
  <c r="B37" i="78"/>
  <c r="B36" i="78"/>
  <c r="P1" i="78"/>
  <c r="T4" i="79" a="1"/>
  <c r="T4" i="79" s="1"/>
  <c r="M5" i="78" l="1"/>
  <c r="C6" i="79"/>
  <c r="D6" i="79" s="1"/>
  <c r="E6" i="78"/>
  <c r="L6" i="78" s="1"/>
  <c r="C7" i="78" a="1"/>
  <c r="C7" i="78" s="1"/>
  <c r="M6" i="79" l="1"/>
  <c r="F6" i="79"/>
  <c r="G6" i="79"/>
  <c r="H6" i="79"/>
  <c r="I6" i="79"/>
  <c r="K6" i="79"/>
  <c r="J6" i="79"/>
  <c r="L6" i="79"/>
  <c r="E6" i="79"/>
  <c r="A6" i="79"/>
  <c r="C7" i="79" s="1"/>
  <c r="D7" i="79" s="1"/>
  <c r="G6" i="78"/>
  <c r="J6" i="78" s="1"/>
  <c r="F6" i="78"/>
  <c r="H6" i="78" s="1"/>
  <c r="K6" i="78" s="1"/>
  <c r="N6" i="78"/>
  <c r="E7" i="78"/>
  <c r="C8" i="78" a="1"/>
  <c r="C8" i="78" s="1"/>
  <c r="H7" i="79" l="1"/>
  <c r="I7" i="79"/>
  <c r="J7" i="79"/>
  <c r="M7" i="79"/>
  <c r="K7" i="79"/>
  <c r="E7" i="79"/>
  <c r="L7" i="79"/>
  <c r="F7" i="79"/>
  <c r="G7" i="79"/>
  <c r="A7" i="79"/>
  <c r="C8" i="79" s="1"/>
  <c r="D8" i="79" s="1"/>
  <c r="I6" i="78"/>
  <c r="M6" i="78" s="1"/>
  <c r="F7" i="78"/>
  <c r="H7" i="78" s="1"/>
  <c r="K7" i="78" s="1"/>
  <c r="N7" i="78"/>
  <c r="G7" i="78"/>
  <c r="J7" i="78" s="1"/>
  <c r="L7" i="78"/>
  <c r="E8" i="78"/>
  <c r="C9" i="78" a="1"/>
  <c r="C9" i="78" s="1"/>
  <c r="E8" i="79" l="1"/>
  <c r="M8" i="79"/>
  <c r="F8" i="79"/>
  <c r="J8" i="79"/>
  <c r="G8" i="79"/>
  <c r="H8" i="79"/>
  <c r="I8" i="79"/>
  <c r="K8" i="79"/>
  <c r="L8" i="79"/>
  <c r="A8" i="79"/>
  <c r="C9" i="79" s="1"/>
  <c r="D9" i="79" s="1"/>
  <c r="E9" i="78"/>
  <c r="C10" i="78" a="1"/>
  <c r="C10" i="78" s="1"/>
  <c r="G8" i="78"/>
  <c r="J8" i="78" s="1"/>
  <c r="L8" i="78"/>
  <c r="F8" i="78"/>
  <c r="I8" i="78" s="1"/>
  <c r="N8" i="78"/>
  <c r="I7" i="78"/>
  <c r="M7" i="78" s="1"/>
  <c r="L9" i="79" l="1"/>
  <c r="E9" i="79"/>
  <c r="G9" i="79" s="1"/>
  <c r="K9" i="79" s="1"/>
  <c r="F9" i="79"/>
  <c r="J9" i="79" s="1"/>
  <c r="H9" i="79"/>
  <c r="H8" i="78"/>
  <c r="K8" i="78" s="1"/>
  <c r="M8" i="78"/>
  <c r="N9" i="78"/>
  <c r="G9" i="78"/>
  <c r="J9" i="78" s="1"/>
  <c r="F9" i="78"/>
  <c r="H9" i="78" s="1"/>
  <c r="L9" i="78"/>
  <c r="C11" i="78" a="1"/>
  <c r="C11" i="78" s="1"/>
  <c r="E10" i="78"/>
  <c r="I9" i="79" l="1"/>
  <c r="M9" i="79" s="1"/>
  <c r="A9" i="79"/>
  <c r="C10" i="79" s="1"/>
  <c r="D10" i="79" s="1"/>
  <c r="K9" i="78"/>
  <c r="E11" i="78"/>
  <c r="C12" i="78" a="1"/>
  <c r="C12" i="78" s="1"/>
  <c r="L10" i="78"/>
  <c r="N10" i="78"/>
  <c r="F10" i="78"/>
  <c r="H10" i="78" s="1"/>
  <c r="K10" i="78" s="1"/>
  <c r="G10" i="78"/>
  <c r="J10" i="78" s="1"/>
  <c r="I9" i="78"/>
  <c r="M9" i="78" s="1"/>
  <c r="H10" i="79" l="1"/>
  <c r="L10" i="79"/>
  <c r="E10" i="79"/>
  <c r="G10" i="79" s="1"/>
  <c r="K10" i="79" s="1"/>
  <c r="F10" i="79"/>
  <c r="J10" i="79" s="1"/>
  <c r="A10" i="79"/>
  <c r="C11" i="79" s="1"/>
  <c r="D11" i="79" s="1"/>
  <c r="I10" i="78"/>
  <c r="M10" i="78" s="1"/>
  <c r="E12" i="78"/>
  <c r="C13" i="78" a="1"/>
  <c r="C13" i="78" s="1"/>
  <c r="G11" i="78"/>
  <c r="J11" i="78" s="1"/>
  <c r="F11" i="78"/>
  <c r="I11" i="78" s="1"/>
  <c r="N11" i="78"/>
  <c r="L11" i="78"/>
  <c r="I10" i="79" l="1"/>
  <c r="M10" i="79" s="1"/>
  <c r="L11" i="79"/>
  <c r="E11" i="79"/>
  <c r="G11" i="79" s="1"/>
  <c r="K11" i="79" s="1"/>
  <c r="F11" i="79"/>
  <c r="J11" i="79" s="1"/>
  <c r="H11" i="79"/>
  <c r="M11" i="78"/>
  <c r="H11" i="78"/>
  <c r="K11" i="78" s="1"/>
  <c r="E13" i="78"/>
  <c r="C14" i="78" a="1"/>
  <c r="C14" i="78" s="1"/>
  <c r="L12" i="78"/>
  <c r="G12" i="78"/>
  <c r="J12" i="78" s="1"/>
  <c r="N12" i="78"/>
  <c r="F12" i="78"/>
  <c r="I12" i="78" s="1"/>
  <c r="I11" i="79" l="1"/>
  <c r="M11" i="79" s="1"/>
  <c r="A11" i="79"/>
  <c r="C12" i="79" s="1"/>
  <c r="D12" i="79" s="1"/>
  <c r="M12" i="78"/>
  <c r="G13" i="78"/>
  <c r="J13" i="78" s="1"/>
  <c r="L13" i="78"/>
  <c r="N13" i="78"/>
  <c r="F13" i="78"/>
  <c r="H13" i="78" s="1"/>
  <c r="H12" i="78"/>
  <c r="K12" i="78" s="1"/>
  <c r="E14" i="78"/>
  <c r="C15" i="78" a="1"/>
  <c r="C15" i="78" s="1"/>
  <c r="F12" i="79" l="1"/>
  <c r="J12" i="79" s="1"/>
  <c r="L12" i="79"/>
  <c r="E12" i="79"/>
  <c r="I12" i="79" s="1"/>
  <c r="H12" i="79"/>
  <c r="A12" i="79"/>
  <c r="C13" i="79" s="1"/>
  <c r="D13" i="79" s="1"/>
  <c r="I13" i="78"/>
  <c r="M13" i="78" s="1"/>
  <c r="C16" i="78" a="1"/>
  <c r="C16" i="78" s="1"/>
  <c r="E15" i="78"/>
  <c r="L14" i="78"/>
  <c r="F14" i="78"/>
  <c r="I14" i="78" s="1"/>
  <c r="N14" i="78"/>
  <c r="G14" i="78"/>
  <c r="J14" i="78" s="1"/>
  <c r="K13" i="78"/>
  <c r="M12" i="79" l="1"/>
  <c r="G12" i="79"/>
  <c r="K12" i="79" s="1"/>
  <c r="F13" i="79"/>
  <c r="J13" i="79" s="1"/>
  <c r="H13" i="79"/>
  <c r="L13" i="79"/>
  <c r="E13" i="79"/>
  <c r="G13" i="79" s="1"/>
  <c r="A13" i="79"/>
  <c r="C14" i="79" s="1"/>
  <c r="D14" i="79" s="1"/>
  <c r="E16" i="78"/>
  <c r="C17" i="78" a="1"/>
  <c r="C17" i="78" s="1"/>
  <c r="H14" i="78"/>
  <c r="K14" i="78" s="1"/>
  <c r="M14" i="78"/>
  <c r="L15" i="78"/>
  <c r="N15" i="78"/>
  <c r="F15" i="78"/>
  <c r="H15" i="78" s="1"/>
  <c r="G15" i="78"/>
  <c r="J15" i="78" s="1"/>
  <c r="K13" i="79" l="1"/>
  <c r="I13" i="79"/>
  <c r="M13" i="79" s="1"/>
  <c r="L14" i="79"/>
  <c r="E14" i="79"/>
  <c r="G14" i="79" s="1"/>
  <c r="K14" i="79" s="1"/>
  <c r="H14" i="79"/>
  <c r="F14" i="79"/>
  <c r="J14" i="79" s="1"/>
  <c r="K15" i="78"/>
  <c r="I15" i="78"/>
  <c r="M15" i="78" s="1"/>
  <c r="F16" i="78"/>
  <c r="H16" i="78" s="1"/>
  <c r="K16" i="78" s="1"/>
  <c r="L16" i="78"/>
  <c r="N16" i="78"/>
  <c r="G16" i="78"/>
  <c r="J16" i="78" s="1"/>
  <c r="C18" i="78" a="1"/>
  <c r="C18" i="78" s="1"/>
  <c r="E17" i="78"/>
  <c r="I14" i="79" l="1"/>
  <c r="M14" i="79" s="1"/>
  <c r="A14" i="79"/>
  <c r="C15" i="79" s="1"/>
  <c r="D15" i="79" s="1"/>
  <c r="L17" i="78"/>
  <c r="F17" i="78"/>
  <c r="H17" i="78" s="1"/>
  <c r="K17" i="78" s="1"/>
  <c r="G17" i="78"/>
  <c r="J17" i="78" s="1"/>
  <c r="N17" i="78"/>
  <c r="C19" i="78" a="1"/>
  <c r="C19" i="78" s="1"/>
  <c r="E18" i="78"/>
  <c r="I16" i="78"/>
  <c r="M16" i="78" s="1"/>
  <c r="H15" i="79" l="1"/>
  <c r="E15" i="79"/>
  <c r="G15" i="79" s="1"/>
  <c r="K15" i="79" s="1"/>
  <c r="L15" i="79"/>
  <c r="F15" i="79"/>
  <c r="J15" i="79" s="1"/>
  <c r="A15" i="79"/>
  <c r="C16" i="79" s="1"/>
  <c r="D16" i="79" s="1"/>
  <c r="F18" i="78"/>
  <c r="H18" i="78" s="1"/>
  <c r="K18" i="78" s="1"/>
  <c r="N18" i="78"/>
  <c r="L18" i="78"/>
  <c r="G18" i="78"/>
  <c r="J18" i="78" s="1"/>
  <c r="C20" i="78" a="1"/>
  <c r="C20" i="78" s="1"/>
  <c r="E19" i="78"/>
  <c r="I17" i="78"/>
  <c r="M17" i="78" s="1"/>
  <c r="I15" i="79" l="1"/>
  <c r="M15" i="79" s="1"/>
  <c r="E16" i="79"/>
  <c r="G16" i="79" s="1"/>
  <c r="K16" i="79" s="1"/>
  <c r="F16" i="79"/>
  <c r="J16" i="79" s="1"/>
  <c r="H16" i="79"/>
  <c r="L16" i="79"/>
  <c r="A16" i="79"/>
  <c r="C17" i="79" s="1"/>
  <c r="D17" i="79" s="1"/>
  <c r="G19" i="78"/>
  <c r="J19" i="78" s="1"/>
  <c r="F19" i="78"/>
  <c r="I19" i="78" s="1"/>
  <c r="L19" i="78"/>
  <c r="N19" i="78"/>
  <c r="E20" i="78"/>
  <c r="C21" i="78" a="1"/>
  <c r="C21" i="78" s="1"/>
  <c r="I18" i="78"/>
  <c r="M18" i="78" s="1"/>
  <c r="I16" i="79" l="1"/>
  <c r="M16" i="79" s="1"/>
  <c r="L17" i="79"/>
  <c r="E17" i="79"/>
  <c r="G17" i="79" s="1"/>
  <c r="K17" i="79" s="1"/>
  <c r="F17" i="79"/>
  <c r="J17" i="79" s="1"/>
  <c r="H17" i="79"/>
  <c r="A17" i="79"/>
  <c r="C18" i="79" s="1"/>
  <c r="D18" i="79" s="1"/>
  <c r="H19" i="78"/>
  <c r="K19" i="78" s="1"/>
  <c r="M19" i="78"/>
  <c r="E21" i="78"/>
  <c r="C22" i="78" a="1"/>
  <c r="C22" i="78" s="1"/>
  <c r="N20" i="78"/>
  <c r="F20" i="78"/>
  <c r="I20" i="78" s="1"/>
  <c r="L20" i="78"/>
  <c r="G20" i="78"/>
  <c r="J20" i="78" s="1"/>
  <c r="I17" i="79" l="1"/>
  <c r="M17" i="79" s="1"/>
  <c r="H18" i="79"/>
  <c r="L18" i="79"/>
  <c r="E18" i="79"/>
  <c r="G18" i="79" s="1"/>
  <c r="K18" i="79" s="1"/>
  <c r="F18" i="79"/>
  <c r="J18" i="79" s="1"/>
  <c r="A18" i="79"/>
  <c r="C19" i="79" s="1"/>
  <c r="D19" i="79" s="1"/>
  <c r="H20" i="78"/>
  <c r="K20" i="78" s="1"/>
  <c r="M20" i="78"/>
  <c r="F21" i="78"/>
  <c r="I21" i="78" s="1"/>
  <c r="G21" i="78"/>
  <c r="J21" i="78" s="1"/>
  <c r="N21" i="78"/>
  <c r="L21" i="78"/>
  <c r="C23" i="78" a="1"/>
  <c r="C23" i="78" s="1"/>
  <c r="E22" i="78"/>
  <c r="I18" i="79" l="1"/>
  <c r="M18" i="79" s="1"/>
  <c r="L19" i="79"/>
  <c r="E19" i="79"/>
  <c r="G19" i="79" s="1"/>
  <c r="K19" i="79" s="1"/>
  <c r="F19" i="79"/>
  <c r="J19" i="79" s="1"/>
  <c r="H19" i="79"/>
  <c r="A19" i="79"/>
  <c r="C20" i="79" s="1"/>
  <c r="D20" i="79" s="1"/>
  <c r="M21" i="78"/>
  <c r="G22" i="78"/>
  <c r="J22" i="78" s="1"/>
  <c r="L22" i="78"/>
  <c r="F22" i="78"/>
  <c r="H22" i="78" s="1"/>
  <c r="N22" i="78"/>
  <c r="E23" i="78"/>
  <c r="C24" i="78" a="1"/>
  <c r="C24" i="78" s="1"/>
  <c r="H21" i="78"/>
  <c r="K21" i="78" s="1"/>
  <c r="F20" i="79" l="1"/>
  <c r="J20" i="79" s="1"/>
  <c r="L20" i="79"/>
  <c r="E20" i="79"/>
  <c r="G20" i="79" s="1"/>
  <c r="K20" i="79" s="1"/>
  <c r="H20" i="79"/>
  <c r="I19" i="79"/>
  <c r="M19" i="79" s="1"/>
  <c r="E24" i="78"/>
  <c r="C25" i="78" a="1"/>
  <c r="C25" i="78" s="1"/>
  <c r="L23" i="78"/>
  <c r="F23" i="78"/>
  <c r="H23" i="78" s="1"/>
  <c r="K23" i="78" s="1"/>
  <c r="N23" i="78"/>
  <c r="G23" i="78"/>
  <c r="J23" i="78" s="1"/>
  <c r="I22" i="78"/>
  <c r="M22" i="78" s="1"/>
  <c r="K22" i="78"/>
  <c r="I20" i="79" l="1"/>
  <c r="M20" i="79" s="1"/>
  <c r="A20" i="79"/>
  <c r="C21" i="79" s="1"/>
  <c r="D21" i="79" s="1"/>
  <c r="I23" i="78"/>
  <c r="M23" i="78" s="1"/>
  <c r="E25" i="78"/>
  <c r="C26" i="78" a="1"/>
  <c r="C26" i="78" s="1"/>
  <c r="L24" i="78"/>
  <c r="N24" i="78"/>
  <c r="G24" i="78"/>
  <c r="J24" i="78" s="1"/>
  <c r="F24" i="78"/>
  <c r="H24" i="78" s="1"/>
  <c r="K24" i="78" s="1"/>
  <c r="F21" i="79" l="1"/>
  <c r="J21" i="79" s="1"/>
  <c r="H21" i="79"/>
  <c r="L21" i="79"/>
  <c r="E21" i="79"/>
  <c r="I21" i="79" s="1"/>
  <c r="A21" i="79"/>
  <c r="C22" i="79" s="1"/>
  <c r="D22" i="79" s="1"/>
  <c r="I24" i="78"/>
  <c r="M24" i="78" s="1"/>
  <c r="E26" i="78"/>
  <c r="C27" i="78" a="1"/>
  <c r="C27" i="78" s="1"/>
  <c r="N25" i="78"/>
  <c r="G25" i="78"/>
  <c r="J25" i="78" s="1"/>
  <c r="L25" i="78"/>
  <c r="F25" i="78"/>
  <c r="H25" i="78" s="1"/>
  <c r="K25" i="78" s="1"/>
  <c r="M21" i="79" l="1"/>
  <c r="G21" i="79"/>
  <c r="K21" i="79" s="1"/>
  <c r="L22" i="79"/>
  <c r="E22" i="79"/>
  <c r="G22" i="79" s="1"/>
  <c r="F22" i="79"/>
  <c r="H22" i="79"/>
  <c r="J22" i="79"/>
  <c r="A22" i="79"/>
  <c r="C23" i="79" s="1"/>
  <c r="D23" i="79" s="1"/>
  <c r="I25" i="78"/>
  <c r="M25" i="78" s="1"/>
  <c r="C28" i="78" a="1"/>
  <c r="C28" i="78" s="1"/>
  <c r="C29" i="78" s="1" a="1"/>
  <c r="C29" i="78" s="1"/>
  <c r="C30" i="78" s="1" a="1"/>
  <c r="C30" i="78" s="1"/>
  <c r="C31" i="78" s="1"/>
  <c r="C32" i="78" s="1"/>
  <c r="C33" i="78" s="1"/>
  <c r="E27" i="78"/>
  <c r="F26" i="78"/>
  <c r="I26" i="78" s="1"/>
  <c r="G26" i="78"/>
  <c r="J26" i="78" s="1"/>
  <c r="L26" i="78"/>
  <c r="N26" i="78"/>
  <c r="K22" i="79" l="1"/>
  <c r="H23" i="79"/>
  <c r="E23" i="79"/>
  <c r="G23" i="79" s="1"/>
  <c r="K23" i="79" s="1"/>
  <c r="L23" i="79"/>
  <c r="F23" i="79"/>
  <c r="J23" i="79" s="1"/>
  <c r="I22" i="79"/>
  <c r="M22" i="79" s="1"/>
  <c r="A23" i="79"/>
  <c r="C24" i="79" s="1"/>
  <c r="D24" i="79" s="1"/>
  <c r="M26" i="78"/>
  <c r="H26" i="78"/>
  <c r="K26" i="78" s="1"/>
  <c r="L27" i="78"/>
  <c r="F27" i="78"/>
  <c r="H27" i="78" s="1"/>
  <c r="G27" i="78"/>
  <c r="J27" i="78" s="1"/>
  <c r="N27" i="78"/>
  <c r="E28" i="78"/>
  <c r="I23" i="79" l="1"/>
  <c r="M23" i="79" s="1"/>
  <c r="E24" i="79"/>
  <c r="G24" i="79" s="1"/>
  <c r="K24" i="79" s="1"/>
  <c r="F24" i="79"/>
  <c r="J24" i="79" s="1"/>
  <c r="H24" i="79"/>
  <c r="L24" i="79"/>
  <c r="A24" i="79"/>
  <c r="C25" i="79" s="1"/>
  <c r="D25" i="79" s="1"/>
  <c r="E29" i="78"/>
  <c r="F29" i="78" s="1"/>
  <c r="H29" i="78" s="1"/>
  <c r="K27" i="78"/>
  <c r="I27" i="78"/>
  <c r="M27" i="78" s="1"/>
  <c r="G28" i="78"/>
  <c r="J28" i="78" s="1"/>
  <c r="L28" i="78"/>
  <c r="N28" i="78"/>
  <c r="F28" i="78"/>
  <c r="H28" i="78" s="1"/>
  <c r="K28" i="78" s="1"/>
  <c r="L25" i="79" l="1"/>
  <c r="E25" i="79"/>
  <c r="G25" i="79" s="1"/>
  <c r="K25" i="79" s="1"/>
  <c r="F25" i="79"/>
  <c r="J25" i="79" s="1"/>
  <c r="H25" i="79"/>
  <c r="I24" i="79"/>
  <c r="M24" i="79" s="1"/>
  <c r="A25" i="79"/>
  <c r="C26" i="79" s="1"/>
  <c r="D26" i="79" s="1"/>
  <c r="N29" i="78"/>
  <c r="L29" i="78"/>
  <c r="G29" i="78"/>
  <c r="J29" i="78" s="1"/>
  <c r="I28" i="78"/>
  <c r="M28" i="78" s="1"/>
  <c r="K29" i="78"/>
  <c r="I29" i="78"/>
  <c r="I25" i="79" l="1"/>
  <c r="M25" i="79" s="1"/>
  <c r="L26" i="79"/>
  <c r="H26" i="79"/>
  <c r="E26" i="79"/>
  <c r="G26" i="79" s="1"/>
  <c r="K26" i="79" s="1"/>
  <c r="F26" i="79"/>
  <c r="J26" i="79" s="1"/>
  <c r="A26" i="79"/>
  <c r="C27" i="79" s="1"/>
  <c r="D27" i="79" s="1"/>
  <c r="M29" i="78"/>
  <c r="Q4" i="78"/>
  <c r="S4" i="78"/>
  <c r="R4" i="78"/>
  <c r="I26" i="79" l="1"/>
  <c r="M26" i="79" s="1"/>
  <c r="L27" i="79"/>
  <c r="E27" i="79"/>
  <c r="I27" i="79" s="1"/>
  <c r="F27" i="79"/>
  <c r="H27" i="79"/>
  <c r="J27" i="79"/>
  <c r="A27" i="79"/>
  <c r="C28" i="79" s="1"/>
  <c r="D28" i="79" s="1"/>
  <c r="C30" i="59"/>
  <c r="G16" i="56"/>
  <c r="G15" i="56"/>
  <c r="G14" i="56"/>
  <c r="G26" i="56"/>
  <c r="G25" i="56"/>
  <c r="G23" i="56"/>
  <c r="G22" i="56"/>
  <c r="G21" i="56"/>
  <c r="G20" i="56"/>
  <c r="G19" i="56"/>
  <c r="G18" i="56"/>
  <c r="G13" i="56"/>
  <c r="G12" i="56"/>
  <c r="G11" i="56"/>
  <c r="G10" i="56"/>
  <c r="G9" i="56"/>
  <c r="G8" i="56"/>
  <c r="G7" i="56"/>
  <c r="G6" i="56"/>
  <c r="G5" i="56"/>
  <c r="G4" i="56"/>
  <c r="C2" i="56"/>
  <c r="D2" i="56"/>
  <c r="J4" i="56"/>
  <c r="K23" i="73"/>
  <c r="K22" i="73"/>
  <c r="B1" i="73"/>
  <c r="K21" i="73"/>
  <c r="K20" i="73"/>
  <c r="K19" i="73"/>
  <c r="K18" i="73"/>
  <c r="K17" i="73"/>
  <c r="H7" i="56" a="1"/>
  <c r="L18" i="73" a="1"/>
  <c r="H14" i="56" a="1"/>
  <c r="L19" i="73" a="1"/>
  <c r="H16" i="56" a="1"/>
  <c r="H6" i="56" a="1"/>
  <c r="H4" i="56" a="1"/>
  <c r="H13" i="56" a="1"/>
  <c r="L22" i="73" a="1"/>
  <c r="L21" i="73" a="1"/>
  <c r="K6" i="70" a="1"/>
  <c r="H9" i="56" a="1"/>
  <c r="H8" i="56" a="1"/>
  <c r="H25" i="56" a="1"/>
  <c r="H11" i="56" a="1"/>
  <c r="L20" i="73" a="1"/>
  <c r="H5" i="56" a="1"/>
  <c r="H12" i="56" a="1"/>
  <c r="L23" i="73" a="1"/>
  <c r="H10" i="56" a="1"/>
  <c r="L17" i="73" a="1"/>
  <c r="H15" i="56" a="1"/>
  <c r="M27" i="79" l="1"/>
  <c r="G27" i="79"/>
  <c r="K27" i="79" s="1"/>
  <c r="F28" i="79"/>
  <c r="J28" i="79" s="1"/>
  <c r="L28" i="79"/>
  <c r="E28" i="79"/>
  <c r="G28" i="79" s="1"/>
  <c r="H28" i="79"/>
  <c r="A28" i="79"/>
  <c r="C29" i="79" s="1"/>
  <c r="D29" i="79" s="1"/>
  <c r="K6" i="70"/>
  <c r="H16" i="56"/>
  <c r="H15" i="56"/>
  <c r="H14" i="56"/>
  <c r="H25" i="56"/>
  <c r="H13" i="56"/>
  <c r="H7" i="56"/>
  <c r="H9" i="56"/>
  <c r="H12" i="56"/>
  <c r="H8" i="56"/>
  <c r="H11" i="56"/>
  <c r="H10" i="56"/>
  <c r="H6" i="56"/>
  <c r="H5" i="56"/>
  <c r="H4" i="56"/>
  <c r="L23" i="73"/>
  <c r="L22" i="73"/>
  <c r="L20" i="73"/>
  <c r="L21" i="73"/>
  <c r="L19" i="73"/>
  <c r="L18" i="73"/>
  <c r="L17" i="73"/>
  <c r="P20" i="59"/>
  <c r="P19" i="59"/>
  <c r="P43" i="59"/>
  <c r="P42" i="59"/>
  <c r="P41" i="59"/>
  <c r="P21" i="59"/>
  <c r="P33" i="59"/>
  <c r="P34" i="59"/>
  <c r="P36" i="59"/>
  <c r="P17" i="59"/>
  <c r="P37" i="59" s="1"/>
  <c r="P26" i="59"/>
  <c r="P25" i="59"/>
  <c r="P24" i="59"/>
  <c r="P23" i="59"/>
  <c r="P22" i="59"/>
  <c r="A42" i="59"/>
  <c r="A41" i="59"/>
  <c r="A40" i="59"/>
  <c r="A39" i="59"/>
  <c r="A38" i="59"/>
  <c r="A37" i="59"/>
  <c r="A36" i="59"/>
  <c r="A34" i="59"/>
  <c r="A35" i="59"/>
  <c r="A33" i="59"/>
  <c r="A32" i="59"/>
  <c r="A34" i="71"/>
  <c r="A33" i="71"/>
  <c r="A32" i="71"/>
  <c r="A31" i="71"/>
  <c r="B31" i="71" a="1"/>
  <c r="B35" i="59" a="1"/>
  <c r="Q24" i="59" a="1"/>
  <c r="Q25" i="59" a="1"/>
  <c r="B40" i="59" a="1"/>
  <c r="Q19" i="59" a="1"/>
  <c r="Q41" i="59" a="1"/>
  <c r="B41" i="59" a="1"/>
  <c r="B42" i="59" a="1"/>
  <c r="Q22" i="59" a="1"/>
  <c r="B34" i="59" a="1"/>
  <c r="Q21" i="59" a="1"/>
  <c r="B38" i="59" a="1"/>
  <c r="B36" i="59" a="1"/>
  <c r="Q42" i="59" a="1"/>
  <c r="Q23" i="59" a="1"/>
  <c r="B39" i="59" a="1"/>
  <c r="B37" i="59" a="1"/>
  <c r="Q20" i="59" a="1"/>
  <c r="B33" i="59" a="1"/>
  <c r="Q43" i="59" a="1"/>
  <c r="Q26" i="59" a="1"/>
  <c r="B32" i="59" a="1"/>
  <c r="K28" i="79" l="1"/>
  <c r="F29" i="79"/>
  <c r="J29" i="79" s="1"/>
  <c r="H29" i="79"/>
  <c r="L29" i="79"/>
  <c r="E29" i="79"/>
  <c r="G29" i="79" s="1"/>
  <c r="K29" i="79" s="1"/>
  <c r="I28" i="79"/>
  <c r="M28" i="79" s="1"/>
  <c r="A29" i="79"/>
  <c r="C30" i="79" s="1"/>
  <c r="D30" i="79" s="1"/>
  <c r="Q20" i="59"/>
  <c r="Q19" i="59"/>
  <c r="P39" i="59"/>
  <c r="P31" i="59"/>
  <c r="P38" i="59"/>
  <c r="P30" i="59"/>
  <c r="P35" i="59"/>
  <c r="P32" i="59"/>
  <c r="Q43" i="59"/>
  <c r="Q42" i="59"/>
  <c r="Q41" i="59"/>
  <c r="P29" i="59"/>
  <c r="Q25" i="59"/>
  <c r="Q24" i="59"/>
  <c r="Q23" i="59"/>
  <c r="Q26" i="59"/>
  <c r="Q22" i="59"/>
  <c r="Q21" i="59"/>
  <c r="B40" i="59"/>
  <c r="B36" i="59"/>
  <c r="B39" i="59"/>
  <c r="B35" i="59"/>
  <c r="B42" i="59"/>
  <c r="B38" i="59"/>
  <c r="B34" i="59"/>
  <c r="B41" i="59"/>
  <c r="B37" i="59"/>
  <c r="B33" i="59"/>
  <c r="B32" i="59"/>
  <c r="B31" i="71"/>
  <c r="A34" i="60"/>
  <c r="A33" i="60"/>
  <c r="A32" i="60"/>
  <c r="A31" i="60"/>
  <c r="A30" i="60"/>
  <c r="A29" i="60"/>
  <c r="H16" i="70"/>
  <c r="H17" i="70"/>
  <c r="H18" i="70"/>
  <c r="H19" i="70"/>
  <c r="H20" i="70"/>
  <c r="H32" i="70" s="1"/>
  <c r="H44" i="70" s="1"/>
  <c r="H56" i="70" s="1"/>
  <c r="H68" i="70" s="1"/>
  <c r="H80" i="70" s="1"/>
  <c r="H92" i="70" s="1"/>
  <c r="H104" i="70" s="1"/>
  <c r="H116" i="70" s="1"/>
  <c r="H128" i="70" s="1"/>
  <c r="H140" i="70" s="1"/>
  <c r="H152" i="70" s="1"/>
  <c r="H164" i="70" s="1"/>
  <c r="H176" i="70" s="1"/>
  <c r="H188" i="70" s="1"/>
  <c r="H200" i="70" s="1"/>
  <c r="H212" i="70" s="1"/>
  <c r="H224" i="70" s="1"/>
  <c r="H236" i="70" s="1"/>
  <c r="H248" i="70" s="1"/>
  <c r="H260" i="70" s="1"/>
  <c r="H272" i="70" s="1"/>
  <c r="H284" i="70" s="1"/>
  <c r="H296" i="70" s="1"/>
  <c r="H308" i="70" s="1"/>
  <c r="H320" i="70" s="1"/>
  <c r="H21" i="70"/>
  <c r="H33" i="70" s="1"/>
  <c r="H45" i="70" s="1"/>
  <c r="H57" i="70" s="1"/>
  <c r="H69" i="70" s="1"/>
  <c r="H81" i="70" s="1"/>
  <c r="H93" i="70" s="1"/>
  <c r="H105" i="70" s="1"/>
  <c r="H117" i="70" s="1"/>
  <c r="H129" i="70" s="1"/>
  <c r="H141" i="70" s="1"/>
  <c r="H153" i="70" s="1"/>
  <c r="H165" i="70" s="1"/>
  <c r="H177" i="70" s="1"/>
  <c r="H189" i="70" s="1"/>
  <c r="H201" i="70" s="1"/>
  <c r="H213" i="70" s="1"/>
  <c r="H225" i="70" s="1"/>
  <c r="H237" i="70" s="1"/>
  <c r="H249" i="70" s="1"/>
  <c r="H261" i="70" s="1"/>
  <c r="H273" i="70" s="1"/>
  <c r="H285" i="70" s="1"/>
  <c r="H297" i="70" s="1"/>
  <c r="H309" i="70" s="1"/>
  <c r="H321" i="70" s="1"/>
  <c r="H22" i="70"/>
  <c r="H34" i="70" s="1"/>
  <c r="H46" i="70" s="1"/>
  <c r="H58" i="70" s="1"/>
  <c r="H70" i="70" s="1"/>
  <c r="H82" i="70" s="1"/>
  <c r="H94" i="70" s="1"/>
  <c r="H106" i="70" s="1"/>
  <c r="H118" i="70" s="1"/>
  <c r="H130" i="70" s="1"/>
  <c r="H142" i="70" s="1"/>
  <c r="H154" i="70" s="1"/>
  <c r="H166" i="70" s="1"/>
  <c r="H178" i="70" s="1"/>
  <c r="H190" i="70" s="1"/>
  <c r="H202" i="70" s="1"/>
  <c r="H214" i="70" s="1"/>
  <c r="H226" i="70" s="1"/>
  <c r="H238" i="70" s="1"/>
  <c r="H250" i="70" s="1"/>
  <c r="H262" i="70" s="1"/>
  <c r="H274" i="70" s="1"/>
  <c r="H286" i="70" s="1"/>
  <c r="H298" i="70" s="1"/>
  <c r="H310" i="70" s="1"/>
  <c r="H322" i="70" s="1"/>
  <c r="H23" i="70"/>
  <c r="H35" i="70" s="1"/>
  <c r="H47" i="70" s="1"/>
  <c r="H59" i="70" s="1"/>
  <c r="H71" i="70" s="1"/>
  <c r="H83" i="70" s="1"/>
  <c r="H95" i="70" s="1"/>
  <c r="H107" i="70" s="1"/>
  <c r="H119" i="70" s="1"/>
  <c r="H131" i="70" s="1"/>
  <c r="H143" i="70" s="1"/>
  <c r="H155" i="70" s="1"/>
  <c r="H167" i="70" s="1"/>
  <c r="H179" i="70" s="1"/>
  <c r="H191" i="70" s="1"/>
  <c r="H203" i="70" s="1"/>
  <c r="H215" i="70" s="1"/>
  <c r="H227" i="70" s="1"/>
  <c r="H239" i="70" s="1"/>
  <c r="H251" i="70" s="1"/>
  <c r="H263" i="70" s="1"/>
  <c r="H275" i="70" s="1"/>
  <c r="H287" i="70" s="1"/>
  <c r="H299" i="70" s="1"/>
  <c r="H311" i="70" s="1"/>
  <c r="H323" i="70" s="1"/>
  <c r="H24" i="70"/>
  <c r="H25" i="70"/>
  <c r="H26" i="70"/>
  <c r="H27" i="70"/>
  <c r="H28" i="70"/>
  <c r="H40" i="70" s="1"/>
  <c r="H52" i="70" s="1"/>
  <c r="H64" i="70" s="1"/>
  <c r="H76" i="70" s="1"/>
  <c r="H88" i="70" s="1"/>
  <c r="H100" i="70" s="1"/>
  <c r="H112" i="70" s="1"/>
  <c r="H124" i="70" s="1"/>
  <c r="H136" i="70" s="1"/>
  <c r="H148" i="70" s="1"/>
  <c r="H160" i="70" s="1"/>
  <c r="H172" i="70" s="1"/>
  <c r="H184" i="70" s="1"/>
  <c r="H196" i="70" s="1"/>
  <c r="H208" i="70" s="1"/>
  <c r="H220" i="70" s="1"/>
  <c r="H232" i="70" s="1"/>
  <c r="H244" i="70" s="1"/>
  <c r="H256" i="70" s="1"/>
  <c r="H268" i="70" s="1"/>
  <c r="H280" i="70" s="1"/>
  <c r="H292" i="70" s="1"/>
  <c r="H304" i="70" s="1"/>
  <c r="H316" i="70" s="1"/>
  <c r="H29" i="70"/>
  <c r="H41" i="70" s="1"/>
  <c r="H53" i="70" s="1"/>
  <c r="H65" i="70" s="1"/>
  <c r="H77" i="70" s="1"/>
  <c r="H89" i="70" s="1"/>
  <c r="H101" i="70" s="1"/>
  <c r="H113" i="70" s="1"/>
  <c r="H125" i="70" s="1"/>
  <c r="H137" i="70" s="1"/>
  <c r="H149" i="70" s="1"/>
  <c r="H161" i="70" s="1"/>
  <c r="H173" i="70" s="1"/>
  <c r="H185" i="70" s="1"/>
  <c r="H197" i="70" s="1"/>
  <c r="H209" i="70" s="1"/>
  <c r="H221" i="70" s="1"/>
  <c r="H233" i="70" s="1"/>
  <c r="H245" i="70" s="1"/>
  <c r="H257" i="70" s="1"/>
  <c r="H269" i="70" s="1"/>
  <c r="H281" i="70" s="1"/>
  <c r="H293" i="70" s="1"/>
  <c r="H305" i="70" s="1"/>
  <c r="H317" i="70" s="1"/>
  <c r="H30" i="70"/>
  <c r="H42" i="70" s="1"/>
  <c r="H54" i="70" s="1"/>
  <c r="H66" i="70" s="1"/>
  <c r="H78" i="70" s="1"/>
  <c r="H90" i="70" s="1"/>
  <c r="H102" i="70" s="1"/>
  <c r="H114" i="70" s="1"/>
  <c r="H126" i="70" s="1"/>
  <c r="H138" i="70" s="1"/>
  <c r="H150" i="70" s="1"/>
  <c r="H162" i="70" s="1"/>
  <c r="H174" i="70" s="1"/>
  <c r="H186" i="70" s="1"/>
  <c r="H198" i="70" s="1"/>
  <c r="H210" i="70" s="1"/>
  <c r="H222" i="70" s="1"/>
  <c r="H234" i="70" s="1"/>
  <c r="H246" i="70" s="1"/>
  <c r="H258" i="70" s="1"/>
  <c r="H270" i="70" s="1"/>
  <c r="H282" i="70" s="1"/>
  <c r="H294" i="70" s="1"/>
  <c r="H306" i="70" s="1"/>
  <c r="H318" i="70" s="1"/>
  <c r="H31" i="70"/>
  <c r="H43" i="70" s="1"/>
  <c r="H55" i="70" s="1"/>
  <c r="H67" i="70" s="1"/>
  <c r="H79" i="70" s="1"/>
  <c r="H91" i="70" s="1"/>
  <c r="H103" i="70" s="1"/>
  <c r="H115" i="70" s="1"/>
  <c r="H127" i="70" s="1"/>
  <c r="H139" i="70" s="1"/>
  <c r="H151" i="70" s="1"/>
  <c r="H163" i="70" s="1"/>
  <c r="H175" i="70" s="1"/>
  <c r="H187" i="70" s="1"/>
  <c r="H199" i="70" s="1"/>
  <c r="H211" i="70" s="1"/>
  <c r="H223" i="70" s="1"/>
  <c r="H235" i="70" s="1"/>
  <c r="H247" i="70" s="1"/>
  <c r="H259" i="70" s="1"/>
  <c r="H271" i="70" s="1"/>
  <c r="H283" i="70" s="1"/>
  <c r="H295" i="70" s="1"/>
  <c r="H307" i="70" s="1"/>
  <c r="H319" i="70" s="1"/>
  <c r="H36" i="70"/>
  <c r="H37" i="70"/>
  <c r="H49" i="70" s="1"/>
  <c r="H61" i="70" s="1"/>
  <c r="H73" i="70" s="1"/>
  <c r="H85" i="70" s="1"/>
  <c r="H97" i="70" s="1"/>
  <c r="H109" i="70" s="1"/>
  <c r="H121" i="70" s="1"/>
  <c r="H133" i="70" s="1"/>
  <c r="H145" i="70" s="1"/>
  <c r="H157" i="70" s="1"/>
  <c r="H169" i="70" s="1"/>
  <c r="H181" i="70" s="1"/>
  <c r="H193" i="70" s="1"/>
  <c r="H205" i="70" s="1"/>
  <c r="H217" i="70" s="1"/>
  <c r="H229" i="70" s="1"/>
  <c r="H241" i="70" s="1"/>
  <c r="H253" i="70" s="1"/>
  <c r="H265" i="70" s="1"/>
  <c r="H277" i="70" s="1"/>
  <c r="H289" i="70" s="1"/>
  <c r="H301" i="70" s="1"/>
  <c r="H313" i="70" s="1"/>
  <c r="H325" i="70" s="1"/>
  <c r="H38" i="70"/>
  <c r="H50" i="70" s="1"/>
  <c r="H62" i="70" s="1"/>
  <c r="H74" i="70" s="1"/>
  <c r="H86" i="70" s="1"/>
  <c r="H98" i="70" s="1"/>
  <c r="H110" i="70" s="1"/>
  <c r="H122" i="70" s="1"/>
  <c r="H134" i="70" s="1"/>
  <c r="H146" i="70" s="1"/>
  <c r="H158" i="70" s="1"/>
  <c r="H170" i="70" s="1"/>
  <c r="H182" i="70" s="1"/>
  <c r="H194" i="70" s="1"/>
  <c r="H206" i="70" s="1"/>
  <c r="H218" i="70" s="1"/>
  <c r="H230" i="70" s="1"/>
  <c r="H242" i="70" s="1"/>
  <c r="H254" i="70" s="1"/>
  <c r="H266" i="70" s="1"/>
  <c r="H278" i="70" s="1"/>
  <c r="H290" i="70" s="1"/>
  <c r="H302" i="70" s="1"/>
  <c r="H314" i="70" s="1"/>
  <c r="H326" i="70" s="1"/>
  <c r="H39" i="70"/>
  <c r="H51" i="70" s="1"/>
  <c r="H63" i="70" s="1"/>
  <c r="H75" i="70" s="1"/>
  <c r="H87" i="70" s="1"/>
  <c r="H99" i="70" s="1"/>
  <c r="H111" i="70" s="1"/>
  <c r="H123" i="70" s="1"/>
  <c r="H135" i="70" s="1"/>
  <c r="H147" i="70" s="1"/>
  <c r="H159" i="70" s="1"/>
  <c r="H171" i="70" s="1"/>
  <c r="H183" i="70" s="1"/>
  <c r="H195" i="70" s="1"/>
  <c r="H207" i="70" s="1"/>
  <c r="H219" i="70" s="1"/>
  <c r="H231" i="70" s="1"/>
  <c r="H243" i="70" s="1"/>
  <c r="H255" i="70" s="1"/>
  <c r="H267" i="70" s="1"/>
  <c r="H279" i="70" s="1"/>
  <c r="H291" i="70" s="1"/>
  <c r="H303" i="70" s="1"/>
  <c r="H315" i="70" s="1"/>
  <c r="H48" i="70"/>
  <c r="H60" i="70" s="1"/>
  <c r="H72" i="70" s="1"/>
  <c r="H84" i="70" s="1"/>
  <c r="H96" i="70" s="1"/>
  <c r="H108" i="70" s="1"/>
  <c r="H120" i="70" s="1"/>
  <c r="H132" i="70" s="1"/>
  <c r="H144" i="70" s="1"/>
  <c r="H156" i="70" s="1"/>
  <c r="H168" i="70" s="1"/>
  <c r="H180" i="70" s="1"/>
  <c r="H192" i="70" s="1"/>
  <c r="H204" i="70" s="1"/>
  <c r="H216" i="70" s="1"/>
  <c r="H228" i="70" s="1"/>
  <c r="H240" i="70" s="1"/>
  <c r="H252" i="70" s="1"/>
  <c r="H264" i="70" s="1"/>
  <c r="H276" i="70" s="1"/>
  <c r="H288" i="70" s="1"/>
  <c r="H300" i="70" s="1"/>
  <c r="H312" i="70" s="1"/>
  <c r="H324" i="70" s="1"/>
  <c r="H15" i="70"/>
  <c r="G13" i="77"/>
  <c r="G12" i="77"/>
  <c r="G11" i="77"/>
  <c r="G10" i="77"/>
  <c r="G9" i="77"/>
  <c r="G8" i="77"/>
  <c r="G7" i="77"/>
  <c r="G6" i="77"/>
  <c r="D2" i="77"/>
  <c r="C2" i="77"/>
  <c r="B4" i="77"/>
  <c r="B5" i="77"/>
  <c r="B6" i="77"/>
  <c r="B7" i="77"/>
  <c r="B8" i="77"/>
  <c r="B9" i="77"/>
  <c r="C15" i="77" s="1"/>
  <c r="B10" i="77"/>
  <c r="C16" i="77" s="1"/>
  <c r="B11" i="77"/>
  <c r="C17" i="77" s="1"/>
  <c r="B12" i="77"/>
  <c r="C18" i="77" s="1"/>
  <c r="B13" i="77"/>
  <c r="C19" i="77" s="1"/>
  <c r="B14" i="77"/>
  <c r="C20" i="77" s="1"/>
  <c r="B15" i="77"/>
  <c r="C21" i="77" s="1"/>
  <c r="B16" i="77"/>
  <c r="C22" i="77" s="1"/>
  <c r="B17" i="77"/>
  <c r="B18" i="77"/>
  <c r="C24" i="77" s="1"/>
  <c r="B19" i="77"/>
  <c r="C25" i="77" s="1"/>
  <c r="B20" i="77"/>
  <c r="C26" i="77" s="1"/>
  <c r="B21" i="77"/>
  <c r="C27" i="77" s="1"/>
  <c r="B22" i="77"/>
  <c r="C23" i="77" s="1"/>
  <c r="B23" i="77"/>
  <c r="C29" i="77" s="1"/>
  <c r="B24" i="77"/>
  <c r="C30" i="77" s="1"/>
  <c r="B25" i="77"/>
  <c r="B26" i="77"/>
  <c r="C32" i="77" s="1"/>
  <c r="B27" i="77"/>
  <c r="C33" i="77" s="1"/>
  <c r="B28" i="77"/>
  <c r="C34" i="77" s="1"/>
  <c r="B29" i="77"/>
  <c r="C35" i="77" s="1"/>
  <c r="B30" i="77"/>
  <c r="C31" i="77" s="1"/>
  <c r="B31" i="77"/>
  <c r="C37" i="77" s="1"/>
  <c r="B32" i="77"/>
  <c r="C38" i="77" s="1"/>
  <c r="B33" i="77"/>
  <c r="B34" i="77"/>
  <c r="C40" i="77" s="1"/>
  <c r="B35" i="77"/>
  <c r="C41" i="77" s="1"/>
  <c r="B36" i="77"/>
  <c r="C42" i="77" s="1"/>
  <c r="B37" i="77"/>
  <c r="C43" i="77" s="1"/>
  <c r="B38" i="77"/>
  <c r="C44" i="77" s="1"/>
  <c r="B39" i="77"/>
  <c r="C45" i="77" s="1"/>
  <c r="B40" i="77"/>
  <c r="C46" i="77" s="1"/>
  <c r="B41" i="77"/>
  <c r="B42" i="77"/>
  <c r="C48" i="77" s="1"/>
  <c r="B43" i="77"/>
  <c r="C49" i="77" s="1"/>
  <c r="B44" i="77"/>
  <c r="C50" i="77" s="1"/>
  <c r="B45" i="77"/>
  <c r="C51" i="77" s="1"/>
  <c r="B46" i="77"/>
  <c r="C52" i="77" s="1"/>
  <c r="B47" i="77"/>
  <c r="C53" i="77" s="1"/>
  <c r="B48" i="77"/>
  <c r="C54" i="77" s="1"/>
  <c r="B49" i="77"/>
  <c r="B50" i="77"/>
  <c r="C56" i="77" s="1"/>
  <c r="B51" i="77"/>
  <c r="C57" i="77" s="1"/>
  <c r="B52" i="77"/>
  <c r="C58" i="77" s="1"/>
  <c r="B53" i="77"/>
  <c r="C59" i="77" s="1"/>
  <c r="B54" i="77"/>
  <c r="C55" i="77" s="1"/>
  <c r="B55" i="77"/>
  <c r="C61" i="77" s="1"/>
  <c r="B56" i="77"/>
  <c r="C62" i="77" s="1"/>
  <c r="B57" i="77"/>
  <c r="B58" i="77"/>
  <c r="C64" i="77" s="1"/>
  <c r="B59" i="77"/>
  <c r="C65" i="77" s="1"/>
  <c r="B60" i="77"/>
  <c r="C66" i="77" s="1"/>
  <c r="B61" i="77"/>
  <c r="C67" i="77" s="1"/>
  <c r="B62" i="77"/>
  <c r="C63" i="77" s="1"/>
  <c r="B63" i="77"/>
  <c r="C69" i="77" s="1"/>
  <c r="B64" i="77"/>
  <c r="C70" i="77" s="1"/>
  <c r="B65" i="77"/>
  <c r="B66" i="77"/>
  <c r="C72" i="77" s="1"/>
  <c r="B67" i="77"/>
  <c r="C73" i="77" s="1"/>
  <c r="B68" i="77"/>
  <c r="C74" i="77" s="1"/>
  <c r="B69" i="77"/>
  <c r="C75" i="77" s="1"/>
  <c r="B70" i="77"/>
  <c r="C71" i="77" s="1"/>
  <c r="B71" i="77"/>
  <c r="C77" i="77" s="1"/>
  <c r="B72" i="77"/>
  <c r="C78" i="77" s="1"/>
  <c r="B73" i="77"/>
  <c r="B74" i="77"/>
  <c r="C80" i="77" s="1"/>
  <c r="B75" i="77"/>
  <c r="C81" i="77" s="1"/>
  <c r="B76" i="77"/>
  <c r="C82" i="77" s="1"/>
  <c r="B77" i="77"/>
  <c r="C83" i="77" s="1"/>
  <c r="B78" i="77"/>
  <c r="C84" i="77" s="1"/>
  <c r="B79" i="77"/>
  <c r="C85" i="77" s="1"/>
  <c r="B80" i="77"/>
  <c r="C86" i="77" s="1"/>
  <c r="B81" i="77"/>
  <c r="B82" i="77"/>
  <c r="C88" i="77" s="1"/>
  <c r="B83" i="77"/>
  <c r="C89" i="77" s="1"/>
  <c r="B84" i="77"/>
  <c r="C90" i="77" s="1"/>
  <c r="B85" i="77"/>
  <c r="C91" i="77" s="1"/>
  <c r="B86" i="77"/>
  <c r="C87" i="77" s="1"/>
  <c r="B87" i="77"/>
  <c r="C93" i="77" s="1"/>
  <c r="B88" i="77"/>
  <c r="C94" i="77" s="1"/>
  <c r="B89" i="77"/>
  <c r="B90" i="77"/>
  <c r="C96" i="77" s="1"/>
  <c r="B91" i="77"/>
  <c r="C97" i="77" s="1"/>
  <c r="B92" i="77"/>
  <c r="C98" i="77" s="1"/>
  <c r="B93" i="77"/>
  <c r="C99" i="77" s="1"/>
  <c r="B94" i="77"/>
  <c r="C95" i="77" s="1"/>
  <c r="B95" i="77"/>
  <c r="C101" i="77" s="1"/>
  <c r="B96" i="77"/>
  <c r="C102" i="77" s="1"/>
  <c r="B97" i="77"/>
  <c r="B98" i="77"/>
  <c r="C104" i="77" s="1"/>
  <c r="B99" i="77"/>
  <c r="C105" i="77" s="1"/>
  <c r="B100" i="77"/>
  <c r="C106" i="77" s="1"/>
  <c r="B101" i="77"/>
  <c r="C107" i="77" s="1"/>
  <c r="B102" i="77"/>
  <c r="C103" i="77" s="1"/>
  <c r="B103" i="77"/>
  <c r="C109" i="77" s="1"/>
  <c r="B104" i="77"/>
  <c r="C110" i="77" s="1"/>
  <c r="B105" i="77"/>
  <c r="B106" i="77"/>
  <c r="C112" i="77" s="1"/>
  <c r="B107" i="77"/>
  <c r="C113" i="77" s="1"/>
  <c r="B108" i="77"/>
  <c r="C114" i="77" s="1"/>
  <c r="B109" i="77"/>
  <c r="C115" i="77" s="1"/>
  <c r="B110" i="77"/>
  <c r="C111" i="77" s="1"/>
  <c r="B111" i="77"/>
  <c r="C117" i="77" s="1"/>
  <c r="B112" i="77"/>
  <c r="C118" i="77" s="1"/>
  <c r="B113" i="77"/>
  <c r="B114" i="77"/>
  <c r="C120" i="77" s="1"/>
  <c r="B115" i="77"/>
  <c r="C121" i="77" s="1"/>
  <c r="B116" i="77"/>
  <c r="C122" i="77" s="1"/>
  <c r="B117" i="77"/>
  <c r="C123" i="77" s="1"/>
  <c r="B118" i="77"/>
  <c r="C119" i="77" s="1"/>
  <c r="B119" i="77"/>
  <c r="C125" i="77" s="1"/>
  <c r="B120" i="77"/>
  <c r="C126" i="77" s="1"/>
  <c r="B121" i="77"/>
  <c r="B122" i="77"/>
  <c r="C128" i="77" s="1"/>
  <c r="B123" i="77"/>
  <c r="C129" i="77" s="1"/>
  <c r="B124" i="77"/>
  <c r="C130" i="77" s="1"/>
  <c r="B125" i="77"/>
  <c r="C131" i="77" s="1"/>
  <c r="B126" i="77"/>
  <c r="C132" i="77" s="1"/>
  <c r="B127" i="77"/>
  <c r="C133" i="77" s="1"/>
  <c r="B128" i="77"/>
  <c r="C134" i="77" s="1"/>
  <c r="B129" i="77"/>
  <c r="B130" i="77"/>
  <c r="C136" i="77" s="1"/>
  <c r="B131" i="77"/>
  <c r="C137" i="77" s="1"/>
  <c r="B132" i="77"/>
  <c r="C138" i="77" s="1"/>
  <c r="B133" i="77"/>
  <c r="C139" i="77" s="1"/>
  <c r="B134" i="77"/>
  <c r="C140" i="77" s="1"/>
  <c r="B135" i="77"/>
  <c r="C141" i="77" s="1"/>
  <c r="B136" i="77"/>
  <c r="C142" i="77" s="1"/>
  <c r="B137" i="77"/>
  <c r="B138" i="77"/>
  <c r="C144" i="77" s="1"/>
  <c r="B139" i="77"/>
  <c r="C145" i="77" s="1"/>
  <c r="B140" i="77"/>
  <c r="C146" i="77" s="1"/>
  <c r="B141" i="77"/>
  <c r="C147" i="77" s="1"/>
  <c r="B142" i="77"/>
  <c r="C148" i="77" s="1"/>
  <c r="B143" i="77"/>
  <c r="C149" i="77" s="1"/>
  <c r="B144" i="77"/>
  <c r="C150" i="77" s="1"/>
  <c r="B145" i="77"/>
  <c r="B146" i="77"/>
  <c r="C152" i="77" s="1"/>
  <c r="B147" i="77"/>
  <c r="C153" i="77" s="1"/>
  <c r="B148" i="77"/>
  <c r="C154" i="77" s="1"/>
  <c r="B149" i="77"/>
  <c r="C155" i="77" s="1"/>
  <c r="B150" i="77"/>
  <c r="C151" i="77" s="1"/>
  <c r="B151" i="77"/>
  <c r="C157" i="77" s="1"/>
  <c r="B152" i="77"/>
  <c r="C158" i="77" s="1"/>
  <c r="B153" i="77"/>
  <c r="B154" i="77"/>
  <c r="C160" i="77" s="1"/>
  <c r="B155" i="77"/>
  <c r="C161" i="77" s="1"/>
  <c r="B156" i="77"/>
  <c r="C162" i="77" s="1"/>
  <c r="B157" i="77"/>
  <c r="C163" i="77" s="1"/>
  <c r="B158" i="77"/>
  <c r="C159" i="77" s="1"/>
  <c r="B159" i="77"/>
  <c r="C165" i="77" s="1"/>
  <c r="B160" i="77"/>
  <c r="C166" i="77" s="1"/>
  <c r="B161" i="77"/>
  <c r="B162" i="77"/>
  <c r="C168" i="77" s="1"/>
  <c r="B163" i="77"/>
  <c r="C169" i="77" s="1"/>
  <c r="B164" i="77"/>
  <c r="C170" i="77" s="1"/>
  <c r="B165" i="77"/>
  <c r="C171" i="77" s="1"/>
  <c r="B166" i="77"/>
  <c r="C167" i="77" s="1"/>
  <c r="B167" i="77"/>
  <c r="C173" i="77" s="1"/>
  <c r="B168" i="77"/>
  <c r="C174" i="77" s="1"/>
  <c r="B169" i="77"/>
  <c r="B170" i="77"/>
  <c r="C176" i="77" s="1"/>
  <c r="B171" i="77"/>
  <c r="C177" i="77" s="1"/>
  <c r="B172" i="77"/>
  <c r="C178" i="77" s="1"/>
  <c r="B173" i="77"/>
  <c r="C179" i="77" s="1"/>
  <c r="B174" i="77"/>
  <c r="C180" i="77" s="1"/>
  <c r="B175" i="77"/>
  <c r="C181" i="77" s="1"/>
  <c r="B176" i="77"/>
  <c r="C182" i="77" s="1"/>
  <c r="B177" i="77"/>
  <c r="B178" i="77"/>
  <c r="C184" i="77" s="1"/>
  <c r="B179" i="77"/>
  <c r="C185" i="77" s="1"/>
  <c r="B180" i="77"/>
  <c r="C186" i="77" s="1"/>
  <c r="B181" i="77"/>
  <c r="C187" i="77" s="1"/>
  <c r="B182" i="77"/>
  <c r="C183" i="77" s="1"/>
  <c r="B183" i="77"/>
  <c r="C189" i="77" s="1"/>
  <c r="B184" i="77"/>
  <c r="C190" i="77" s="1"/>
  <c r="B185" i="77"/>
  <c r="B186" i="77"/>
  <c r="C192" i="77" s="1"/>
  <c r="B187" i="77"/>
  <c r="C193" i="77" s="1"/>
  <c r="B188" i="77"/>
  <c r="C194" i="77" s="1"/>
  <c r="B189" i="77"/>
  <c r="C195" i="77" s="1"/>
  <c r="B190" i="77"/>
  <c r="C196" i="77" s="1"/>
  <c r="B191" i="77"/>
  <c r="C197" i="77" s="1"/>
  <c r="B192" i="77"/>
  <c r="C198" i="77" s="1"/>
  <c r="B193" i="77"/>
  <c r="B194" i="77"/>
  <c r="C200" i="77" s="1"/>
  <c r="B195" i="77"/>
  <c r="C201" i="77" s="1"/>
  <c r="B196" i="77"/>
  <c r="C202" i="77" s="1"/>
  <c r="B197" i="77"/>
  <c r="C203" i="77" s="1"/>
  <c r="B198" i="77"/>
  <c r="C204" i="77" s="1"/>
  <c r="B199" i="77"/>
  <c r="C205" i="77" s="1"/>
  <c r="B200" i="77"/>
  <c r="C206" i="77" s="1"/>
  <c r="B201" i="77"/>
  <c r="B202" i="77"/>
  <c r="C208" i="77" s="1"/>
  <c r="B203" i="77"/>
  <c r="C209" i="77" s="1"/>
  <c r="B204" i="77"/>
  <c r="C210" i="77" s="1"/>
  <c r="B205" i="77"/>
  <c r="C211" i="77" s="1"/>
  <c r="B206" i="77"/>
  <c r="C207" i="77" s="1"/>
  <c r="B207" i="77"/>
  <c r="C213" i="77" s="1"/>
  <c r="B208" i="77"/>
  <c r="C214" i="77" s="1"/>
  <c r="B209" i="77"/>
  <c r="B210" i="77"/>
  <c r="C216" i="77" s="1"/>
  <c r="B211" i="77"/>
  <c r="C217" i="77" s="1"/>
  <c r="B212" i="77"/>
  <c r="C218" i="77" s="1"/>
  <c r="B213" i="77"/>
  <c r="C219" i="77" s="1"/>
  <c r="B214" i="77"/>
  <c r="C215" i="77" s="1"/>
  <c r="B215" i="77"/>
  <c r="C221" i="77" s="1"/>
  <c r="B216" i="77"/>
  <c r="C222" i="77" s="1"/>
  <c r="B217" i="77"/>
  <c r="B218" i="77"/>
  <c r="C224" i="77" s="1"/>
  <c r="B219" i="77"/>
  <c r="C225" i="77" s="1"/>
  <c r="B220" i="77"/>
  <c r="C226" i="77" s="1"/>
  <c r="B221" i="77"/>
  <c r="C227" i="77" s="1"/>
  <c r="B222" i="77"/>
  <c r="C223" i="77" s="1"/>
  <c r="B223" i="77"/>
  <c r="C229" i="77" s="1"/>
  <c r="B224" i="77"/>
  <c r="C230" i="77" s="1"/>
  <c r="B225" i="77"/>
  <c r="B226" i="77"/>
  <c r="C232" i="77" s="1"/>
  <c r="B227" i="77"/>
  <c r="C233" i="77" s="1"/>
  <c r="B228" i="77"/>
  <c r="C234" i="77" s="1"/>
  <c r="B229" i="77"/>
  <c r="C235" i="77" s="1"/>
  <c r="B230" i="77"/>
  <c r="C236" i="77" s="1"/>
  <c r="B231" i="77"/>
  <c r="C237" i="77" s="1"/>
  <c r="B232" i="77"/>
  <c r="C238" i="77" s="1"/>
  <c r="B233" i="77"/>
  <c r="B234" i="77"/>
  <c r="C240" i="77" s="1"/>
  <c r="B235" i="77"/>
  <c r="C241" i="77" s="1"/>
  <c r="B236" i="77"/>
  <c r="C242" i="77" s="1"/>
  <c r="B237" i="77"/>
  <c r="C243" i="77" s="1"/>
  <c r="B238" i="77"/>
  <c r="C239" i="77" s="1"/>
  <c r="B239" i="77"/>
  <c r="C245" i="77" s="1"/>
  <c r="B240" i="77"/>
  <c r="C246" i="77" s="1"/>
  <c r="B241" i="77"/>
  <c r="B242" i="77"/>
  <c r="C248" i="77" s="1"/>
  <c r="B243" i="77"/>
  <c r="C249" i="77" s="1"/>
  <c r="B244" i="77"/>
  <c r="C250" i="77" s="1"/>
  <c r="B245" i="77"/>
  <c r="C251" i="77" s="1"/>
  <c r="B246" i="77"/>
  <c r="C252" i="77" s="1"/>
  <c r="B247" i="77"/>
  <c r="C253" i="77" s="1"/>
  <c r="B248" i="77"/>
  <c r="C254" i="77" s="1"/>
  <c r="B249" i="77"/>
  <c r="B250" i="77"/>
  <c r="C256" i="77" s="1"/>
  <c r="B251" i="77"/>
  <c r="C257" i="77" s="1"/>
  <c r="B252" i="77"/>
  <c r="C258" i="77" s="1"/>
  <c r="B253" i="77"/>
  <c r="C259" i="77" s="1"/>
  <c r="B254" i="77"/>
  <c r="C260" i="77" s="1"/>
  <c r="B255" i="77"/>
  <c r="C261" i="77" s="1"/>
  <c r="B256" i="77"/>
  <c r="C262" i="77" s="1"/>
  <c r="B257" i="77"/>
  <c r="B258" i="77"/>
  <c r="C264" i="77" s="1"/>
  <c r="B259" i="77"/>
  <c r="C265" i="77" s="1"/>
  <c r="B260" i="77"/>
  <c r="C266" i="77" s="1"/>
  <c r="B261" i="77"/>
  <c r="C267" i="77" s="1"/>
  <c r="B262" i="77"/>
  <c r="C268" i="77" s="1"/>
  <c r="B263" i="77"/>
  <c r="C269" i="77" s="1"/>
  <c r="B264" i="77"/>
  <c r="C270" i="77" s="1"/>
  <c r="B265" i="77"/>
  <c r="B266" i="77"/>
  <c r="C272" i="77" s="1"/>
  <c r="B267" i="77"/>
  <c r="C273" i="77" s="1"/>
  <c r="B268" i="77"/>
  <c r="C274" i="77" s="1"/>
  <c r="B269" i="77"/>
  <c r="C275" i="77" s="1"/>
  <c r="B270" i="77"/>
  <c r="C271" i="77" s="1"/>
  <c r="B271" i="77"/>
  <c r="C277" i="77" s="1"/>
  <c r="B272" i="77"/>
  <c r="C278" i="77" s="1"/>
  <c r="B273" i="77"/>
  <c r="B274" i="77"/>
  <c r="C280" i="77" s="1"/>
  <c r="B275" i="77"/>
  <c r="C281" i="77" s="1"/>
  <c r="B276" i="77"/>
  <c r="C282" i="77" s="1"/>
  <c r="B277" i="77"/>
  <c r="C283" i="77" s="1"/>
  <c r="B278" i="77"/>
  <c r="C279" i="77" s="1"/>
  <c r="B279" i="77"/>
  <c r="C285" i="77" s="1"/>
  <c r="B280" i="77"/>
  <c r="C286" i="77" s="1"/>
  <c r="B281" i="77"/>
  <c r="B282" i="77"/>
  <c r="C288" i="77" s="1"/>
  <c r="B283" i="77"/>
  <c r="C289" i="77" s="1"/>
  <c r="B284" i="77"/>
  <c r="C290" i="77" s="1"/>
  <c r="B285" i="77"/>
  <c r="C291" i="77" s="1"/>
  <c r="B286" i="77"/>
  <c r="C287" i="77" s="1"/>
  <c r="B287" i="77"/>
  <c r="C293" i="77" s="1"/>
  <c r="B288" i="77"/>
  <c r="C294" i="77" s="1"/>
  <c r="B289" i="77"/>
  <c r="B290" i="77"/>
  <c r="C296" i="77" s="1"/>
  <c r="B291" i="77"/>
  <c r="C297" i="77" s="1"/>
  <c r="B292" i="77"/>
  <c r="C298" i="77" s="1"/>
  <c r="B293" i="77"/>
  <c r="C299" i="77" s="1"/>
  <c r="B294" i="77"/>
  <c r="C295" i="77" s="1"/>
  <c r="B295" i="77"/>
  <c r="C301" i="77" s="1"/>
  <c r="B296" i="77"/>
  <c r="C302" i="77" s="1"/>
  <c r="B297" i="77"/>
  <c r="B298" i="77"/>
  <c r="C304" i="77" s="1"/>
  <c r="B299" i="77"/>
  <c r="C305" i="77" s="1"/>
  <c r="B300" i="77"/>
  <c r="C306" i="77" s="1"/>
  <c r="B301" i="77"/>
  <c r="C307" i="77" s="1"/>
  <c r="B302" i="77"/>
  <c r="C308" i="77" s="1"/>
  <c r="B303" i="77"/>
  <c r="C309" i="77" s="1"/>
  <c r="B304" i="77"/>
  <c r="C310" i="77" s="1"/>
  <c r="B305" i="77"/>
  <c r="B306" i="77"/>
  <c r="C312" i="77" s="1"/>
  <c r="B307" i="77"/>
  <c r="C313" i="77" s="1"/>
  <c r="B308" i="77"/>
  <c r="C314" i="77" s="1"/>
  <c r="B309" i="77"/>
  <c r="B310" i="77"/>
  <c r="C311" i="77" s="1"/>
  <c r="B311" i="77"/>
  <c r="B312" i="77"/>
  <c r="B313" i="77"/>
  <c r="B314" i="77"/>
  <c r="B3" i="77"/>
  <c r="A315" i="77"/>
  <c r="A316" i="77" s="1"/>
  <c r="A317" i="77" s="1"/>
  <c r="A3" i="77"/>
  <c r="B30" i="60" a="1"/>
  <c r="H10" i="77" a="1"/>
  <c r="H9" i="77" a="1"/>
  <c r="B34" i="60" a="1"/>
  <c r="H6" i="77" a="1"/>
  <c r="B32" i="60" a="1"/>
  <c r="B31" i="60" a="1"/>
  <c r="H12" i="77" a="1"/>
  <c r="H8" i="77" a="1"/>
  <c r="H7" i="77" a="1"/>
  <c r="B29" i="60" a="1"/>
  <c r="H11" i="77" a="1"/>
  <c r="H13" i="77" a="1"/>
  <c r="B33" i="60" a="1"/>
  <c r="I29" i="79" l="1"/>
  <c r="M29" i="79" s="1"/>
  <c r="L30" i="79"/>
  <c r="H30" i="79"/>
  <c r="E30" i="79"/>
  <c r="I30" i="79" s="1"/>
  <c r="F30" i="79"/>
  <c r="J30" i="79" s="1"/>
  <c r="G30" i="79"/>
  <c r="K30" i="79" s="1"/>
  <c r="R4" i="79"/>
  <c r="A30" i="79"/>
  <c r="C31" i="79" s="1"/>
  <c r="D31" i="79" s="1"/>
  <c r="B33" i="60"/>
  <c r="B32" i="60"/>
  <c r="B31" i="60"/>
  <c r="B34" i="60"/>
  <c r="B30" i="60"/>
  <c r="B29" i="60"/>
  <c r="C303" i="77"/>
  <c r="C263" i="77"/>
  <c r="C231" i="77"/>
  <c r="C175" i="77"/>
  <c r="C143" i="77"/>
  <c r="C79" i="77"/>
  <c r="C247" i="77"/>
  <c r="C191" i="77"/>
  <c r="C135" i="77"/>
  <c r="C39" i="77"/>
  <c r="C255" i="77"/>
  <c r="C199" i="77"/>
  <c r="C127" i="77"/>
  <c r="C47" i="77"/>
  <c r="C300" i="77"/>
  <c r="C292" i="77"/>
  <c r="C284" i="77"/>
  <c r="C276" i="77"/>
  <c r="C244" i="77"/>
  <c r="C228" i="77"/>
  <c r="C220" i="77"/>
  <c r="C212" i="77"/>
  <c r="C188" i="77"/>
  <c r="C172" i="77"/>
  <c r="C164" i="77"/>
  <c r="C156" i="77"/>
  <c r="C124" i="77"/>
  <c r="C116" i="77"/>
  <c r="C108" i="77"/>
  <c r="C100" i="77"/>
  <c r="C92" i="77"/>
  <c r="C76" i="77"/>
  <c r="C68" i="77"/>
  <c r="C60" i="77"/>
  <c r="C36" i="77"/>
  <c r="C28" i="77"/>
  <c r="H8" i="77"/>
  <c r="H12" i="77"/>
  <c r="H11" i="77"/>
  <c r="H7" i="77"/>
  <c r="H13" i="77"/>
  <c r="H10" i="77"/>
  <c r="H6" i="77"/>
  <c r="H9" i="77"/>
  <c r="A318" i="77"/>
  <c r="M30" i="79" l="1"/>
  <c r="H31" i="79"/>
  <c r="J31" i="79"/>
  <c r="E31" i="79"/>
  <c r="I31" i="79" s="1"/>
  <c r="L31" i="79"/>
  <c r="F31" i="79"/>
  <c r="G31" i="79"/>
  <c r="K31" i="79" s="1"/>
  <c r="Q4" i="79"/>
  <c r="S4" i="79"/>
  <c r="A31" i="79"/>
  <c r="C32" i="79" s="1"/>
  <c r="D32" i="79" s="1"/>
  <c r="A319" i="77"/>
  <c r="M31" i="79" l="1"/>
  <c r="E32" i="79"/>
  <c r="G32" i="79" s="1"/>
  <c r="K32" i="79" s="1"/>
  <c r="M32" i="79"/>
  <c r="F32" i="79"/>
  <c r="H32" i="79"/>
  <c r="J32" i="79"/>
  <c r="I32" i="79"/>
  <c r="L32" i="79"/>
  <c r="A32" i="79"/>
  <c r="C33" i="79" s="1"/>
  <c r="D33" i="79" s="1"/>
  <c r="A320" i="77"/>
  <c r="L33" i="79" l="1"/>
  <c r="E33" i="79"/>
  <c r="G33" i="79" s="1"/>
  <c r="K33" i="79" s="1"/>
  <c r="M33" i="79"/>
  <c r="F33" i="79"/>
  <c r="J33" i="79" s="1"/>
  <c r="H33" i="79"/>
  <c r="I33" i="79"/>
  <c r="A33" i="79"/>
  <c r="C34" i="79" s="1"/>
  <c r="D34" i="79" s="1"/>
  <c r="A321" i="77"/>
  <c r="H34" i="79" l="1"/>
  <c r="L34" i="79"/>
  <c r="J34" i="79"/>
  <c r="E34" i="79"/>
  <c r="G34" i="79" s="1"/>
  <c r="K34" i="79" s="1"/>
  <c r="F34" i="79"/>
  <c r="A34" i="79"/>
  <c r="C35" i="79" s="1"/>
  <c r="D35" i="79" s="1"/>
  <c r="A322" i="77"/>
  <c r="I34" i="79" l="1"/>
  <c r="M34" i="79" s="1"/>
  <c r="L35" i="79"/>
  <c r="M35" i="79" s="1"/>
  <c r="E35" i="79"/>
  <c r="F35" i="79"/>
  <c r="G35" i="79"/>
  <c r="H35" i="79"/>
  <c r="I35" i="79"/>
  <c r="J35" i="79"/>
  <c r="K35" i="79"/>
  <c r="A35" i="79"/>
  <c r="C36" i="79" s="1"/>
  <c r="D36" i="79" s="1"/>
  <c r="A323" i="77"/>
  <c r="F36" i="79" l="1"/>
  <c r="J36" i="79"/>
  <c r="L36" i="79"/>
  <c r="E36" i="79"/>
  <c r="I36" i="79" s="1"/>
  <c r="G36" i="79"/>
  <c r="K36" i="79" s="1"/>
  <c r="H36" i="79"/>
  <c r="A36" i="79"/>
  <c r="C37" i="79" s="1"/>
  <c r="D37" i="79" s="1"/>
  <c r="A324" i="77"/>
  <c r="M36" i="79" l="1"/>
  <c r="F37" i="79"/>
  <c r="G37" i="79"/>
  <c r="K37" i="79"/>
  <c r="H37" i="79"/>
  <c r="I37" i="79"/>
  <c r="J37" i="79"/>
  <c r="L37" i="79"/>
  <c r="M37" i="79" s="1"/>
  <c r="E37" i="79"/>
  <c r="A37" i="79"/>
  <c r="C38" i="79" s="1"/>
  <c r="D38" i="79" s="1"/>
  <c r="A325" i="77"/>
  <c r="L38" i="79" l="1"/>
  <c r="M38" i="79" s="1"/>
  <c r="E38" i="79"/>
  <c r="H38" i="79"/>
  <c r="F38" i="79"/>
  <c r="G38" i="79"/>
  <c r="K38" i="79" s="1"/>
  <c r="I38" i="79"/>
  <c r="J38" i="79"/>
  <c r="A38" i="79"/>
  <c r="C39" i="79" s="1"/>
  <c r="D39" i="79" s="1"/>
  <c r="A326" i="77"/>
  <c r="H39" i="79" l="1"/>
  <c r="E39" i="79"/>
  <c r="I39" i="79"/>
  <c r="K39" i="79"/>
  <c r="L39" i="79"/>
  <c r="M39" i="79" s="1"/>
  <c r="F39" i="79"/>
  <c r="J39" i="79" s="1"/>
  <c r="G39" i="79"/>
  <c r="A39" i="79"/>
  <c r="C40" i="79" s="1"/>
  <c r="D40" i="79" s="1"/>
  <c r="P7" i="76" a="1"/>
  <c r="P7" i="76" s="1"/>
  <c r="P8" i="76" a="1"/>
  <c r="P8" i="76" s="1"/>
  <c r="P9" i="76" a="1"/>
  <c r="P9" i="76" s="1"/>
  <c r="P10" i="76" a="1"/>
  <c r="P10" i="76"/>
  <c r="P11" i="76" a="1"/>
  <c r="P11" i="76" s="1"/>
  <c r="P12" i="76" a="1"/>
  <c r="P12" i="76" s="1"/>
  <c r="P13" i="76" a="1"/>
  <c r="P13" i="76" s="1"/>
  <c r="P14" i="76" a="1"/>
  <c r="P14" i="76"/>
  <c r="P15" i="76" a="1"/>
  <c r="P15" i="76" s="1"/>
  <c r="P16" i="76" a="1"/>
  <c r="P16" i="76" s="1"/>
  <c r="P17" i="76" a="1"/>
  <c r="P17" i="76" s="1"/>
  <c r="P18" i="76" a="1"/>
  <c r="P18" i="76"/>
  <c r="P19" i="76" a="1"/>
  <c r="P19" i="76" s="1"/>
  <c r="P20" i="76" a="1"/>
  <c r="P20" i="76" s="1"/>
  <c r="P21" i="76" a="1"/>
  <c r="P21" i="76" s="1"/>
  <c r="P22" i="76" a="1"/>
  <c r="P22" i="76" s="1"/>
  <c r="P23" i="76" a="1"/>
  <c r="P23" i="76" s="1"/>
  <c r="P24" i="76" a="1"/>
  <c r="P24" i="76" s="1"/>
  <c r="P25" i="76" a="1"/>
  <c r="P25" i="76" s="1"/>
  <c r="P26" i="76" a="1"/>
  <c r="P26" i="76" s="1"/>
  <c r="P27" i="76" a="1"/>
  <c r="P27" i="76" s="1"/>
  <c r="P28" i="76" a="1"/>
  <c r="P28" i="76" s="1"/>
  <c r="P29" i="76" a="1"/>
  <c r="P29" i="76" s="1"/>
  <c r="P30" i="76" a="1"/>
  <c r="P30" i="76" s="1"/>
  <c r="P31" i="76" a="1"/>
  <c r="P31" i="76" s="1"/>
  <c r="P32" i="76" a="1"/>
  <c r="P32" i="76" s="1"/>
  <c r="P33" i="76" a="1"/>
  <c r="P33" i="76" s="1"/>
  <c r="P34" i="76" a="1"/>
  <c r="P34" i="76" s="1"/>
  <c r="P35" i="76" a="1"/>
  <c r="P35" i="76" s="1"/>
  <c r="P36" i="76" a="1"/>
  <c r="P36" i="76" s="1"/>
  <c r="P37" i="76" a="1"/>
  <c r="P37" i="76" s="1"/>
  <c r="P38" i="76" a="1"/>
  <c r="P38" i="76" s="1"/>
  <c r="P39" i="76" a="1"/>
  <c r="P39" i="76" s="1"/>
  <c r="P40" i="76" a="1"/>
  <c r="P40" i="76" s="1"/>
  <c r="P41" i="76" a="1"/>
  <c r="P41" i="76" s="1"/>
  <c r="P42" i="76" a="1"/>
  <c r="P42" i="76" s="1"/>
  <c r="P43" i="76" a="1"/>
  <c r="P43" i="76" s="1"/>
  <c r="P44" i="76" a="1"/>
  <c r="P44" i="76" s="1"/>
  <c r="P45" i="76" a="1"/>
  <c r="P45" i="76" s="1"/>
  <c r="P46" i="76" a="1"/>
  <c r="P46" i="76" s="1"/>
  <c r="P309" i="76" a="1"/>
  <c r="P309" i="76" s="1"/>
  <c r="P310" i="76" a="1"/>
  <c r="P310" i="76" s="1"/>
  <c r="P311" i="76" a="1"/>
  <c r="P311" i="76" s="1"/>
  <c r="P312" i="76" a="1"/>
  <c r="P312" i="76" s="1"/>
  <c r="P313" i="76" a="1"/>
  <c r="P313" i="76" s="1"/>
  <c r="P314" i="76" a="1"/>
  <c r="P314" i="76" s="1"/>
  <c r="P315" i="76" a="1"/>
  <c r="P315" i="76" s="1"/>
  <c r="P316" i="76" a="1"/>
  <c r="P316" i="76" s="1"/>
  <c r="P317" i="76" a="1"/>
  <c r="P317" i="76" s="1"/>
  <c r="P318" i="76" a="1"/>
  <c r="P318" i="76" s="1"/>
  <c r="P319" i="76" a="1"/>
  <c r="P319" i="76" s="1"/>
  <c r="P320" i="76" a="1"/>
  <c r="P320" i="76" s="1"/>
  <c r="P321" i="76" a="1"/>
  <c r="P321" i="76" s="1"/>
  <c r="P322" i="76" a="1"/>
  <c r="P322" i="76" s="1"/>
  <c r="P323" i="76" a="1"/>
  <c r="P323" i="76" s="1"/>
  <c r="P324" i="76" a="1"/>
  <c r="P324" i="76" s="1"/>
  <c r="P325" i="76" a="1"/>
  <c r="P325" i="76" s="1"/>
  <c r="P326" i="76" a="1"/>
  <c r="P326" i="76" s="1"/>
  <c r="P5" i="76" a="1"/>
  <c r="P5" i="76" s="1"/>
  <c r="P6" i="76" a="1"/>
  <c r="P6" i="76" s="1"/>
  <c r="P4" i="76" a="1"/>
  <c r="P4" i="76" s="1"/>
  <c r="P3" i="76" a="1"/>
  <c r="P3" i="76" s="1"/>
  <c r="AB7" i="76" a="1"/>
  <c r="AB7" i="76" s="1"/>
  <c r="Q5" i="76"/>
  <c r="Q4" i="76"/>
  <c r="Q3" i="76"/>
  <c r="O4" i="76"/>
  <c r="O5" i="76"/>
  <c r="O6" i="76"/>
  <c r="O7" i="76"/>
  <c r="O8" i="76"/>
  <c r="O9" i="76"/>
  <c r="O10" i="76"/>
  <c r="O11" i="76"/>
  <c r="O12" i="76"/>
  <c r="O13" i="76"/>
  <c r="O14" i="76"/>
  <c r="O15" i="76"/>
  <c r="O16" i="76"/>
  <c r="O17" i="76"/>
  <c r="O18" i="76"/>
  <c r="O19" i="76"/>
  <c r="O20" i="76"/>
  <c r="O21" i="76"/>
  <c r="O22" i="76"/>
  <c r="O23" i="76"/>
  <c r="O24" i="76"/>
  <c r="O25" i="76"/>
  <c r="O26" i="76"/>
  <c r="O27" i="76"/>
  <c r="O28" i="76"/>
  <c r="O29" i="76"/>
  <c r="O30" i="76"/>
  <c r="O31" i="76"/>
  <c r="O32" i="76"/>
  <c r="O33" i="76"/>
  <c r="O34" i="76"/>
  <c r="O35" i="76"/>
  <c r="O36" i="76"/>
  <c r="O37" i="76"/>
  <c r="O38" i="76"/>
  <c r="O39" i="76"/>
  <c r="O40" i="76"/>
  <c r="O41" i="76"/>
  <c r="O42" i="76"/>
  <c r="O43" i="76"/>
  <c r="O44" i="76"/>
  <c r="O45" i="76"/>
  <c r="O46" i="76"/>
  <c r="O47" i="76"/>
  <c r="O48" i="76"/>
  <c r="O49" i="76"/>
  <c r="O50" i="76"/>
  <c r="O51" i="76"/>
  <c r="O52" i="76"/>
  <c r="O53" i="76"/>
  <c r="O54" i="76"/>
  <c r="O55" i="76"/>
  <c r="O56" i="76"/>
  <c r="O57" i="76"/>
  <c r="O58" i="76"/>
  <c r="O59" i="76"/>
  <c r="O60" i="76"/>
  <c r="O61" i="76"/>
  <c r="O62" i="76"/>
  <c r="O63" i="76"/>
  <c r="O64" i="76"/>
  <c r="O65" i="76"/>
  <c r="O66" i="76"/>
  <c r="O67" i="76"/>
  <c r="O68" i="76"/>
  <c r="O69" i="76"/>
  <c r="O70" i="76"/>
  <c r="O71" i="76"/>
  <c r="O72" i="76"/>
  <c r="O73" i="76"/>
  <c r="O74" i="76"/>
  <c r="O75" i="76"/>
  <c r="O76" i="76"/>
  <c r="O77" i="76"/>
  <c r="O78" i="76"/>
  <c r="O79" i="76"/>
  <c r="O80" i="76"/>
  <c r="O81" i="76"/>
  <c r="O82" i="76"/>
  <c r="O83" i="76"/>
  <c r="O84" i="76"/>
  <c r="O85" i="76"/>
  <c r="O86" i="76"/>
  <c r="O87" i="76"/>
  <c r="O88" i="76"/>
  <c r="O89" i="76"/>
  <c r="O90" i="76"/>
  <c r="O91" i="76"/>
  <c r="O92" i="76"/>
  <c r="O93" i="76"/>
  <c r="O94" i="76"/>
  <c r="O95" i="76"/>
  <c r="O96" i="76"/>
  <c r="O97" i="76"/>
  <c r="O98" i="76"/>
  <c r="O99" i="76"/>
  <c r="O100" i="76"/>
  <c r="O101" i="76"/>
  <c r="O102" i="76"/>
  <c r="O103" i="76"/>
  <c r="O104" i="76"/>
  <c r="O105" i="76"/>
  <c r="O106" i="76"/>
  <c r="O107" i="76"/>
  <c r="O108" i="76"/>
  <c r="O109" i="76"/>
  <c r="O110" i="76"/>
  <c r="O111" i="76"/>
  <c r="O112" i="76"/>
  <c r="O113" i="76"/>
  <c r="O114" i="76"/>
  <c r="O115" i="76"/>
  <c r="O116" i="76"/>
  <c r="O117" i="76"/>
  <c r="O118" i="76"/>
  <c r="O119" i="76"/>
  <c r="O120" i="76"/>
  <c r="O121" i="76"/>
  <c r="O122" i="76"/>
  <c r="O123" i="76"/>
  <c r="O124" i="76"/>
  <c r="O125" i="76"/>
  <c r="O126" i="76"/>
  <c r="O127" i="76"/>
  <c r="O128" i="76"/>
  <c r="O129" i="76"/>
  <c r="O130" i="76"/>
  <c r="O131" i="76"/>
  <c r="O132" i="76"/>
  <c r="O133" i="76"/>
  <c r="O134" i="76"/>
  <c r="O135" i="76"/>
  <c r="O136" i="76"/>
  <c r="O137" i="76"/>
  <c r="O138" i="76"/>
  <c r="O139" i="76"/>
  <c r="O140" i="76"/>
  <c r="O141" i="76"/>
  <c r="O142" i="76"/>
  <c r="O143" i="76"/>
  <c r="O144" i="76"/>
  <c r="O145" i="76"/>
  <c r="O146" i="76"/>
  <c r="O147" i="76"/>
  <c r="O148" i="76"/>
  <c r="O149" i="76"/>
  <c r="O150" i="76"/>
  <c r="O151" i="76"/>
  <c r="O152" i="76"/>
  <c r="O153" i="76"/>
  <c r="O154" i="76"/>
  <c r="O155" i="76"/>
  <c r="O156" i="76"/>
  <c r="O157" i="76"/>
  <c r="O158" i="76"/>
  <c r="O159" i="76"/>
  <c r="O160" i="76"/>
  <c r="O161" i="76"/>
  <c r="O162" i="76"/>
  <c r="O163" i="76"/>
  <c r="O164" i="76"/>
  <c r="O165" i="76"/>
  <c r="O166" i="76"/>
  <c r="O167" i="76"/>
  <c r="O168" i="76"/>
  <c r="O169" i="76"/>
  <c r="O170" i="76"/>
  <c r="O171" i="76"/>
  <c r="O172" i="76"/>
  <c r="O173" i="76"/>
  <c r="O174" i="76"/>
  <c r="O175" i="76"/>
  <c r="O176" i="76"/>
  <c r="O177" i="76"/>
  <c r="O178" i="76"/>
  <c r="O179" i="76"/>
  <c r="O180" i="76"/>
  <c r="O181" i="76"/>
  <c r="O182" i="76"/>
  <c r="O183" i="76"/>
  <c r="O184" i="76"/>
  <c r="O185" i="76"/>
  <c r="O186" i="76"/>
  <c r="O187" i="76"/>
  <c r="O188" i="76"/>
  <c r="O189" i="76"/>
  <c r="O190" i="76"/>
  <c r="O191" i="76"/>
  <c r="O192" i="76"/>
  <c r="O193" i="76"/>
  <c r="O194" i="76"/>
  <c r="O195" i="76"/>
  <c r="O196" i="76"/>
  <c r="O197" i="76"/>
  <c r="O198" i="76"/>
  <c r="O199" i="76"/>
  <c r="O200" i="76"/>
  <c r="O201" i="76"/>
  <c r="O202" i="76"/>
  <c r="O203" i="76"/>
  <c r="O204" i="76"/>
  <c r="O205" i="76"/>
  <c r="O206" i="76"/>
  <c r="O207" i="76"/>
  <c r="O208" i="76"/>
  <c r="O209" i="76"/>
  <c r="O210" i="76"/>
  <c r="O211" i="76"/>
  <c r="O212" i="76"/>
  <c r="O213" i="76"/>
  <c r="O214" i="76"/>
  <c r="O215" i="76"/>
  <c r="O216" i="76"/>
  <c r="O217" i="76"/>
  <c r="O218" i="76"/>
  <c r="O219" i="76"/>
  <c r="O220" i="76"/>
  <c r="O221" i="76"/>
  <c r="O222" i="76"/>
  <c r="O223" i="76"/>
  <c r="O224" i="76"/>
  <c r="O225" i="76"/>
  <c r="O226" i="76"/>
  <c r="O227" i="76"/>
  <c r="O228" i="76"/>
  <c r="O229" i="76"/>
  <c r="O230" i="76"/>
  <c r="O231" i="76"/>
  <c r="O232" i="76"/>
  <c r="O233" i="76"/>
  <c r="O234" i="76"/>
  <c r="O235" i="76"/>
  <c r="O236" i="76"/>
  <c r="O237" i="76"/>
  <c r="O238" i="76"/>
  <c r="O239" i="76"/>
  <c r="O240" i="76"/>
  <c r="O241" i="76"/>
  <c r="O242" i="76"/>
  <c r="O243" i="76"/>
  <c r="O244" i="76"/>
  <c r="O245" i="76"/>
  <c r="O246" i="76"/>
  <c r="O247" i="76"/>
  <c r="O248" i="76"/>
  <c r="O249" i="76"/>
  <c r="O250" i="76"/>
  <c r="O251" i="76"/>
  <c r="O252" i="76"/>
  <c r="O253" i="76"/>
  <c r="O254" i="76"/>
  <c r="O255" i="76"/>
  <c r="O256" i="76"/>
  <c r="O257" i="76"/>
  <c r="O258" i="76"/>
  <c r="O259" i="76"/>
  <c r="O260" i="76"/>
  <c r="O261" i="76"/>
  <c r="O262" i="76"/>
  <c r="O263" i="76"/>
  <c r="O264" i="76"/>
  <c r="O265" i="76"/>
  <c r="O266" i="76"/>
  <c r="O267" i="76"/>
  <c r="O268" i="76"/>
  <c r="O269" i="76"/>
  <c r="O270" i="76"/>
  <c r="O271" i="76"/>
  <c r="O272" i="76"/>
  <c r="O273" i="76"/>
  <c r="O274" i="76"/>
  <c r="O275" i="76"/>
  <c r="O276" i="76"/>
  <c r="O277" i="76"/>
  <c r="O278" i="76"/>
  <c r="O279" i="76"/>
  <c r="O280" i="76"/>
  <c r="O281" i="76"/>
  <c r="O282" i="76"/>
  <c r="O283" i="76"/>
  <c r="O284" i="76"/>
  <c r="O285" i="76"/>
  <c r="O286" i="76"/>
  <c r="O287" i="76"/>
  <c r="O288" i="76"/>
  <c r="O289" i="76"/>
  <c r="O290" i="76"/>
  <c r="O291" i="76"/>
  <c r="O292" i="76"/>
  <c r="O293" i="76"/>
  <c r="O294" i="76"/>
  <c r="O295" i="76"/>
  <c r="O296" i="76"/>
  <c r="O297" i="76"/>
  <c r="O298" i="76"/>
  <c r="O299" i="76"/>
  <c r="O300" i="76"/>
  <c r="O301" i="76"/>
  <c r="O302" i="76"/>
  <c r="O303" i="76"/>
  <c r="O304" i="76"/>
  <c r="O305" i="76"/>
  <c r="O306" i="76"/>
  <c r="O307" i="76"/>
  <c r="O308" i="76"/>
  <c r="O309" i="76"/>
  <c r="O310" i="76"/>
  <c r="O311" i="76"/>
  <c r="O312" i="76"/>
  <c r="O313" i="76"/>
  <c r="O314" i="76"/>
  <c r="R5" i="76" a="1"/>
  <c r="R4" i="76" a="1"/>
  <c r="R3" i="76" a="1"/>
  <c r="E40" i="79" l="1"/>
  <c r="M40" i="79"/>
  <c r="F40" i="79"/>
  <c r="G40" i="79"/>
  <c r="H40" i="79"/>
  <c r="I40" i="79"/>
  <c r="J40" i="79"/>
  <c r="K40" i="79"/>
  <c r="L40" i="79"/>
  <c r="A40" i="79"/>
  <c r="C41" i="79" s="1"/>
  <c r="D41" i="79" s="1"/>
  <c r="R4" i="76"/>
  <c r="R5" i="76"/>
  <c r="R3" i="76"/>
  <c r="J41" i="79" l="1"/>
  <c r="K41" i="79"/>
  <c r="G41" i="79"/>
  <c r="L41" i="79"/>
  <c r="E41" i="79"/>
  <c r="M41" i="79"/>
  <c r="F41" i="79"/>
  <c r="H41" i="79"/>
  <c r="I41" i="79"/>
  <c r="A41" i="79"/>
  <c r="C42" i="79" s="1"/>
  <c r="D42" i="79" s="1"/>
  <c r="C15" i="76"/>
  <c r="D15" i="76"/>
  <c r="E15" i="76"/>
  <c r="F15" i="76"/>
  <c r="G15" i="76"/>
  <c r="H15" i="76"/>
  <c r="I15" i="76"/>
  <c r="J15" i="76"/>
  <c r="K15" i="76"/>
  <c r="L15" i="76"/>
  <c r="M15" i="76"/>
  <c r="N15" i="76"/>
  <c r="C16" i="76"/>
  <c r="D16" i="76"/>
  <c r="E16" i="76"/>
  <c r="F16" i="76"/>
  <c r="G16" i="76"/>
  <c r="H16" i="76"/>
  <c r="I16" i="76"/>
  <c r="J16" i="76"/>
  <c r="K16" i="76"/>
  <c r="L16" i="76"/>
  <c r="M16" i="76"/>
  <c r="N16" i="76"/>
  <c r="C17" i="76"/>
  <c r="D17" i="76"/>
  <c r="E17" i="76"/>
  <c r="F17" i="76"/>
  <c r="G17" i="76"/>
  <c r="H17" i="76"/>
  <c r="I17" i="76"/>
  <c r="J17" i="76"/>
  <c r="K17" i="76"/>
  <c r="L17" i="76"/>
  <c r="M17" i="76"/>
  <c r="N17" i="76"/>
  <c r="C18" i="76"/>
  <c r="D18" i="76"/>
  <c r="E18" i="76"/>
  <c r="F18" i="76"/>
  <c r="G18" i="76"/>
  <c r="H18" i="76"/>
  <c r="I18" i="76"/>
  <c r="J18" i="76"/>
  <c r="K18" i="76"/>
  <c r="L18" i="76"/>
  <c r="M18" i="76"/>
  <c r="N18" i="76"/>
  <c r="C19" i="76"/>
  <c r="D19" i="76"/>
  <c r="E19" i="76"/>
  <c r="F19" i="76"/>
  <c r="G19" i="76"/>
  <c r="H19" i="76"/>
  <c r="I19" i="76"/>
  <c r="J19" i="76"/>
  <c r="K19" i="76"/>
  <c r="L19" i="76"/>
  <c r="M19" i="76"/>
  <c r="N19" i="76"/>
  <c r="C20" i="76"/>
  <c r="D20" i="76"/>
  <c r="E20" i="76"/>
  <c r="F20" i="76"/>
  <c r="G20" i="76"/>
  <c r="H20" i="76"/>
  <c r="I20" i="76"/>
  <c r="J20" i="76"/>
  <c r="K20" i="76"/>
  <c r="L20" i="76"/>
  <c r="M20" i="76"/>
  <c r="N20" i="76"/>
  <c r="C21" i="76"/>
  <c r="D21" i="76"/>
  <c r="E21" i="76"/>
  <c r="F21" i="76"/>
  <c r="G21" i="76"/>
  <c r="H21" i="76"/>
  <c r="I21" i="76"/>
  <c r="J21" i="76"/>
  <c r="K21" i="76"/>
  <c r="L21" i="76"/>
  <c r="M21" i="76"/>
  <c r="N21" i="76"/>
  <c r="C22" i="76"/>
  <c r="D22" i="76"/>
  <c r="E22" i="76"/>
  <c r="F22" i="76"/>
  <c r="G22" i="76"/>
  <c r="H22" i="76"/>
  <c r="I22" i="76"/>
  <c r="J22" i="76"/>
  <c r="K22" i="76"/>
  <c r="L22" i="76"/>
  <c r="M22" i="76"/>
  <c r="N22" i="76"/>
  <c r="C23" i="76"/>
  <c r="D23" i="76"/>
  <c r="E23" i="76"/>
  <c r="F23" i="76"/>
  <c r="G23" i="76"/>
  <c r="H23" i="76"/>
  <c r="I23" i="76"/>
  <c r="J23" i="76"/>
  <c r="K23" i="76"/>
  <c r="L23" i="76"/>
  <c r="M23" i="76"/>
  <c r="N23" i="76"/>
  <c r="C24" i="76"/>
  <c r="D24" i="76"/>
  <c r="E24" i="76"/>
  <c r="F24" i="76"/>
  <c r="G24" i="76"/>
  <c r="H24" i="76"/>
  <c r="I24" i="76"/>
  <c r="J24" i="76"/>
  <c r="K24" i="76"/>
  <c r="L24" i="76"/>
  <c r="M24" i="76"/>
  <c r="N24" i="76"/>
  <c r="C25" i="76"/>
  <c r="D25" i="76"/>
  <c r="E25" i="76"/>
  <c r="F25" i="76"/>
  <c r="G25" i="76"/>
  <c r="H25" i="76"/>
  <c r="I25" i="76"/>
  <c r="J25" i="76"/>
  <c r="K25" i="76"/>
  <c r="L25" i="76"/>
  <c r="M25" i="76"/>
  <c r="N25" i="76"/>
  <c r="C26" i="76"/>
  <c r="D26" i="76"/>
  <c r="E26" i="76"/>
  <c r="F26" i="76"/>
  <c r="G26" i="76"/>
  <c r="H26" i="76"/>
  <c r="I26" i="76"/>
  <c r="J26" i="76"/>
  <c r="K26" i="76"/>
  <c r="L26" i="76"/>
  <c r="M26" i="76"/>
  <c r="N26" i="76"/>
  <c r="C27" i="76"/>
  <c r="D27" i="76"/>
  <c r="E27" i="76"/>
  <c r="F27" i="76"/>
  <c r="G27" i="76"/>
  <c r="H27" i="76"/>
  <c r="I27" i="76"/>
  <c r="J27" i="76"/>
  <c r="K27" i="76"/>
  <c r="L27" i="76"/>
  <c r="M27" i="76"/>
  <c r="N27" i="76"/>
  <c r="C28" i="76"/>
  <c r="D28" i="76"/>
  <c r="E28" i="76"/>
  <c r="F28" i="76"/>
  <c r="G28" i="76"/>
  <c r="H28" i="76"/>
  <c r="I28" i="76"/>
  <c r="J28" i="76"/>
  <c r="K28" i="76"/>
  <c r="L28" i="76"/>
  <c r="M28" i="76"/>
  <c r="N28" i="76"/>
  <c r="C29" i="76"/>
  <c r="D29" i="76"/>
  <c r="E29" i="76"/>
  <c r="F29" i="76"/>
  <c r="G29" i="76"/>
  <c r="H29" i="76"/>
  <c r="I29" i="76"/>
  <c r="J29" i="76"/>
  <c r="K29" i="76"/>
  <c r="L29" i="76"/>
  <c r="M29" i="76"/>
  <c r="N29" i="76"/>
  <c r="C30" i="76"/>
  <c r="D30" i="76"/>
  <c r="E30" i="76"/>
  <c r="F30" i="76"/>
  <c r="G30" i="76"/>
  <c r="H30" i="76"/>
  <c r="I30" i="76"/>
  <c r="J30" i="76"/>
  <c r="K30" i="76"/>
  <c r="L30" i="76"/>
  <c r="M30" i="76"/>
  <c r="N30" i="76"/>
  <c r="C31" i="76"/>
  <c r="D31" i="76"/>
  <c r="E31" i="76"/>
  <c r="F31" i="76"/>
  <c r="G31" i="76"/>
  <c r="H31" i="76"/>
  <c r="I31" i="76"/>
  <c r="J31" i="76"/>
  <c r="K31" i="76"/>
  <c r="L31" i="76"/>
  <c r="M31" i="76"/>
  <c r="N31" i="76"/>
  <c r="C32" i="76"/>
  <c r="D32" i="76"/>
  <c r="E32" i="76"/>
  <c r="F32" i="76"/>
  <c r="G32" i="76"/>
  <c r="H32" i="76"/>
  <c r="I32" i="76"/>
  <c r="J32" i="76"/>
  <c r="K32" i="76"/>
  <c r="L32" i="76"/>
  <c r="M32" i="76"/>
  <c r="N32" i="76"/>
  <c r="C33" i="76"/>
  <c r="D33" i="76"/>
  <c r="E33" i="76"/>
  <c r="F33" i="76"/>
  <c r="G33" i="76"/>
  <c r="H33" i="76"/>
  <c r="I33" i="76"/>
  <c r="J33" i="76"/>
  <c r="K33" i="76"/>
  <c r="L33" i="76"/>
  <c r="M33" i="76"/>
  <c r="N33" i="76"/>
  <c r="C34" i="76"/>
  <c r="D34" i="76"/>
  <c r="E34" i="76"/>
  <c r="F34" i="76"/>
  <c r="G34" i="76"/>
  <c r="H34" i="76"/>
  <c r="I34" i="76"/>
  <c r="J34" i="76"/>
  <c r="K34" i="76"/>
  <c r="L34" i="76"/>
  <c r="M34" i="76"/>
  <c r="N34" i="76"/>
  <c r="C35" i="76"/>
  <c r="D35" i="76"/>
  <c r="E35" i="76"/>
  <c r="F35" i="76"/>
  <c r="G35" i="76"/>
  <c r="H35" i="76"/>
  <c r="I35" i="76"/>
  <c r="J35" i="76"/>
  <c r="K35" i="76"/>
  <c r="L35" i="76"/>
  <c r="M35" i="76"/>
  <c r="N35" i="76"/>
  <c r="C36" i="76"/>
  <c r="D36" i="76"/>
  <c r="E36" i="76"/>
  <c r="F36" i="76"/>
  <c r="G36" i="76"/>
  <c r="H36" i="76"/>
  <c r="I36" i="76"/>
  <c r="J36" i="76"/>
  <c r="K36" i="76"/>
  <c r="L36" i="76"/>
  <c r="M36" i="76"/>
  <c r="N36" i="76"/>
  <c r="C37" i="76"/>
  <c r="D37" i="76"/>
  <c r="E37" i="76"/>
  <c r="F37" i="76"/>
  <c r="G37" i="76"/>
  <c r="H37" i="76"/>
  <c r="I37" i="76"/>
  <c r="J37" i="76"/>
  <c r="K37" i="76"/>
  <c r="L37" i="76"/>
  <c r="M37" i="76"/>
  <c r="N37" i="76"/>
  <c r="C38" i="76"/>
  <c r="D38" i="76"/>
  <c r="E38" i="76"/>
  <c r="F38" i="76"/>
  <c r="G38" i="76"/>
  <c r="H38" i="76"/>
  <c r="I38" i="76"/>
  <c r="J38" i="76"/>
  <c r="K38" i="76"/>
  <c r="L38" i="76"/>
  <c r="M38" i="76"/>
  <c r="N38" i="76"/>
  <c r="C39" i="76"/>
  <c r="D39" i="76"/>
  <c r="E39" i="76"/>
  <c r="F39" i="76"/>
  <c r="G39" i="76"/>
  <c r="H39" i="76"/>
  <c r="I39" i="76"/>
  <c r="J39" i="76"/>
  <c r="K39" i="76"/>
  <c r="L39" i="76"/>
  <c r="M39" i="76"/>
  <c r="N39" i="76"/>
  <c r="C40" i="76"/>
  <c r="D40" i="76"/>
  <c r="E40" i="76"/>
  <c r="F40" i="76"/>
  <c r="G40" i="76"/>
  <c r="H40" i="76"/>
  <c r="I40" i="76"/>
  <c r="J40" i="76"/>
  <c r="K40" i="76"/>
  <c r="L40" i="76"/>
  <c r="M40" i="76"/>
  <c r="N40" i="76"/>
  <c r="C41" i="76"/>
  <c r="D41" i="76"/>
  <c r="E41" i="76"/>
  <c r="F41" i="76"/>
  <c r="G41" i="76"/>
  <c r="H41" i="76"/>
  <c r="I41" i="76"/>
  <c r="J41" i="76"/>
  <c r="K41" i="76"/>
  <c r="L41" i="76"/>
  <c r="M41" i="76"/>
  <c r="N41" i="76"/>
  <c r="C42" i="76"/>
  <c r="D42" i="76"/>
  <c r="E42" i="76"/>
  <c r="F42" i="76"/>
  <c r="G42" i="76"/>
  <c r="H42" i="76"/>
  <c r="I42" i="76"/>
  <c r="J42" i="76"/>
  <c r="K42" i="76"/>
  <c r="L42" i="76"/>
  <c r="M42" i="76"/>
  <c r="N42" i="76"/>
  <c r="C43" i="76"/>
  <c r="D43" i="76"/>
  <c r="E43" i="76"/>
  <c r="F43" i="76"/>
  <c r="G43" i="76"/>
  <c r="H43" i="76"/>
  <c r="I43" i="76"/>
  <c r="J43" i="76"/>
  <c r="K43" i="76"/>
  <c r="L43" i="76"/>
  <c r="M43" i="76"/>
  <c r="N43" i="76"/>
  <c r="C44" i="76"/>
  <c r="D44" i="76"/>
  <c r="E44" i="76"/>
  <c r="F44" i="76"/>
  <c r="G44" i="76"/>
  <c r="H44" i="76"/>
  <c r="I44" i="76"/>
  <c r="J44" i="76"/>
  <c r="K44" i="76"/>
  <c r="L44" i="76"/>
  <c r="M44" i="76"/>
  <c r="N44" i="76"/>
  <c r="C45" i="76"/>
  <c r="D45" i="76"/>
  <c r="E45" i="76"/>
  <c r="F45" i="76"/>
  <c r="G45" i="76"/>
  <c r="H45" i="76"/>
  <c r="I45" i="76"/>
  <c r="J45" i="76"/>
  <c r="K45" i="76"/>
  <c r="L45" i="76"/>
  <c r="M45" i="76"/>
  <c r="N45" i="76"/>
  <c r="C46" i="76"/>
  <c r="D46" i="76"/>
  <c r="E46" i="76"/>
  <c r="F46" i="76"/>
  <c r="G46" i="76"/>
  <c r="H46" i="76"/>
  <c r="I46" i="76"/>
  <c r="J46" i="76"/>
  <c r="K46" i="76"/>
  <c r="L46" i="76"/>
  <c r="M46" i="76"/>
  <c r="N46" i="76"/>
  <c r="C47" i="76"/>
  <c r="D47" i="76"/>
  <c r="E47" i="76"/>
  <c r="F47" i="76"/>
  <c r="G47" i="76"/>
  <c r="H47" i="76"/>
  <c r="I47" i="76"/>
  <c r="J47" i="76"/>
  <c r="K47" i="76"/>
  <c r="L47" i="76"/>
  <c r="M47" i="76"/>
  <c r="N47" i="76"/>
  <c r="C48" i="76"/>
  <c r="D48" i="76"/>
  <c r="E48" i="76"/>
  <c r="F48" i="76"/>
  <c r="G48" i="76"/>
  <c r="H48" i="76"/>
  <c r="I48" i="76"/>
  <c r="J48" i="76"/>
  <c r="K48" i="76"/>
  <c r="L48" i="76"/>
  <c r="M48" i="76"/>
  <c r="N48" i="76"/>
  <c r="C49" i="76"/>
  <c r="D49" i="76"/>
  <c r="E49" i="76"/>
  <c r="F49" i="76"/>
  <c r="G49" i="76"/>
  <c r="H49" i="76"/>
  <c r="I49" i="76"/>
  <c r="J49" i="76"/>
  <c r="K49" i="76"/>
  <c r="L49" i="76"/>
  <c r="M49" i="76"/>
  <c r="N49" i="76"/>
  <c r="C50" i="76"/>
  <c r="D50" i="76"/>
  <c r="E50" i="76"/>
  <c r="F50" i="76"/>
  <c r="G50" i="76"/>
  <c r="H50" i="76"/>
  <c r="I50" i="76"/>
  <c r="J50" i="76"/>
  <c r="K50" i="76"/>
  <c r="L50" i="76"/>
  <c r="M50" i="76"/>
  <c r="N50" i="76"/>
  <c r="C51" i="76"/>
  <c r="D51" i="76"/>
  <c r="E51" i="76"/>
  <c r="F51" i="76"/>
  <c r="G51" i="76"/>
  <c r="H51" i="76"/>
  <c r="I51" i="76"/>
  <c r="J51" i="76"/>
  <c r="K51" i="76"/>
  <c r="L51" i="76"/>
  <c r="M51" i="76"/>
  <c r="N51" i="76"/>
  <c r="C52" i="76"/>
  <c r="D52" i="76"/>
  <c r="E52" i="76"/>
  <c r="F52" i="76"/>
  <c r="G52" i="76"/>
  <c r="H52" i="76"/>
  <c r="I52" i="76"/>
  <c r="J52" i="76"/>
  <c r="K52" i="76"/>
  <c r="L52" i="76"/>
  <c r="M52" i="76"/>
  <c r="N52" i="76"/>
  <c r="C53" i="76"/>
  <c r="D53" i="76"/>
  <c r="E53" i="76"/>
  <c r="F53" i="76"/>
  <c r="G53" i="76"/>
  <c r="H53" i="76"/>
  <c r="I53" i="76"/>
  <c r="J53" i="76"/>
  <c r="K53" i="76"/>
  <c r="L53" i="76"/>
  <c r="M53" i="76"/>
  <c r="N53" i="76"/>
  <c r="C54" i="76"/>
  <c r="D54" i="76"/>
  <c r="E54" i="76"/>
  <c r="F54" i="76"/>
  <c r="G54" i="76"/>
  <c r="H54" i="76"/>
  <c r="I54" i="76"/>
  <c r="J54" i="76"/>
  <c r="K54" i="76"/>
  <c r="L54" i="76"/>
  <c r="M54" i="76"/>
  <c r="N54" i="76"/>
  <c r="C55" i="76"/>
  <c r="D55" i="76"/>
  <c r="E55" i="76"/>
  <c r="F55" i="76"/>
  <c r="G55" i="76"/>
  <c r="H55" i="76"/>
  <c r="I55" i="76"/>
  <c r="J55" i="76"/>
  <c r="K55" i="76"/>
  <c r="L55" i="76"/>
  <c r="M55" i="76"/>
  <c r="N55" i="76"/>
  <c r="C56" i="76"/>
  <c r="D56" i="76"/>
  <c r="E56" i="76"/>
  <c r="F56" i="76"/>
  <c r="G56" i="76"/>
  <c r="H56" i="76"/>
  <c r="I56" i="76"/>
  <c r="J56" i="76"/>
  <c r="K56" i="76"/>
  <c r="L56" i="76"/>
  <c r="M56" i="76"/>
  <c r="N56" i="76"/>
  <c r="C57" i="76"/>
  <c r="D57" i="76"/>
  <c r="E57" i="76"/>
  <c r="F57" i="76"/>
  <c r="G57" i="76"/>
  <c r="H57" i="76"/>
  <c r="I57" i="76"/>
  <c r="J57" i="76"/>
  <c r="K57" i="76"/>
  <c r="L57" i="76"/>
  <c r="M57" i="76"/>
  <c r="N57" i="76"/>
  <c r="C58" i="76"/>
  <c r="D58" i="76"/>
  <c r="E58" i="76"/>
  <c r="F58" i="76"/>
  <c r="G58" i="76"/>
  <c r="H58" i="76"/>
  <c r="I58" i="76"/>
  <c r="J58" i="76"/>
  <c r="K58" i="76"/>
  <c r="L58" i="76"/>
  <c r="M58" i="76"/>
  <c r="N58" i="76"/>
  <c r="C59" i="76"/>
  <c r="D59" i="76"/>
  <c r="E59" i="76"/>
  <c r="F59" i="76"/>
  <c r="G59" i="76"/>
  <c r="H59" i="76"/>
  <c r="I59" i="76"/>
  <c r="J59" i="76"/>
  <c r="K59" i="76"/>
  <c r="L59" i="76"/>
  <c r="M59" i="76"/>
  <c r="N59" i="76"/>
  <c r="C60" i="76"/>
  <c r="D60" i="76"/>
  <c r="E60" i="76"/>
  <c r="F60" i="76"/>
  <c r="G60" i="76"/>
  <c r="H60" i="76"/>
  <c r="I60" i="76"/>
  <c r="J60" i="76"/>
  <c r="K60" i="76"/>
  <c r="L60" i="76"/>
  <c r="M60" i="76"/>
  <c r="N60" i="76"/>
  <c r="C61" i="76"/>
  <c r="D61" i="76"/>
  <c r="E61" i="76"/>
  <c r="F61" i="76"/>
  <c r="G61" i="76"/>
  <c r="H61" i="76"/>
  <c r="I61" i="76"/>
  <c r="J61" i="76"/>
  <c r="K61" i="76"/>
  <c r="L61" i="76"/>
  <c r="M61" i="76"/>
  <c r="N61" i="76"/>
  <c r="C62" i="76"/>
  <c r="D62" i="76"/>
  <c r="E62" i="76"/>
  <c r="F62" i="76"/>
  <c r="G62" i="76"/>
  <c r="H62" i="76"/>
  <c r="I62" i="76"/>
  <c r="J62" i="76"/>
  <c r="K62" i="76"/>
  <c r="L62" i="76"/>
  <c r="M62" i="76"/>
  <c r="N62" i="76"/>
  <c r="C63" i="76"/>
  <c r="D63" i="76"/>
  <c r="E63" i="76"/>
  <c r="F63" i="76"/>
  <c r="G63" i="76"/>
  <c r="H63" i="76"/>
  <c r="I63" i="76"/>
  <c r="J63" i="76"/>
  <c r="K63" i="76"/>
  <c r="L63" i="76"/>
  <c r="M63" i="76"/>
  <c r="N63" i="76"/>
  <c r="C64" i="76"/>
  <c r="D64" i="76"/>
  <c r="E64" i="76"/>
  <c r="F64" i="76"/>
  <c r="G64" i="76"/>
  <c r="H64" i="76"/>
  <c r="I64" i="76"/>
  <c r="J64" i="76"/>
  <c r="K64" i="76"/>
  <c r="L64" i="76"/>
  <c r="M64" i="76"/>
  <c r="N64" i="76"/>
  <c r="C65" i="76"/>
  <c r="D65" i="76"/>
  <c r="E65" i="76"/>
  <c r="F65" i="76"/>
  <c r="G65" i="76"/>
  <c r="H65" i="76"/>
  <c r="I65" i="76"/>
  <c r="J65" i="76"/>
  <c r="K65" i="76"/>
  <c r="L65" i="76"/>
  <c r="M65" i="76"/>
  <c r="N65" i="76"/>
  <c r="C66" i="76"/>
  <c r="D66" i="76"/>
  <c r="E66" i="76"/>
  <c r="F66" i="76"/>
  <c r="G66" i="76"/>
  <c r="H66" i="76"/>
  <c r="I66" i="76"/>
  <c r="J66" i="76"/>
  <c r="K66" i="76"/>
  <c r="L66" i="76"/>
  <c r="M66" i="76"/>
  <c r="N66" i="76"/>
  <c r="C67" i="76"/>
  <c r="D67" i="76"/>
  <c r="E67" i="76"/>
  <c r="F67" i="76"/>
  <c r="G67" i="76"/>
  <c r="H67" i="76"/>
  <c r="I67" i="76"/>
  <c r="J67" i="76"/>
  <c r="K67" i="76"/>
  <c r="L67" i="76"/>
  <c r="M67" i="76"/>
  <c r="N67" i="76"/>
  <c r="C68" i="76"/>
  <c r="D68" i="76"/>
  <c r="E68" i="76"/>
  <c r="F68" i="76"/>
  <c r="G68" i="76"/>
  <c r="H68" i="76"/>
  <c r="I68" i="76"/>
  <c r="J68" i="76"/>
  <c r="K68" i="76"/>
  <c r="L68" i="76"/>
  <c r="M68" i="76"/>
  <c r="N68" i="76"/>
  <c r="C69" i="76"/>
  <c r="D69" i="76"/>
  <c r="E69" i="76"/>
  <c r="F69" i="76"/>
  <c r="G69" i="76"/>
  <c r="H69" i="76"/>
  <c r="I69" i="76"/>
  <c r="J69" i="76"/>
  <c r="K69" i="76"/>
  <c r="L69" i="76"/>
  <c r="M69" i="76"/>
  <c r="N69" i="76"/>
  <c r="C70" i="76"/>
  <c r="D70" i="76"/>
  <c r="E70" i="76"/>
  <c r="F70" i="76"/>
  <c r="G70" i="76"/>
  <c r="H70" i="76"/>
  <c r="I70" i="76"/>
  <c r="J70" i="76"/>
  <c r="K70" i="76"/>
  <c r="L70" i="76"/>
  <c r="M70" i="76"/>
  <c r="N70" i="76"/>
  <c r="C71" i="76"/>
  <c r="D71" i="76"/>
  <c r="E71" i="76"/>
  <c r="F71" i="76"/>
  <c r="G71" i="76"/>
  <c r="H71" i="76"/>
  <c r="I71" i="76"/>
  <c r="J71" i="76"/>
  <c r="K71" i="76"/>
  <c r="L71" i="76"/>
  <c r="M71" i="76"/>
  <c r="N71" i="76"/>
  <c r="C72" i="76"/>
  <c r="D72" i="76"/>
  <c r="E72" i="76"/>
  <c r="F72" i="76"/>
  <c r="G72" i="76"/>
  <c r="H72" i="76"/>
  <c r="I72" i="76"/>
  <c r="J72" i="76"/>
  <c r="K72" i="76"/>
  <c r="L72" i="76"/>
  <c r="M72" i="76"/>
  <c r="N72" i="76"/>
  <c r="C73" i="76"/>
  <c r="D73" i="76"/>
  <c r="E73" i="76"/>
  <c r="F73" i="76"/>
  <c r="G73" i="76"/>
  <c r="H73" i="76"/>
  <c r="I73" i="76"/>
  <c r="J73" i="76"/>
  <c r="K73" i="76"/>
  <c r="L73" i="76"/>
  <c r="M73" i="76"/>
  <c r="N73" i="76"/>
  <c r="C74" i="76"/>
  <c r="D74" i="76"/>
  <c r="E74" i="76"/>
  <c r="F74" i="76"/>
  <c r="G74" i="76"/>
  <c r="H74" i="76"/>
  <c r="I74" i="76"/>
  <c r="J74" i="76"/>
  <c r="K74" i="76"/>
  <c r="L74" i="76"/>
  <c r="M74" i="76"/>
  <c r="N74" i="76"/>
  <c r="C75" i="76"/>
  <c r="D75" i="76"/>
  <c r="E75" i="76"/>
  <c r="F75" i="76"/>
  <c r="G75" i="76"/>
  <c r="H75" i="76"/>
  <c r="I75" i="76"/>
  <c r="J75" i="76"/>
  <c r="K75" i="76"/>
  <c r="L75" i="76"/>
  <c r="M75" i="76"/>
  <c r="N75" i="76"/>
  <c r="C76" i="76"/>
  <c r="D76" i="76"/>
  <c r="E76" i="76"/>
  <c r="F76" i="76"/>
  <c r="G76" i="76"/>
  <c r="H76" i="76"/>
  <c r="I76" i="76"/>
  <c r="J76" i="76"/>
  <c r="K76" i="76"/>
  <c r="L76" i="76"/>
  <c r="M76" i="76"/>
  <c r="N76" i="76"/>
  <c r="C77" i="76"/>
  <c r="D77" i="76"/>
  <c r="E77" i="76"/>
  <c r="F77" i="76"/>
  <c r="G77" i="76"/>
  <c r="H77" i="76"/>
  <c r="I77" i="76"/>
  <c r="J77" i="76"/>
  <c r="K77" i="76"/>
  <c r="L77" i="76"/>
  <c r="M77" i="76"/>
  <c r="N77" i="76"/>
  <c r="C78" i="76"/>
  <c r="D78" i="76"/>
  <c r="E78" i="76"/>
  <c r="F78" i="76"/>
  <c r="G78" i="76"/>
  <c r="H78" i="76"/>
  <c r="I78" i="76"/>
  <c r="J78" i="76"/>
  <c r="K78" i="76"/>
  <c r="L78" i="76"/>
  <c r="M78" i="76"/>
  <c r="N78" i="76"/>
  <c r="C79" i="76"/>
  <c r="D79" i="76"/>
  <c r="E79" i="76"/>
  <c r="F79" i="76"/>
  <c r="G79" i="76"/>
  <c r="H79" i="76"/>
  <c r="I79" i="76"/>
  <c r="J79" i="76"/>
  <c r="K79" i="76"/>
  <c r="L79" i="76"/>
  <c r="M79" i="76"/>
  <c r="N79" i="76"/>
  <c r="C80" i="76"/>
  <c r="D80" i="76"/>
  <c r="E80" i="76"/>
  <c r="F80" i="76"/>
  <c r="G80" i="76"/>
  <c r="H80" i="76"/>
  <c r="I80" i="76"/>
  <c r="J80" i="76"/>
  <c r="K80" i="76"/>
  <c r="L80" i="76"/>
  <c r="M80" i="76"/>
  <c r="N80" i="76"/>
  <c r="C81" i="76"/>
  <c r="D81" i="76"/>
  <c r="E81" i="76"/>
  <c r="F81" i="76"/>
  <c r="G81" i="76"/>
  <c r="H81" i="76"/>
  <c r="I81" i="76"/>
  <c r="J81" i="76"/>
  <c r="K81" i="76"/>
  <c r="L81" i="76"/>
  <c r="M81" i="76"/>
  <c r="N81" i="76"/>
  <c r="C82" i="76"/>
  <c r="D82" i="76"/>
  <c r="E82" i="76"/>
  <c r="F82" i="76"/>
  <c r="G82" i="76"/>
  <c r="H82" i="76"/>
  <c r="I82" i="76"/>
  <c r="J82" i="76"/>
  <c r="K82" i="76"/>
  <c r="L82" i="76"/>
  <c r="M82" i="76"/>
  <c r="N82" i="76"/>
  <c r="C83" i="76"/>
  <c r="D83" i="76"/>
  <c r="E83" i="76"/>
  <c r="F83" i="76"/>
  <c r="G83" i="76"/>
  <c r="H83" i="76"/>
  <c r="I83" i="76"/>
  <c r="J83" i="76"/>
  <c r="K83" i="76"/>
  <c r="L83" i="76"/>
  <c r="M83" i="76"/>
  <c r="N83" i="76"/>
  <c r="C84" i="76"/>
  <c r="D84" i="76"/>
  <c r="E84" i="76"/>
  <c r="F84" i="76"/>
  <c r="G84" i="76"/>
  <c r="H84" i="76"/>
  <c r="I84" i="76"/>
  <c r="J84" i="76"/>
  <c r="K84" i="76"/>
  <c r="L84" i="76"/>
  <c r="M84" i="76"/>
  <c r="N84" i="76"/>
  <c r="C85" i="76"/>
  <c r="D85" i="76"/>
  <c r="E85" i="76"/>
  <c r="F85" i="76"/>
  <c r="G85" i="76"/>
  <c r="H85" i="76"/>
  <c r="I85" i="76"/>
  <c r="J85" i="76"/>
  <c r="K85" i="76"/>
  <c r="L85" i="76"/>
  <c r="M85" i="76"/>
  <c r="N85" i="76"/>
  <c r="C86" i="76"/>
  <c r="D86" i="76"/>
  <c r="E86" i="76"/>
  <c r="F86" i="76"/>
  <c r="G86" i="76"/>
  <c r="H86" i="76"/>
  <c r="I86" i="76"/>
  <c r="J86" i="76"/>
  <c r="K86" i="76"/>
  <c r="L86" i="76"/>
  <c r="M86" i="76"/>
  <c r="N86" i="76"/>
  <c r="C87" i="76"/>
  <c r="D87" i="76"/>
  <c r="E87" i="76"/>
  <c r="F87" i="76"/>
  <c r="G87" i="76"/>
  <c r="H87" i="76"/>
  <c r="I87" i="76"/>
  <c r="J87" i="76"/>
  <c r="K87" i="76"/>
  <c r="L87" i="76"/>
  <c r="M87" i="76"/>
  <c r="N87" i="76"/>
  <c r="C88" i="76"/>
  <c r="D88" i="76"/>
  <c r="E88" i="76"/>
  <c r="F88" i="76"/>
  <c r="G88" i="76"/>
  <c r="H88" i="76"/>
  <c r="I88" i="76"/>
  <c r="J88" i="76"/>
  <c r="K88" i="76"/>
  <c r="L88" i="76"/>
  <c r="M88" i="76"/>
  <c r="N88" i="76"/>
  <c r="C89" i="76"/>
  <c r="D89" i="76"/>
  <c r="E89" i="76"/>
  <c r="F89" i="76"/>
  <c r="G89" i="76"/>
  <c r="H89" i="76"/>
  <c r="I89" i="76"/>
  <c r="J89" i="76"/>
  <c r="K89" i="76"/>
  <c r="L89" i="76"/>
  <c r="M89" i="76"/>
  <c r="N89" i="76"/>
  <c r="C90" i="76"/>
  <c r="D90" i="76"/>
  <c r="E90" i="76"/>
  <c r="F90" i="76"/>
  <c r="G90" i="76"/>
  <c r="H90" i="76"/>
  <c r="I90" i="76"/>
  <c r="J90" i="76"/>
  <c r="K90" i="76"/>
  <c r="L90" i="76"/>
  <c r="M90" i="76"/>
  <c r="N90" i="76"/>
  <c r="C91" i="76"/>
  <c r="D91" i="76"/>
  <c r="E91" i="76"/>
  <c r="F91" i="76"/>
  <c r="G91" i="76"/>
  <c r="H91" i="76"/>
  <c r="I91" i="76"/>
  <c r="J91" i="76"/>
  <c r="K91" i="76"/>
  <c r="L91" i="76"/>
  <c r="M91" i="76"/>
  <c r="N91" i="76"/>
  <c r="C92" i="76"/>
  <c r="D92" i="76"/>
  <c r="E92" i="76"/>
  <c r="F92" i="76"/>
  <c r="G92" i="76"/>
  <c r="H92" i="76"/>
  <c r="I92" i="76"/>
  <c r="J92" i="76"/>
  <c r="K92" i="76"/>
  <c r="L92" i="76"/>
  <c r="M92" i="76"/>
  <c r="N92" i="76"/>
  <c r="C93" i="76"/>
  <c r="D93" i="76"/>
  <c r="E93" i="76"/>
  <c r="F93" i="76"/>
  <c r="G93" i="76"/>
  <c r="H93" i="76"/>
  <c r="I93" i="76"/>
  <c r="J93" i="76"/>
  <c r="K93" i="76"/>
  <c r="L93" i="76"/>
  <c r="M93" i="76"/>
  <c r="N93" i="76"/>
  <c r="C94" i="76"/>
  <c r="D94" i="76"/>
  <c r="E94" i="76"/>
  <c r="F94" i="76"/>
  <c r="G94" i="76"/>
  <c r="H94" i="76"/>
  <c r="I94" i="76"/>
  <c r="J94" i="76"/>
  <c r="K94" i="76"/>
  <c r="L94" i="76"/>
  <c r="M94" i="76"/>
  <c r="N94" i="76"/>
  <c r="C95" i="76"/>
  <c r="D95" i="76"/>
  <c r="E95" i="76"/>
  <c r="F95" i="76"/>
  <c r="G95" i="76"/>
  <c r="H95" i="76"/>
  <c r="I95" i="76"/>
  <c r="J95" i="76"/>
  <c r="K95" i="76"/>
  <c r="L95" i="76"/>
  <c r="M95" i="76"/>
  <c r="N95" i="76"/>
  <c r="C96" i="76"/>
  <c r="D96" i="76"/>
  <c r="E96" i="76"/>
  <c r="F96" i="76"/>
  <c r="G96" i="76"/>
  <c r="H96" i="76"/>
  <c r="I96" i="76"/>
  <c r="J96" i="76"/>
  <c r="K96" i="76"/>
  <c r="L96" i="76"/>
  <c r="M96" i="76"/>
  <c r="N96" i="76"/>
  <c r="C97" i="76"/>
  <c r="D97" i="76"/>
  <c r="E97" i="76"/>
  <c r="F97" i="76"/>
  <c r="G97" i="76"/>
  <c r="H97" i="76"/>
  <c r="I97" i="76"/>
  <c r="J97" i="76"/>
  <c r="K97" i="76"/>
  <c r="L97" i="76"/>
  <c r="M97" i="76"/>
  <c r="N97" i="76"/>
  <c r="C98" i="76"/>
  <c r="D98" i="76"/>
  <c r="E98" i="76"/>
  <c r="F98" i="76"/>
  <c r="G98" i="76"/>
  <c r="H98" i="76"/>
  <c r="I98" i="76"/>
  <c r="J98" i="76"/>
  <c r="K98" i="76"/>
  <c r="L98" i="76"/>
  <c r="M98" i="76"/>
  <c r="N98" i="76"/>
  <c r="C99" i="76"/>
  <c r="D99" i="76"/>
  <c r="E99" i="76"/>
  <c r="F99" i="76"/>
  <c r="G99" i="76"/>
  <c r="H99" i="76"/>
  <c r="I99" i="76"/>
  <c r="J99" i="76"/>
  <c r="K99" i="76"/>
  <c r="L99" i="76"/>
  <c r="M99" i="76"/>
  <c r="N99" i="76"/>
  <c r="C100" i="76"/>
  <c r="D100" i="76"/>
  <c r="E100" i="76"/>
  <c r="F100" i="76"/>
  <c r="G100" i="76"/>
  <c r="H100" i="76"/>
  <c r="I100" i="76"/>
  <c r="J100" i="76"/>
  <c r="K100" i="76"/>
  <c r="L100" i="76"/>
  <c r="M100" i="76"/>
  <c r="N100" i="76"/>
  <c r="C101" i="76"/>
  <c r="D101" i="76"/>
  <c r="E101" i="76"/>
  <c r="F101" i="76"/>
  <c r="G101" i="76"/>
  <c r="H101" i="76"/>
  <c r="I101" i="76"/>
  <c r="J101" i="76"/>
  <c r="K101" i="76"/>
  <c r="L101" i="76"/>
  <c r="M101" i="76"/>
  <c r="N101" i="76"/>
  <c r="C102" i="76"/>
  <c r="D102" i="76"/>
  <c r="E102" i="76"/>
  <c r="F102" i="76"/>
  <c r="G102" i="76"/>
  <c r="H102" i="76"/>
  <c r="I102" i="76"/>
  <c r="J102" i="76"/>
  <c r="K102" i="76"/>
  <c r="L102" i="76"/>
  <c r="M102" i="76"/>
  <c r="N102" i="76"/>
  <c r="C103" i="76"/>
  <c r="D103" i="76"/>
  <c r="E103" i="76"/>
  <c r="F103" i="76"/>
  <c r="G103" i="76"/>
  <c r="H103" i="76"/>
  <c r="I103" i="76"/>
  <c r="J103" i="76"/>
  <c r="K103" i="76"/>
  <c r="L103" i="76"/>
  <c r="M103" i="76"/>
  <c r="N103" i="76"/>
  <c r="C104" i="76"/>
  <c r="D104" i="76"/>
  <c r="E104" i="76"/>
  <c r="F104" i="76"/>
  <c r="G104" i="76"/>
  <c r="H104" i="76"/>
  <c r="I104" i="76"/>
  <c r="J104" i="76"/>
  <c r="K104" i="76"/>
  <c r="L104" i="76"/>
  <c r="M104" i="76"/>
  <c r="N104" i="76"/>
  <c r="C105" i="76"/>
  <c r="D105" i="76"/>
  <c r="E105" i="76"/>
  <c r="F105" i="76"/>
  <c r="G105" i="76"/>
  <c r="H105" i="76"/>
  <c r="I105" i="76"/>
  <c r="J105" i="76"/>
  <c r="K105" i="76"/>
  <c r="L105" i="76"/>
  <c r="M105" i="76"/>
  <c r="N105" i="76"/>
  <c r="C106" i="76"/>
  <c r="D106" i="76"/>
  <c r="E106" i="76"/>
  <c r="F106" i="76"/>
  <c r="G106" i="76"/>
  <c r="H106" i="76"/>
  <c r="I106" i="76"/>
  <c r="J106" i="76"/>
  <c r="K106" i="76"/>
  <c r="L106" i="76"/>
  <c r="M106" i="76"/>
  <c r="N106" i="76"/>
  <c r="C107" i="76"/>
  <c r="D107" i="76"/>
  <c r="E107" i="76"/>
  <c r="F107" i="76"/>
  <c r="G107" i="76"/>
  <c r="H107" i="76"/>
  <c r="I107" i="76"/>
  <c r="J107" i="76"/>
  <c r="K107" i="76"/>
  <c r="L107" i="76"/>
  <c r="M107" i="76"/>
  <c r="N107" i="76"/>
  <c r="C108" i="76"/>
  <c r="D108" i="76"/>
  <c r="E108" i="76"/>
  <c r="F108" i="76"/>
  <c r="G108" i="76"/>
  <c r="H108" i="76"/>
  <c r="I108" i="76"/>
  <c r="J108" i="76"/>
  <c r="K108" i="76"/>
  <c r="L108" i="76"/>
  <c r="M108" i="76"/>
  <c r="N108" i="76"/>
  <c r="C109" i="76"/>
  <c r="D109" i="76"/>
  <c r="E109" i="76"/>
  <c r="F109" i="76"/>
  <c r="G109" i="76"/>
  <c r="H109" i="76"/>
  <c r="I109" i="76"/>
  <c r="J109" i="76"/>
  <c r="K109" i="76"/>
  <c r="L109" i="76"/>
  <c r="M109" i="76"/>
  <c r="N109" i="76"/>
  <c r="C110" i="76"/>
  <c r="D110" i="76"/>
  <c r="E110" i="76"/>
  <c r="F110" i="76"/>
  <c r="G110" i="76"/>
  <c r="H110" i="76"/>
  <c r="I110" i="76"/>
  <c r="J110" i="76"/>
  <c r="K110" i="76"/>
  <c r="L110" i="76"/>
  <c r="M110" i="76"/>
  <c r="N110" i="76"/>
  <c r="C111" i="76"/>
  <c r="D111" i="76"/>
  <c r="E111" i="76"/>
  <c r="F111" i="76"/>
  <c r="G111" i="76"/>
  <c r="H111" i="76"/>
  <c r="I111" i="76"/>
  <c r="J111" i="76"/>
  <c r="K111" i="76"/>
  <c r="L111" i="76"/>
  <c r="M111" i="76"/>
  <c r="N111" i="76"/>
  <c r="C112" i="76"/>
  <c r="D112" i="76"/>
  <c r="E112" i="76"/>
  <c r="F112" i="76"/>
  <c r="G112" i="76"/>
  <c r="H112" i="76"/>
  <c r="I112" i="76"/>
  <c r="J112" i="76"/>
  <c r="K112" i="76"/>
  <c r="L112" i="76"/>
  <c r="M112" i="76"/>
  <c r="N112" i="76"/>
  <c r="C113" i="76"/>
  <c r="D113" i="76"/>
  <c r="E113" i="76"/>
  <c r="F113" i="76"/>
  <c r="G113" i="76"/>
  <c r="H113" i="76"/>
  <c r="I113" i="76"/>
  <c r="J113" i="76"/>
  <c r="K113" i="76"/>
  <c r="L113" i="76"/>
  <c r="M113" i="76"/>
  <c r="N113" i="76"/>
  <c r="C114" i="76"/>
  <c r="D114" i="76"/>
  <c r="E114" i="76"/>
  <c r="F114" i="76"/>
  <c r="G114" i="76"/>
  <c r="H114" i="76"/>
  <c r="I114" i="76"/>
  <c r="J114" i="76"/>
  <c r="K114" i="76"/>
  <c r="L114" i="76"/>
  <c r="M114" i="76"/>
  <c r="N114" i="76"/>
  <c r="C115" i="76"/>
  <c r="D115" i="76"/>
  <c r="E115" i="76"/>
  <c r="F115" i="76"/>
  <c r="G115" i="76"/>
  <c r="H115" i="76"/>
  <c r="I115" i="76"/>
  <c r="J115" i="76"/>
  <c r="K115" i="76"/>
  <c r="L115" i="76"/>
  <c r="M115" i="76"/>
  <c r="N115" i="76"/>
  <c r="C116" i="76"/>
  <c r="D116" i="76"/>
  <c r="E116" i="76"/>
  <c r="F116" i="76"/>
  <c r="G116" i="76"/>
  <c r="H116" i="76"/>
  <c r="I116" i="76"/>
  <c r="J116" i="76"/>
  <c r="K116" i="76"/>
  <c r="L116" i="76"/>
  <c r="M116" i="76"/>
  <c r="N116" i="76"/>
  <c r="C117" i="76"/>
  <c r="D117" i="76"/>
  <c r="E117" i="76"/>
  <c r="F117" i="76"/>
  <c r="G117" i="76"/>
  <c r="H117" i="76"/>
  <c r="I117" i="76"/>
  <c r="J117" i="76"/>
  <c r="K117" i="76"/>
  <c r="L117" i="76"/>
  <c r="M117" i="76"/>
  <c r="N117" i="76"/>
  <c r="C118" i="76"/>
  <c r="D118" i="76"/>
  <c r="E118" i="76"/>
  <c r="F118" i="76"/>
  <c r="G118" i="76"/>
  <c r="H118" i="76"/>
  <c r="I118" i="76"/>
  <c r="J118" i="76"/>
  <c r="K118" i="76"/>
  <c r="L118" i="76"/>
  <c r="M118" i="76"/>
  <c r="N118" i="76"/>
  <c r="C119" i="76"/>
  <c r="D119" i="76"/>
  <c r="E119" i="76"/>
  <c r="F119" i="76"/>
  <c r="G119" i="76"/>
  <c r="H119" i="76"/>
  <c r="I119" i="76"/>
  <c r="J119" i="76"/>
  <c r="K119" i="76"/>
  <c r="L119" i="76"/>
  <c r="M119" i="76"/>
  <c r="N119" i="76"/>
  <c r="C120" i="76"/>
  <c r="D120" i="76"/>
  <c r="E120" i="76"/>
  <c r="F120" i="76"/>
  <c r="G120" i="76"/>
  <c r="H120" i="76"/>
  <c r="I120" i="76"/>
  <c r="J120" i="76"/>
  <c r="K120" i="76"/>
  <c r="L120" i="76"/>
  <c r="M120" i="76"/>
  <c r="N120" i="76"/>
  <c r="C121" i="76"/>
  <c r="D121" i="76"/>
  <c r="E121" i="76"/>
  <c r="F121" i="76"/>
  <c r="G121" i="76"/>
  <c r="H121" i="76"/>
  <c r="I121" i="76"/>
  <c r="J121" i="76"/>
  <c r="K121" i="76"/>
  <c r="L121" i="76"/>
  <c r="M121" i="76"/>
  <c r="N121" i="76"/>
  <c r="C122" i="76"/>
  <c r="D122" i="76"/>
  <c r="E122" i="76"/>
  <c r="F122" i="76"/>
  <c r="G122" i="76"/>
  <c r="H122" i="76"/>
  <c r="I122" i="76"/>
  <c r="J122" i="76"/>
  <c r="K122" i="76"/>
  <c r="L122" i="76"/>
  <c r="M122" i="76"/>
  <c r="N122" i="76"/>
  <c r="C123" i="76"/>
  <c r="D123" i="76"/>
  <c r="E123" i="76"/>
  <c r="F123" i="76"/>
  <c r="G123" i="76"/>
  <c r="H123" i="76"/>
  <c r="I123" i="76"/>
  <c r="J123" i="76"/>
  <c r="K123" i="76"/>
  <c r="L123" i="76"/>
  <c r="M123" i="76"/>
  <c r="N123" i="76"/>
  <c r="C124" i="76"/>
  <c r="D124" i="76"/>
  <c r="E124" i="76"/>
  <c r="F124" i="76"/>
  <c r="G124" i="76"/>
  <c r="H124" i="76"/>
  <c r="I124" i="76"/>
  <c r="J124" i="76"/>
  <c r="K124" i="76"/>
  <c r="L124" i="76"/>
  <c r="M124" i="76"/>
  <c r="N124" i="76"/>
  <c r="C125" i="76"/>
  <c r="D125" i="76"/>
  <c r="E125" i="76"/>
  <c r="F125" i="76"/>
  <c r="G125" i="76"/>
  <c r="H125" i="76"/>
  <c r="I125" i="76"/>
  <c r="J125" i="76"/>
  <c r="K125" i="76"/>
  <c r="L125" i="76"/>
  <c r="M125" i="76"/>
  <c r="N125" i="76"/>
  <c r="C126" i="76"/>
  <c r="D126" i="76"/>
  <c r="E126" i="76"/>
  <c r="F126" i="76"/>
  <c r="G126" i="76"/>
  <c r="H126" i="76"/>
  <c r="I126" i="76"/>
  <c r="J126" i="76"/>
  <c r="K126" i="76"/>
  <c r="L126" i="76"/>
  <c r="M126" i="76"/>
  <c r="N126" i="76"/>
  <c r="C127" i="76"/>
  <c r="D127" i="76"/>
  <c r="E127" i="76"/>
  <c r="F127" i="76"/>
  <c r="G127" i="76"/>
  <c r="H127" i="76"/>
  <c r="I127" i="76"/>
  <c r="J127" i="76"/>
  <c r="K127" i="76"/>
  <c r="L127" i="76"/>
  <c r="M127" i="76"/>
  <c r="N127" i="76"/>
  <c r="C128" i="76"/>
  <c r="D128" i="76"/>
  <c r="E128" i="76"/>
  <c r="F128" i="76"/>
  <c r="G128" i="76"/>
  <c r="H128" i="76"/>
  <c r="I128" i="76"/>
  <c r="J128" i="76"/>
  <c r="K128" i="76"/>
  <c r="L128" i="76"/>
  <c r="M128" i="76"/>
  <c r="N128" i="76"/>
  <c r="C129" i="76"/>
  <c r="D129" i="76"/>
  <c r="E129" i="76"/>
  <c r="F129" i="76"/>
  <c r="G129" i="76"/>
  <c r="H129" i="76"/>
  <c r="I129" i="76"/>
  <c r="J129" i="76"/>
  <c r="K129" i="76"/>
  <c r="L129" i="76"/>
  <c r="M129" i="76"/>
  <c r="N129" i="76"/>
  <c r="C130" i="76"/>
  <c r="D130" i="76"/>
  <c r="E130" i="76"/>
  <c r="F130" i="76"/>
  <c r="G130" i="76"/>
  <c r="H130" i="76"/>
  <c r="I130" i="76"/>
  <c r="J130" i="76"/>
  <c r="K130" i="76"/>
  <c r="L130" i="76"/>
  <c r="M130" i="76"/>
  <c r="N130" i="76"/>
  <c r="C131" i="76"/>
  <c r="D131" i="76"/>
  <c r="E131" i="76"/>
  <c r="F131" i="76"/>
  <c r="G131" i="76"/>
  <c r="H131" i="76"/>
  <c r="I131" i="76"/>
  <c r="J131" i="76"/>
  <c r="K131" i="76"/>
  <c r="L131" i="76"/>
  <c r="M131" i="76"/>
  <c r="N131" i="76"/>
  <c r="C132" i="76"/>
  <c r="D132" i="76"/>
  <c r="E132" i="76"/>
  <c r="F132" i="76"/>
  <c r="G132" i="76"/>
  <c r="H132" i="76"/>
  <c r="I132" i="76"/>
  <c r="J132" i="76"/>
  <c r="K132" i="76"/>
  <c r="L132" i="76"/>
  <c r="M132" i="76"/>
  <c r="N132" i="76"/>
  <c r="C133" i="76"/>
  <c r="D133" i="76"/>
  <c r="E133" i="76"/>
  <c r="F133" i="76"/>
  <c r="G133" i="76"/>
  <c r="H133" i="76"/>
  <c r="I133" i="76"/>
  <c r="J133" i="76"/>
  <c r="K133" i="76"/>
  <c r="L133" i="76"/>
  <c r="M133" i="76"/>
  <c r="N133" i="76"/>
  <c r="C134" i="76"/>
  <c r="D134" i="76"/>
  <c r="E134" i="76"/>
  <c r="F134" i="76"/>
  <c r="G134" i="76"/>
  <c r="H134" i="76"/>
  <c r="I134" i="76"/>
  <c r="J134" i="76"/>
  <c r="K134" i="76"/>
  <c r="L134" i="76"/>
  <c r="M134" i="76"/>
  <c r="N134" i="76"/>
  <c r="C135" i="76"/>
  <c r="D135" i="76"/>
  <c r="E135" i="76"/>
  <c r="F135" i="76"/>
  <c r="G135" i="76"/>
  <c r="H135" i="76"/>
  <c r="I135" i="76"/>
  <c r="J135" i="76"/>
  <c r="K135" i="76"/>
  <c r="L135" i="76"/>
  <c r="M135" i="76"/>
  <c r="N135" i="76"/>
  <c r="C136" i="76"/>
  <c r="D136" i="76"/>
  <c r="E136" i="76"/>
  <c r="F136" i="76"/>
  <c r="G136" i="76"/>
  <c r="H136" i="76"/>
  <c r="I136" i="76"/>
  <c r="J136" i="76"/>
  <c r="K136" i="76"/>
  <c r="L136" i="76"/>
  <c r="M136" i="76"/>
  <c r="N136" i="76"/>
  <c r="C137" i="76"/>
  <c r="D137" i="76"/>
  <c r="E137" i="76"/>
  <c r="F137" i="76"/>
  <c r="G137" i="76"/>
  <c r="H137" i="76"/>
  <c r="I137" i="76"/>
  <c r="J137" i="76"/>
  <c r="K137" i="76"/>
  <c r="L137" i="76"/>
  <c r="M137" i="76"/>
  <c r="N137" i="76"/>
  <c r="C138" i="76"/>
  <c r="D138" i="76"/>
  <c r="E138" i="76"/>
  <c r="F138" i="76"/>
  <c r="G138" i="76"/>
  <c r="H138" i="76"/>
  <c r="I138" i="76"/>
  <c r="J138" i="76"/>
  <c r="K138" i="76"/>
  <c r="L138" i="76"/>
  <c r="M138" i="76"/>
  <c r="N138" i="76"/>
  <c r="C139" i="76"/>
  <c r="D139" i="76"/>
  <c r="E139" i="76"/>
  <c r="F139" i="76"/>
  <c r="G139" i="76"/>
  <c r="H139" i="76"/>
  <c r="I139" i="76"/>
  <c r="J139" i="76"/>
  <c r="K139" i="76"/>
  <c r="L139" i="76"/>
  <c r="M139" i="76"/>
  <c r="N139" i="76"/>
  <c r="C140" i="76"/>
  <c r="D140" i="76"/>
  <c r="E140" i="76"/>
  <c r="F140" i="76"/>
  <c r="G140" i="76"/>
  <c r="H140" i="76"/>
  <c r="I140" i="76"/>
  <c r="J140" i="76"/>
  <c r="K140" i="76"/>
  <c r="L140" i="76"/>
  <c r="M140" i="76"/>
  <c r="N140" i="76"/>
  <c r="C141" i="76"/>
  <c r="D141" i="76"/>
  <c r="E141" i="76"/>
  <c r="F141" i="76"/>
  <c r="G141" i="76"/>
  <c r="H141" i="76"/>
  <c r="I141" i="76"/>
  <c r="J141" i="76"/>
  <c r="K141" i="76"/>
  <c r="L141" i="76"/>
  <c r="M141" i="76"/>
  <c r="N141" i="76"/>
  <c r="C142" i="76"/>
  <c r="D142" i="76"/>
  <c r="E142" i="76"/>
  <c r="F142" i="76"/>
  <c r="G142" i="76"/>
  <c r="H142" i="76"/>
  <c r="I142" i="76"/>
  <c r="J142" i="76"/>
  <c r="K142" i="76"/>
  <c r="L142" i="76"/>
  <c r="M142" i="76"/>
  <c r="N142" i="76"/>
  <c r="C143" i="76"/>
  <c r="D143" i="76"/>
  <c r="E143" i="76"/>
  <c r="F143" i="76"/>
  <c r="G143" i="76"/>
  <c r="H143" i="76"/>
  <c r="I143" i="76"/>
  <c r="J143" i="76"/>
  <c r="K143" i="76"/>
  <c r="L143" i="76"/>
  <c r="M143" i="76"/>
  <c r="N143" i="76"/>
  <c r="C144" i="76"/>
  <c r="D144" i="76"/>
  <c r="E144" i="76"/>
  <c r="F144" i="76"/>
  <c r="G144" i="76"/>
  <c r="H144" i="76"/>
  <c r="I144" i="76"/>
  <c r="J144" i="76"/>
  <c r="K144" i="76"/>
  <c r="L144" i="76"/>
  <c r="M144" i="76"/>
  <c r="N144" i="76"/>
  <c r="C145" i="76"/>
  <c r="D145" i="76"/>
  <c r="E145" i="76"/>
  <c r="F145" i="76"/>
  <c r="G145" i="76"/>
  <c r="H145" i="76"/>
  <c r="I145" i="76"/>
  <c r="J145" i="76"/>
  <c r="K145" i="76"/>
  <c r="L145" i="76"/>
  <c r="M145" i="76"/>
  <c r="N145" i="76"/>
  <c r="C146" i="76"/>
  <c r="D146" i="76"/>
  <c r="E146" i="76"/>
  <c r="F146" i="76"/>
  <c r="G146" i="76"/>
  <c r="H146" i="76"/>
  <c r="I146" i="76"/>
  <c r="J146" i="76"/>
  <c r="K146" i="76"/>
  <c r="L146" i="76"/>
  <c r="M146" i="76"/>
  <c r="N146" i="76"/>
  <c r="C147" i="76"/>
  <c r="D147" i="76"/>
  <c r="E147" i="76"/>
  <c r="F147" i="76"/>
  <c r="G147" i="76"/>
  <c r="H147" i="76"/>
  <c r="I147" i="76"/>
  <c r="J147" i="76"/>
  <c r="K147" i="76"/>
  <c r="L147" i="76"/>
  <c r="M147" i="76"/>
  <c r="N147" i="76"/>
  <c r="C148" i="76"/>
  <c r="D148" i="76"/>
  <c r="E148" i="76"/>
  <c r="F148" i="76"/>
  <c r="G148" i="76"/>
  <c r="H148" i="76"/>
  <c r="I148" i="76"/>
  <c r="J148" i="76"/>
  <c r="K148" i="76"/>
  <c r="L148" i="76"/>
  <c r="M148" i="76"/>
  <c r="N148" i="76"/>
  <c r="C149" i="76"/>
  <c r="D149" i="76"/>
  <c r="E149" i="76"/>
  <c r="F149" i="76"/>
  <c r="G149" i="76"/>
  <c r="H149" i="76"/>
  <c r="I149" i="76"/>
  <c r="J149" i="76"/>
  <c r="K149" i="76"/>
  <c r="L149" i="76"/>
  <c r="M149" i="76"/>
  <c r="N149" i="76"/>
  <c r="C150" i="76"/>
  <c r="D150" i="76"/>
  <c r="E150" i="76"/>
  <c r="F150" i="76"/>
  <c r="G150" i="76"/>
  <c r="H150" i="76"/>
  <c r="I150" i="76"/>
  <c r="J150" i="76"/>
  <c r="K150" i="76"/>
  <c r="L150" i="76"/>
  <c r="M150" i="76"/>
  <c r="N150" i="76"/>
  <c r="C151" i="76"/>
  <c r="D151" i="76"/>
  <c r="E151" i="76"/>
  <c r="F151" i="76"/>
  <c r="G151" i="76"/>
  <c r="H151" i="76"/>
  <c r="I151" i="76"/>
  <c r="J151" i="76"/>
  <c r="K151" i="76"/>
  <c r="L151" i="76"/>
  <c r="M151" i="76"/>
  <c r="N151" i="76"/>
  <c r="C152" i="76"/>
  <c r="D152" i="76"/>
  <c r="E152" i="76"/>
  <c r="F152" i="76"/>
  <c r="G152" i="76"/>
  <c r="H152" i="76"/>
  <c r="I152" i="76"/>
  <c r="J152" i="76"/>
  <c r="K152" i="76"/>
  <c r="L152" i="76"/>
  <c r="M152" i="76"/>
  <c r="N152" i="76"/>
  <c r="C153" i="76"/>
  <c r="D153" i="76"/>
  <c r="E153" i="76"/>
  <c r="F153" i="76"/>
  <c r="G153" i="76"/>
  <c r="H153" i="76"/>
  <c r="I153" i="76"/>
  <c r="J153" i="76"/>
  <c r="K153" i="76"/>
  <c r="L153" i="76"/>
  <c r="M153" i="76"/>
  <c r="N153" i="76"/>
  <c r="C154" i="76"/>
  <c r="D154" i="76"/>
  <c r="E154" i="76"/>
  <c r="F154" i="76"/>
  <c r="G154" i="76"/>
  <c r="H154" i="76"/>
  <c r="I154" i="76"/>
  <c r="J154" i="76"/>
  <c r="K154" i="76"/>
  <c r="L154" i="76"/>
  <c r="M154" i="76"/>
  <c r="N154" i="76"/>
  <c r="C155" i="76"/>
  <c r="D155" i="76"/>
  <c r="E155" i="76"/>
  <c r="F155" i="76"/>
  <c r="G155" i="76"/>
  <c r="H155" i="76"/>
  <c r="I155" i="76"/>
  <c r="J155" i="76"/>
  <c r="K155" i="76"/>
  <c r="L155" i="76"/>
  <c r="M155" i="76"/>
  <c r="N155" i="76"/>
  <c r="C156" i="76"/>
  <c r="D156" i="76"/>
  <c r="E156" i="76"/>
  <c r="F156" i="76"/>
  <c r="G156" i="76"/>
  <c r="H156" i="76"/>
  <c r="I156" i="76"/>
  <c r="J156" i="76"/>
  <c r="K156" i="76"/>
  <c r="L156" i="76"/>
  <c r="M156" i="76"/>
  <c r="N156" i="76"/>
  <c r="C157" i="76"/>
  <c r="D157" i="76"/>
  <c r="E157" i="76"/>
  <c r="F157" i="76"/>
  <c r="G157" i="76"/>
  <c r="H157" i="76"/>
  <c r="I157" i="76"/>
  <c r="J157" i="76"/>
  <c r="K157" i="76"/>
  <c r="L157" i="76"/>
  <c r="M157" i="76"/>
  <c r="N157" i="76"/>
  <c r="C158" i="76"/>
  <c r="D158" i="76"/>
  <c r="E158" i="76"/>
  <c r="F158" i="76"/>
  <c r="G158" i="76"/>
  <c r="H158" i="76"/>
  <c r="I158" i="76"/>
  <c r="J158" i="76"/>
  <c r="K158" i="76"/>
  <c r="L158" i="76"/>
  <c r="M158" i="76"/>
  <c r="N158" i="76"/>
  <c r="C159" i="76"/>
  <c r="D159" i="76"/>
  <c r="E159" i="76"/>
  <c r="F159" i="76"/>
  <c r="G159" i="76"/>
  <c r="H159" i="76"/>
  <c r="I159" i="76"/>
  <c r="J159" i="76"/>
  <c r="K159" i="76"/>
  <c r="L159" i="76"/>
  <c r="M159" i="76"/>
  <c r="N159" i="76"/>
  <c r="C160" i="76"/>
  <c r="D160" i="76"/>
  <c r="E160" i="76"/>
  <c r="F160" i="76"/>
  <c r="G160" i="76"/>
  <c r="H160" i="76"/>
  <c r="I160" i="76"/>
  <c r="J160" i="76"/>
  <c r="K160" i="76"/>
  <c r="L160" i="76"/>
  <c r="M160" i="76"/>
  <c r="N160" i="76"/>
  <c r="C161" i="76"/>
  <c r="D161" i="76"/>
  <c r="E161" i="76"/>
  <c r="F161" i="76"/>
  <c r="G161" i="76"/>
  <c r="H161" i="76"/>
  <c r="I161" i="76"/>
  <c r="J161" i="76"/>
  <c r="K161" i="76"/>
  <c r="L161" i="76"/>
  <c r="M161" i="76"/>
  <c r="N161" i="76"/>
  <c r="C162" i="76"/>
  <c r="D162" i="76"/>
  <c r="E162" i="76"/>
  <c r="F162" i="76"/>
  <c r="G162" i="76"/>
  <c r="H162" i="76"/>
  <c r="I162" i="76"/>
  <c r="J162" i="76"/>
  <c r="K162" i="76"/>
  <c r="L162" i="76"/>
  <c r="M162" i="76"/>
  <c r="N162" i="76"/>
  <c r="C163" i="76"/>
  <c r="D163" i="76"/>
  <c r="E163" i="76"/>
  <c r="F163" i="76"/>
  <c r="G163" i="76"/>
  <c r="H163" i="76"/>
  <c r="I163" i="76"/>
  <c r="J163" i="76"/>
  <c r="K163" i="76"/>
  <c r="L163" i="76"/>
  <c r="M163" i="76"/>
  <c r="N163" i="76"/>
  <c r="C164" i="76"/>
  <c r="D164" i="76"/>
  <c r="E164" i="76"/>
  <c r="F164" i="76"/>
  <c r="G164" i="76"/>
  <c r="H164" i="76"/>
  <c r="I164" i="76"/>
  <c r="J164" i="76"/>
  <c r="K164" i="76"/>
  <c r="L164" i="76"/>
  <c r="M164" i="76"/>
  <c r="N164" i="76"/>
  <c r="C165" i="76"/>
  <c r="D165" i="76"/>
  <c r="E165" i="76"/>
  <c r="F165" i="76"/>
  <c r="G165" i="76"/>
  <c r="H165" i="76"/>
  <c r="I165" i="76"/>
  <c r="J165" i="76"/>
  <c r="K165" i="76"/>
  <c r="L165" i="76"/>
  <c r="M165" i="76"/>
  <c r="N165" i="76"/>
  <c r="C166" i="76"/>
  <c r="D166" i="76"/>
  <c r="E166" i="76"/>
  <c r="F166" i="76"/>
  <c r="G166" i="76"/>
  <c r="H166" i="76"/>
  <c r="I166" i="76"/>
  <c r="J166" i="76"/>
  <c r="K166" i="76"/>
  <c r="L166" i="76"/>
  <c r="M166" i="76"/>
  <c r="N166" i="76"/>
  <c r="C167" i="76"/>
  <c r="D167" i="76"/>
  <c r="E167" i="76"/>
  <c r="F167" i="76"/>
  <c r="G167" i="76"/>
  <c r="H167" i="76"/>
  <c r="I167" i="76"/>
  <c r="J167" i="76"/>
  <c r="K167" i="76"/>
  <c r="L167" i="76"/>
  <c r="M167" i="76"/>
  <c r="N167" i="76"/>
  <c r="C168" i="76"/>
  <c r="D168" i="76"/>
  <c r="E168" i="76"/>
  <c r="F168" i="76"/>
  <c r="G168" i="76"/>
  <c r="H168" i="76"/>
  <c r="I168" i="76"/>
  <c r="J168" i="76"/>
  <c r="K168" i="76"/>
  <c r="L168" i="76"/>
  <c r="M168" i="76"/>
  <c r="N168" i="76"/>
  <c r="C169" i="76"/>
  <c r="D169" i="76"/>
  <c r="E169" i="76"/>
  <c r="F169" i="76"/>
  <c r="G169" i="76"/>
  <c r="H169" i="76"/>
  <c r="I169" i="76"/>
  <c r="J169" i="76"/>
  <c r="K169" i="76"/>
  <c r="L169" i="76"/>
  <c r="M169" i="76"/>
  <c r="N169" i="76"/>
  <c r="C170" i="76"/>
  <c r="D170" i="76"/>
  <c r="E170" i="76"/>
  <c r="F170" i="76"/>
  <c r="G170" i="76"/>
  <c r="H170" i="76"/>
  <c r="I170" i="76"/>
  <c r="J170" i="76"/>
  <c r="K170" i="76"/>
  <c r="L170" i="76"/>
  <c r="M170" i="76"/>
  <c r="N170" i="76"/>
  <c r="C171" i="76"/>
  <c r="D171" i="76"/>
  <c r="E171" i="76"/>
  <c r="F171" i="76"/>
  <c r="G171" i="76"/>
  <c r="H171" i="76"/>
  <c r="I171" i="76"/>
  <c r="J171" i="76"/>
  <c r="K171" i="76"/>
  <c r="L171" i="76"/>
  <c r="M171" i="76"/>
  <c r="N171" i="76"/>
  <c r="C172" i="76"/>
  <c r="D172" i="76"/>
  <c r="E172" i="76"/>
  <c r="F172" i="76"/>
  <c r="G172" i="76"/>
  <c r="H172" i="76"/>
  <c r="I172" i="76"/>
  <c r="J172" i="76"/>
  <c r="K172" i="76"/>
  <c r="L172" i="76"/>
  <c r="M172" i="76"/>
  <c r="N172" i="76"/>
  <c r="C173" i="76"/>
  <c r="D173" i="76"/>
  <c r="E173" i="76"/>
  <c r="F173" i="76"/>
  <c r="G173" i="76"/>
  <c r="H173" i="76"/>
  <c r="I173" i="76"/>
  <c r="J173" i="76"/>
  <c r="K173" i="76"/>
  <c r="L173" i="76"/>
  <c r="M173" i="76"/>
  <c r="N173" i="76"/>
  <c r="C174" i="76"/>
  <c r="D174" i="76"/>
  <c r="E174" i="76"/>
  <c r="F174" i="76"/>
  <c r="G174" i="76"/>
  <c r="H174" i="76"/>
  <c r="I174" i="76"/>
  <c r="J174" i="76"/>
  <c r="K174" i="76"/>
  <c r="L174" i="76"/>
  <c r="M174" i="76"/>
  <c r="N174" i="76"/>
  <c r="C175" i="76"/>
  <c r="D175" i="76"/>
  <c r="E175" i="76"/>
  <c r="F175" i="76"/>
  <c r="G175" i="76"/>
  <c r="H175" i="76"/>
  <c r="I175" i="76"/>
  <c r="J175" i="76"/>
  <c r="K175" i="76"/>
  <c r="L175" i="76"/>
  <c r="M175" i="76"/>
  <c r="N175" i="76"/>
  <c r="C176" i="76"/>
  <c r="D176" i="76"/>
  <c r="E176" i="76"/>
  <c r="F176" i="76"/>
  <c r="G176" i="76"/>
  <c r="H176" i="76"/>
  <c r="I176" i="76"/>
  <c r="J176" i="76"/>
  <c r="K176" i="76"/>
  <c r="L176" i="76"/>
  <c r="M176" i="76"/>
  <c r="N176" i="76"/>
  <c r="C177" i="76"/>
  <c r="D177" i="76"/>
  <c r="E177" i="76"/>
  <c r="F177" i="76"/>
  <c r="G177" i="76"/>
  <c r="H177" i="76"/>
  <c r="I177" i="76"/>
  <c r="J177" i="76"/>
  <c r="K177" i="76"/>
  <c r="L177" i="76"/>
  <c r="M177" i="76"/>
  <c r="N177" i="76"/>
  <c r="C178" i="76"/>
  <c r="D178" i="76"/>
  <c r="E178" i="76"/>
  <c r="F178" i="76"/>
  <c r="G178" i="76"/>
  <c r="H178" i="76"/>
  <c r="I178" i="76"/>
  <c r="J178" i="76"/>
  <c r="K178" i="76"/>
  <c r="L178" i="76"/>
  <c r="M178" i="76"/>
  <c r="N178" i="76"/>
  <c r="C179" i="76"/>
  <c r="D179" i="76"/>
  <c r="E179" i="76"/>
  <c r="F179" i="76"/>
  <c r="G179" i="76"/>
  <c r="H179" i="76"/>
  <c r="I179" i="76"/>
  <c r="J179" i="76"/>
  <c r="K179" i="76"/>
  <c r="L179" i="76"/>
  <c r="M179" i="76"/>
  <c r="N179" i="76"/>
  <c r="C180" i="76"/>
  <c r="D180" i="76"/>
  <c r="E180" i="76"/>
  <c r="F180" i="76"/>
  <c r="G180" i="76"/>
  <c r="H180" i="76"/>
  <c r="I180" i="76"/>
  <c r="J180" i="76"/>
  <c r="K180" i="76"/>
  <c r="L180" i="76"/>
  <c r="M180" i="76"/>
  <c r="N180" i="76"/>
  <c r="C181" i="76"/>
  <c r="D181" i="76"/>
  <c r="E181" i="76"/>
  <c r="F181" i="76"/>
  <c r="G181" i="76"/>
  <c r="H181" i="76"/>
  <c r="I181" i="76"/>
  <c r="J181" i="76"/>
  <c r="K181" i="76"/>
  <c r="L181" i="76"/>
  <c r="M181" i="76"/>
  <c r="N181" i="76"/>
  <c r="C182" i="76"/>
  <c r="D182" i="76"/>
  <c r="E182" i="76"/>
  <c r="F182" i="76"/>
  <c r="G182" i="76"/>
  <c r="H182" i="76"/>
  <c r="I182" i="76"/>
  <c r="J182" i="76"/>
  <c r="K182" i="76"/>
  <c r="L182" i="76"/>
  <c r="M182" i="76"/>
  <c r="N182" i="76"/>
  <c r="C183" i="76"/>
  <c r="D183" i="76"/>
  <c r="E183" i="76"/>
  <c r="F183" i="76"/>
  <c r="G183" i="76"/>
  <c r="H183" i="76"/>
  <c r="I183" i="76"/>
  <c r="J183" i="76"/>
  <c r="K183" i="76"/>
  <c r="L183" i="76"/>
  <c r="M183" i="76"/>
  <c r="N183" i="76"/>
  <c r="C184" i="76"/>
  <c r="D184" i="76"/>
  <c r="E184" i="76"/>
  <c r="F184" i="76"/>
  <c r="G184" i="76"/>
  <c r="H184" i="76"/>
  <c r="I184" i="76"/>
  <c r="J184" i="76"/>
  <c r="K184" i="76"/>
  <c r="L184" i="76"/>
  <c r="M184" i="76"/>
  <c r="N184" i="76"/>
  <c r="C185" i="76"/>
  <c r="D185" i="76"/>
  <c r="E185" i="76"/>
  <c r="F185" i="76"/>
  <c r="G185" i="76"/>
  <c r="H185" i="76"/>
  <c r="I185" i="76"/>
  <c r="J185" i="76"/>
  <c r="K185" i="76"/>
  <c r="L185" i="76"/>
  <c r="M185" i="76"/>
  <c r="N185" i="76"/>
  <c r="C186" i="76"/>
  <c r="D186" i="76"/>
  <c r="E186" i="76"/>
  <c r="F186" i="76"/>
  <c r="G186" i="76"/>
  <c r="H186" i="76"/>
  <c r="I186" i="76"/>
  <c r="J186" i="76"/>
  <c r="K186" i="76"/>
  <c r="L186" i="76"/>
  <c r="M186" i="76"/>
  <c r="N186" i="76"/>
  <c r="C187" i="76"/>
  <c r="D187" i="76"/>
  <c r="E187" i="76"/>
  <c r="F187" i="76"/>
  <c r="G187" i="76"/>
  <c r="H187" i="76"/>
  <c r="I187" i="76"/>
  <c r="J187" i="76"/>
  <c r="K187" i="76"/>
  <c r="L187" i="76"/>
  <c r="M187" i="76"/>
  <c r="N187" i="76"/>
  <c r="C188" i="76"/>
  <c r="D188" i="76"/>
  <c r="E188" i="76"/>
  <c r="F188" i="76"/>
  <c r="G188" i="76"/>
  <c r="H188" i="76"/>
  <c r="I188" i="76"/>
  <c r="J188" i="76"/>
  <c r="K188" i="76"/>
  <c r="L188" i="76"/>
  <c r="M188" i="76"/>
  <c r="N188" i="76"/>
  <c r="C189" i="76"/>
  <c r="D189" i="76"/>
  <c r="E189" i="76"/>
  <c r="F189" i="76"/>
  <c r="G189" i="76"/>
  <c r="H189" i="76"/>
  <c r="I189" i="76"/>
  <c r="J189" i="76"/>
  <c r="K189" i="76"/>
  <c r="L189" i="76"/>
  <c r="M189" i="76"/>
  <c r="N189" i="76"/>
  <c r="C190" i="76"/>
  <c r="D190" i="76"/>
  <c r="E190" i="76"/>
  <c r="F190" i="76"/>
  <c r="G190" i="76"/>
  <c r="H190" i="76"/>
  <c r="I190" i="76"/>
  <c r="J190" i="76"/>
  <c r="K190" i="76"/>
  <c r="L190" i="76"/>
  <c r="M190" i="76"/>
  <c r="N190" i="76"/>
  <c r="C191" i="76"/>
  <c r="D191" i="76"/>
  <c r="E191" i="76"/>
  <c r="F191" i="76"/>
  <c r="G191" i="76"/>
  <c r="H191" i="76"/>
  <c r="I191" i="76"/>
  <c r="J191" i="76"/>
  <c r="K191" i="76"/>
  <c r="L191" i="76"/>
  <c r="M191" i="76"/>
  <c r="N191" i="76"/>
  <c r="C192" i="76"/>
  <c r="D192" i="76"/>
  <c r="E192" i="76"/>
  <c r="F192" i="76"/>
  <c r="G192" i="76"/>
  <c r="H192" i="76"/>
  <c r="I192" i="76"/>
  <c r="J192" i="76"/>
  <c r="K192" i="76"/>
  <c r="L192" i="76"/>
  <c r="M192" i="76"/>
  <c r="N192" i="76"/>
  <c r="C193" i="76"/>
  <c r="D193" i="76"/>
  <c r="E193" i="76"/>
  <c r="F193" i="76"/>
  <c r="G193" i="76"/>
  <c r="H193" i="76"/>
  <c r="I193" i="76"/>
  <c r="J193" i="76"/>
  <c r="K193" i="76"/>
  <c r="L193" i="76"/>
  <c r="M193" i="76"/>
  <c r="N193" i="76"/>
  <c r="C194" i="76"/>
  <c r="D194" i="76"/>
  <c r="E194" i="76"/>
  <c r="F194" i="76"/>
  <c r="G194" i="76"/>
  <c r="H194" i="76"/>
  <c r="I194" i="76"/>
  <c r="J194" i="76"/>
  <c r="K194" i="76"/>
  <c r="L194" i="76"/>
  <c r="M194" i="76"/>
  <c r="N194" i="76"/>
  <c r="C195" i="76"/>
  <c r="D195" i="76"/>
  <c r="E195" i="76"/>
  <c r="F195" i="76"/>
  <c r="G195" i="76"/>
  <c r="H195" i="76"/>
  <c r="I195" i="76"/>
  <c r="J195" i="76"/>
  <c r="K195" i="76"/>
  <c r="L195" i="76"/>
  <c r="M195" i="76"/>
  <c r="N195" i="76"/>
  <c r="C196" i="76"/>
  <c r="D196" i="76"/>
  <c r="E196" i="76"/>
  <c r="F196" i="76"/>
  <c r="G196" i="76"/>
  <c r="H196" i="76"/>
  <c r="I196" i="76"/>
  <c r="J196" i="76"/>
  <c r="K196" i="76"/>
  <c r="L196" i="76"/>
  <c r="M196" i="76"/>
  <c r="N196" i="76"/>
  <c r="C197" i="76"/>
  <c r="D197" i="76"/>
  <c r="E197" i="76"/>
  <c r="F197" i="76"/>
  <c r="G197" i="76"/>
  <c r="H197" i="76"/>
  <c r="I197" i="76"/>
  <c r="J197" i="76"/>
  <c r="K197" i="76"/>
  <c r="L197" i="76"/>
  <c r="M197" i="76"/>
  <c r="N197" i="76"/>
  <c r="C198" i="76"/>
  <c r="D198" i="76"/>
  <c r="E198" i="76"/>
  <c r="F198" i="76"/>
  <c r="G198" i="76"/>
  <c r="H198" i="76"/>
  <c r="I198" i="76"/>
  <c r="J198" i="76"/>
  <c r="K198" i="76"/>
  <c r="L198" i="76"/>
  <c r="M198" i="76"/>
  <c r="N198" i="76"/>
  <c r="C199" i="76"/>
  <c r="D199" i="76"/>
  <c r="E199" i="76"/>
  <c r="F199" i="76"/>
  <c r="G199" i="76"/>
  <c r="H199" i="76"/>
  <c r="I199" i="76"/>
  <c r="J199" i="76"/>
  <c r="K199" i="76"/>
  <c r="L199" i="76"/>
  <c r="M199" i="76"/>
  <c r="N199" i="76"/>
  <c r="C200" i="76"/>
  <c r="D200" i="76"/>
  <c r="E200" i="76"/>
  <c r="F200" i="76"/>
  <c r="G200" i="76"/>
  <c r="H200" i="76"/>
  <c r="I200" i="76"/>
  <c r="J200" i="76"/>
  <c r="K200" i="76"/>
  <c r="L200" i="76"/>
  <c r="M200" i="76"/>
  <c r="N200" i="76"/>
  <c r="C201" i="76"/>
  <c r="D201" i="76"/>
  <c r="E201" i="76"/>
  <c r="F201" i="76"/>
  <c r="G201" i="76"/>
  <c r="H201" i="76"/>
  <c r="I201" i="76"/>
  <c r="J201" i="76"/>
  <c r="K201" i="76"/>
  <c r="L201" i="76"/>
  <c r="M201" i="76"/>
  <c r="N201" i="76"/>
  <c r="C202" i="76"/>
  <c r="D202" i="76"/>
  <c r="E202" i="76"/>
  <c r="F202" i="76"/>
  <c r="G202" i="76"/>
  <c r="H202" i="76"/>
  <c r="I202" i="76"/>
  <c r="J202" i="76"/>
  <c r="K202" i="76"/>
  <c r="L202" i="76"/>
  <c r="M202" i="76"/>
  <c r="N202" i="76"/>
  <c r="C203" i="76"/>
  <c r="D203" i="76"/>
  <c r="E203" i="76"/>
  <c r="F203" i="76"/>
  <c r="G203" i="76"/>
  <c r="H203" i="76"/>
  <c r="I203" i="76"/>
  <c r="J203" i="76"/>
  <c r="K203" i="76"/>
  <c r="L203" i="76"/>
  <c r="M203" i="76"/>
  <c r="N203" i="76"/>
  <c r="C204" i="76"/>
  <c r="D204" i="76"/>
  <c r="E204" i="76"/>
  <c r="F204" i="76"/>
  <c r="G204" i="76"/>
  <c r="H204" i="76"/>
  <c r="I204" i="76"/>
  <c r="J204" i="76"/>
  <c r="K204" i="76"/>
  <c r="L204" i="76"/>
  <c r="M204" i="76"/>
  <c r="N204" i="76"/>
  <c r="C205" i="76"/>
  <c r="D205" i="76"/>
  <c r="E205" i="76"/>
  <c r="F205" i="76"/>
  <c r="G205" i="76"/>
  <c r="H205" i="76"/>
  <c r="I205" i="76"/>
  <c r="J205" i="76"/>
  <c r="K205" i="76"/>
  <c r="L205" i="76"/>
  <c r="M205" i="76"/>
  <c r="N205" i="76"/>
  <c r="C206" i="76"/>
  <c r="D206" i="76"/>
  <c r="E206" i="76"/>
  <c r="F206" i="76"/>
  <c r="G206" i="76"/>
  <c r="H206" i="76"/>
  <c r="I206" i="76"/>
  <c r="J206" i="76"/>
  <c r="K206" i="76"/>
  <c r="L206" i="76"/>
  <c r="M206" i="76"/>
  <c r="N206" i="76"/>
  <c r="C207" i="76"/>
  <c r="D207" i="76"/>
  <c r="E207" i="76"/>
  <c r="F207" i="76"/>
  <c r="G207" i="76"/>
  <c r="H207" i="76"/>
  <c r="I207" i="76"/>
  <c r="J207" i="76"/>
  <c r="K207" i="76"/>
  <c r="L207" i="76"/>
  <c r="M207" i="76"/>
  <c r="N207" i="76"/>
  <c r="C208" i="76"/>
  <c r="D208" i="76"/>
  <c r="E208" i="76"/>
  <c r="F208" i="76"/>
  <c r="G208" i="76"/>
  <c r="H208" i="76"/>
  <c r="I208" i="76"/>
  <c r="J208" i="76"/>
  <c r="K208" i="76"/>
  <c r="L208" i="76"/>
  <c r="M208" i="76"/>
  <c r="N208" i="76"/>
  <c r="C209" i="76"/>
  <c r="D209" i="76"/>
  <c r="E209" i="76"/>
  <c r="F209" i="76"/>
  <c r="G209" i="76"/>
  <c r="H209" i="76"/>
  <c r="I209" i="76"/>
  <c r="J209" i="76"/>
  <c r="K209" i="76"/>
  <c r="L209" i="76"/>
  <c r="M209" i="76"/>
  <c r="N209" i="76"/>
  <c r="C210" i="76"/>
  <c r="D210" i="76"/>
  <c r="E210" i="76"/>
  <c r="F210" i="76"/>
  <c r="G210" i="76"/>
  <c r="H210" i="76"/>
  <c r="I210" i="76"/>
  <c r="J210" i="76"/>
  <c r="K210" i="76"/>
  <c r="L210" i="76"/>
  <c r="M210" i="76"/>
  <c r="N210" i="76"/>
  <c r="C211" i="76"/>
  <c r="D211" i="76"/>
  <c r="E211" i="76"/>
  <c r="F211" i="76"/>
  <c r="G211" i="76"/>
  <c r="H211" i="76"/>
  <c r="I211" i="76"/>
  <c r="J211" i="76"/>
  <c r="K211" i="76"/>
  <c r="L211" i="76"/>
  <c r="M211" i="76"/>
  <c r="N211" i="76"/>
  <c r="C212" i="76"/>
  <c r="D212" i="76"/>
  <c r="E212" i="76"/>
  <c r="F212" i="76"/>
  <c r="G212" i="76"/>
  <c r="H212" i="76"/>
  <c r="I212" i="76"/>
  <c r="J212" i="76"/>
  <c r="K212" i="76"/>
  <c r="L212" i="76"/>
  <c r="M212" i="76"/>
  <c r="N212" i="76"/>
  <c r="C213" i="76"/>
  <c r="D213" i="76"/>
  <c r="E213" i="76"/>
  <c r="F213" i="76"/>
  <c r="G213" i="76"/>
  <c r="H213" i="76"/>
  <c r="I213" i="76"/>
  <c r="J213" i="76"/>
  <c r="K213" i="76"/>
  <c r="L213" i="76"/>
  <c r="M213" i="76"/>
  <c r="N213" i="76"/>
  <c r="C214" i="76"/>
  <c r="D214" i="76"/>
  <c r="E214" i="76"/>
  <c r="F214" i="76"/>
  <c r="G214" i="76"/>
  <c r="H214" i="76"/>
  <c r="I214" i="76"/>
  <c r="J214" i="76"/>
  <c r="K214" i="76"/>
  <c r="L214" i="76"/>
  <c r="M214" i="76"/>
  <c r="N214" i="76"/>
  <c r="C215" i="76"/>
  <c r="D215" i="76"/>
  <c r="E215" i="76"/>
  <c r="F215" i="76"/>
  <c r="G215" i="76"/>
  <c r="H215" i="76"/>
  <c r="I215" i="76"/>
  <c r="J215" i="76"/>
  <c r="K215" i="76"/>
  <c r="L215" i="76"/>
  <c r="M215" i="76"/>
  <c r="N215" i="76"/>
  <c r="C216" i="76"/>
  <c r="D216" i="76"/>
  <c r="E216" i="76"/>
  <c r="F216" i="76"/>
  <c r="G216" i="76"/>
  <c r="H216" i="76"/>
  <c r="I216" i="76"/>
  <c r="J216" i="76"/>
  <c r="K216" i="76"/>
  <c r="L216" i="76"/>
  <c r="M216" i="76"/>
  <c r="N216" i="76"/>
  <c r="C217" i="76"/>
  <c r="D217" i="76"/>
  <c r="E217" i="76"/>
  <c r="F217" i="76"/>
  <c r="G217" i="76"/>
  <c r="H217" i="76"/>
  <c r="I217" i="76"/>
  <c r="J217" i="76"/>
  <c r="K217" i="76"/>
  <c r="L217" i="76"/>
  <c r="M217" i="76"/>
  <c r="N217" i="76"/>
  <c r="C218" i="76"/>
  <c r="D218" i="76"/>
  <c r="E218" i="76"/>
  <c r="F218" i="76"/>
  <c r="G218" i="76"/>
  <c r="H218" i="76"/>
  <c r="I218" i="76"/>
  <c r="J218" i="76"/>
  <c r="K218" i="76"/>
  <c r="L218" i="76"/>
  <c r="M218" i="76"/>
  <c r="N218" i="76"/>
  <c r="C219" i="76"/>
  <c r="D219" i="76"/>
  <c r="E219" i="76"/>
  <c r="F219" i="76"/>
  <c r="G219" i="76"/>
  <c r="H219" i="76"/>
  <c r="I219" i="76"/>
  <c r="J219" i="76"/>
  <c r="K219" i="76"/>
  <c r="L219" i="76"/>
  <c r="M219" i="76"/>
  <c r="N219" i="76"/>
  <c r="C220" i="76"/>
  <c r="D220" i="76"/>
  <c r="E220" i="76"/>
  <c r="F220" i="76"/>
  <c r="G220" i="76"/>
  <c r="H220" i="76"/>
  <c r="I220" i="76"/>
  <c r="J220" i="76"/>
  <c r="K220" i="76"/>
  <c r="L220" i="76"/>
  <c r="M220" i="76"/>
  <c r="N220" i="76"/>
  <c r="C221" i="76"/>
  <c r="D221" i="76"/>
  <c r="E221" i="76"/>
  <c r="F221" i="76"/>
  <c r="G221" i="76"/>
  <c r="H221" i="76"/>
  <c r="I221" i="76"/>
  <c r="J221" i="76"/>
  <c r="K221" i="76"/>
  <c r="L221" i="76"/>
  <c r="M221" i="76"/>
  <c r="N221" i="76"/>
  <c r="C222" i="76"/>
  <c r="D222" i="76"/>
  <c r="E222" i="76"/>
  <c r="F222" i="76"/>
  <c r="G222" i="76"/>
  <c r="H222" i="76"/>
  <c r="I222" i="76"/>
  <c r="J222" i="76"/>
  <c r="K222" i="76"/>
  <c r="L222" i="76"/>
  <c r="M222" i="76"/>
  <c r="N222" i="76"/>
  <c r="C223" i="76"/>
  <c r="D223" i="76"/>
  <c r="E223" i="76"/>
  <c r="F223" i="76"/>
  <c r="G223" i="76"/>
  <c r="H223" i="76"/>
  <c r="I223" i="76"/>
  <c r="J223" i="76"/>
  <c r="K223" i="76"/>
  <c r="L223" i="76"/>
  <c r="M223" i="76"/>
  <c r="N223" i="76"/>
  <c r="C224" i="76"/>
  <c r="D224" i="76"/>
  <c r="E224" i="76"/>
  <c r="F224" i="76"/>
  <c r="G224" i="76"/>
  <c r="H224" i="76"/>
  <c r="I224" i="76"/>
  <c r="J224" i="76"/>
  <c r="K224" i="76"/>
  <c r="L224" i="76"/>
  <c r="M224" i="76"/>
  <c r="N224" i="76"/>
  <c r="C225" i="76"/>
  <c r="D225" i="76"/>
  <c r="E225" i="76"/>
  <c r="F225" i="76"/>
  <c r="G225" i="76"/>
  <c r="H225" i="76"/>
  <c r="I225" i="76"/>
  <c r="J225" i="76"/>
  <c r="K225" i="76"/>
  <c r="L225" i="76"/>
  <c r="M225" i="76"/>
  <c r="N225" i="76"/>
  <c r="C226" i="76"/>
  <c r="D226" i="76"/>
  <c r="E226" i="76"/>
  <c r="F226" i="76"/>
  <c r="G226" i="76"/>
  <c r="H226" i="76"/>
  <c r="I226" i="76"/>
  <c r="J226" i="76"/>
  <c r="K226" i="76"/>
  <c r="L226" i="76"/>
  <c r="M226" i="76"/>
  <c r="N226" i="76"/>
  <c r="C227" i="76"/>
  <c r="D227" i="76"/>
  <c r="E227" i="76"/>
  <c r="F227" i="76"/>
  <c r="G227" i="76"/>
  <c r="H227" i="76"/>
  <c r="I227" i="76"/>
  <c r="J227" i="76"/>
  <c r="K227" i="76"/>
  <c r="L227" i="76"/>
  <c r="M227" i="76"/>
  <c r="N227" i="76"/>
  <c r="C228" i="76"/>
  <c r="D228" i="76"/>
  <c r="E228" i="76"/>
  <c r="F228" i="76"/>
  <c r="G228" i="76"/>
  <c r="H228" i="76"/>
  <c r="I228" i="76"/>
  <c r="J228" i="76"/>
  <c r="K228" i="76"/>
  <c r="L228" i="76"/>
  <c r="M228" i="76"/>
  <c r="N228" i="76"/>
  <c r="C229" i="76"/>
  <c r="D229" i="76"/>
  <c r="E229" i="76"/>
  <c r="F229" i="76"/>
  <c r="G229" i="76"/>
  <c r="H229" i="76"/>
  <c r="I229" i="76"/>
  <c r="J229" i="76"/>
  <c r="K229" i="76"/>
  <c r="L229" i="76"/>
  <c r="M229" i="76"/>
  <c r="N229" i="76"/>
  <c r="C230" i="76"/>
  <c r="D230" i="76"/>
  <c r="E230" i="76"/>
  <c r="F230" i="76"/>
  <c r="G230" i="76"/>
  <c r="H230" i="76"/>
  <c r="I230" i="76"/>
  <c r="J230" i="76"/>
  <c r="K230" i="76"/>
  <c r="L230" i="76"/>
  <c r="M230" i="76"/>
  <c r="N230" i="76"/>
  <c r="C231" i="76"/>
  <c r="D231" i="76"/>
  <c r="E231" i="76"/>
  <c r="F231" i="76"/>
  <c r="G231" i="76"/>
  <c r="H231" i="76"/>
  <c r="I231" i="76"/>
  <c r="J231" i="76"/>
  <c r="K231" i="76"/>
  <c r="L231" i="76"/>
  <c r="M231" i="76"/>
  <c r="N231" i="76"/>
  <c r="C232" i="76"/>
  <c r="D232" i="76"/>
  <c r="E232" i="76"/>
  <c r="F232" i="76"/>
  <c r="G232" i="76"/>
  <c r="H232" i="76"/>
  <c r="I232" i="76"/>
  <c r="J232" i="76"/>
  <c r="K232" i="76"/>
  <c r="L232" i="76"/>
  <c r="M232" i="76"/>
  <c r="N232" i="76"/>
  <c r="C233" i="76"/>
  <c r="D233" i="76"/>
  <c r="E233" i="76"/>
  <c r="F233" i="76"/>
  <c r="G233" i="76"/>
  <c r="H233" i="76"/>
  <c r="I233" i="76"/>
  <c r="J233" i="76"/>
  <c r="K233" i="76"/>
  <c r="L233" i="76"/>
  <c r="M233" i="76"/>
  <c r="N233" i="76"/>
  <c r="C234" i="76"/>
  <c r="D234" i="76"/>
  <c r="E234" i="76"/>
  <c r="F234" i="76"/>
  <c r="G234" i="76"/>
  <c r="H234" i="76"/>
  <c r="I234" i="76"/>
  <c r="J234" i="76"/>
  <c r="K234" i="76"/>
  <c r="L234" i="76"/>
  <c r="M234" i="76"/>
  <c r="N234" i="76"/>
  <c r="C235" i="76"/>
  <c r="D235" i="76"/>
  <c r="E235" i="76"/>
  <c r="F235" i="76"/>
  <c r="G235" i="76"/>
  <c r="H235" i="76"/>
  <c r="I235" i="76"/>
  <c r="J235" i="76"/>
  <c r="K235" i="76"/>
  <c r="L235" i="76"/>
  <c r="M235" i="76"/>
  <c r="N235" i="76"/>
  <c r="C236" i="76"/>
  <c r="D236" i="76"/>
  <c r="E236" i="76"/>
  <c r="F236" i="76"/>
  <c r="G236" i="76"/>
  <c r="H236" i="76"/>
  <c r="I236" i="76"/>
  <c r="J236" i="76"/>
  <c r="K236" i="76"/>
  <c r="L236" i="76"/>
  <c r="M236" i="76"/>
  <c r="N236" i="76"/>
  <c r="C237" i="76"/>
  <c r="D237" i="76"/>
  <c r="E237" i="76"/>
  <c r="F237" i="76"/>
  <c r="G237" i="76"/>
  <c r="H237" i="76"/>
  <c r="I237" i="76"/>
  <c r="J237" i="76"/>
  <c r="K237" i="76"/>
  <c r="L237" i="76"/>
  <c r="M237" i="76"/>
  <c r="N237" i="76"/>
  <c r="C238" i="76"/>
  <c r="D238" i="76"/>
  <c r="E238" i="76"/>
  <c r="F238" i="76"/>
  <c r="G238" i="76"/>
  <c r="H238" i="76"/>
  <c r="I238" i="76"/>
  <c r="J238" i="76"/>
  <c r="K238" i="76"/>
  <c r="L238" i="76"/>
  <c r="M238" i="76"/>
  <c r="N238" i="76"/>
  <c r="C239" i="76"/>
  <c r="D239" i="76"/>
  <c r="E239" i="76"/>
  <c r="F239" i="76"/>
  <c r="G239" i="76"/>
  <c r="H239" i="76"/>
  <c r="I239" i="76"/>
  <c r="J239" i="76"/>
  <c r="K239" i="76"/>
  <c r="L239" i="76"/>
  <c r="M239" i="76"/>
  <c r="N239" i="76"/>
  <c r="C240" i="76"/>
  <c r="D240" i="76"/>
  <c r="E240" i="76"/>
  <c r="F240" i="76"/>
  <c r="G240" i="76"/>
  <c r="H240" i="76"/>
  <c r="I240" i="76"/>
  <c r="J240" i="76"/>
  <c r="K240" i="76"/>
  <c r="L240" i="76"/>
  <c r="M240" i="76"/>
  <c r="N240" i="76"/>
  <c r="C241" i="76"/>
  <c r="D241" i="76"/>
  <c r="E241" i="76"/>
  <c r="F241" i="76"/>
  <c r="G241" i="76"/>
  <c r="H241" i="76"/>
  <c r="I241" i="76"/>
  <c r="J241" i="76"/>
  <c r="K241" i="76"/>
  <c r="L241" i="76"/>
  <c r="M241" i="76"/>
  <c r="N241" i="76"/>
  <c r="C242" i="76"/>
  <c r="D242" i="76"/>
  <c r="E242" i="76"/>
  <c r="F242" i="76"/>
  <c r="G242" i="76"/>
  <c r="H242" i="76"/>
  <c r="I242" i="76"/>
  <c r="J242" i="76"/>
  <c r="K242" i="76"/>
  <c r="L242" i="76"/>
  <c r="M242" i="76"/>
  <c r="N242" i="76"/>
  <c r="C243" i="76"/>
  <c r="D243" i="76"/>
  <c r="E243" i="76"/>
  <c r="F243" i="76"/>
  <c r="G243" i="76"/>
  <c r="H243" i="76"/>
  <c r="I243" i="76"/>
  <c r="J243" i="76"/>
  <c r="K243" i="76"/>
  <c r="L243" i="76"/>
  <c r="M243" i="76"/>
  <c r="N243" i="76"/>
  <c r="C244" i="76"/>
  <c r="D244" i="76"/>
  <c r="E244" i="76"/>
  <c r="F244" i="76"/>
  <c r="G244" i="76"/>
  <c r="H244" i="76"/>
  <c r="I244" i="76"/>
  <c r="J244" i="76"/>
  <c r="K244" i="76"/>
  <c r="L244" i="76"/>
  <c r="M244" i="76"/>
  <c r="N244" i="76"/>
  <c r="C245" i="76"/>
  <c r="D245" i="76"/>
  <c r="E245" i="76"/>
  <c r="F245" i="76"/>
  <c r="G245" i="76"/>
  <c r="H245" i="76"/>
  <c r="I245" i="76"/>
  <c r="J245" i="76"/>
  <c r="K245" i="76"/>
  <c r="L245" i="76"/>
  <c r="M245" i="76"/>
  <c r="N245" i="76"/>
  <c r="C246" i="76"/>
  <c r="D246" i="76"/>
  <c r="E246" i="76"/>
  <c r="F246" i="76"/>
  <c r="G246" i="76"/>
  <c r="H246" i="76"/>
  <c r="I246" i="76"/>
  <c r="J246" i="76"/>
  <c r="K246" i="76"/>
  <c r="L246" i="76"/>
  <c r="M246" i="76"/>
  <c r="N246" i="76"/>
  <c r="C247" i="76"/>
  <c r="D247" i="76"/>
  <c r="E247" i="76"/>
  <c r="F247" i="76"/>
  <c r="G247" i="76"/>
  <c r="H247" i="76"/>
  <c r="I247" i="76"/>
  <c r="J247" i="76"/>
  <c r="K247" i="76"/>
  <c r="L247" i="76"/>
  <c r="M247" i="76"/>
  <c r="N247" i="76"/>
  <c r="C248" i="76"/>
  <c r="D248" i="76"/>
  <c r="E248" i="76"/>
  <c r="F248" i="76"/>
  <c r="G248" i="76"/>
  <c r="H248" i="76"/>
  <c r="I248" i="76"/>
  <c r="J248" i="76"/>
  <c r="K248" i="76"/>
  <c r="L248" i="76"/>
  <c r="M248" i="76"/>
  <c r="N248" i="76"/>
  <c r="C249" i="76"/>
  <c r="D249" i="76"/>
  <c r="E249" i="76"/>
  <c r="F249" i="76"/>
  <c r="G249" i="76"/>
  <c r="H249" i="76"/>
  <c r="I249" i="76"/>
  <c r="J249" i="76"/>
  <c r="K249" i="76"/>
  <c r="L249" i="76"/>
  <c r="M249" i="76"/>
  <c r="N249" i="76"/>
  <c r="C250" i="76"/>
  <c r="D250" i="76"/>
  <c r="E250" i="76"/>
  <c r="F250" i="76"/>
  <c r="G250" i="76"/>
  <c r="H250" i="76"/>
  <c r="I250" i="76"/>
  <c r="J250" i="76"/>
  <c r="K250" i="76"/>
  <c r="L250" i="76"/>
  <c r="M250" i="76"/>
  <c r="N250" i="76"/>
  <c r="C251" i="76"/>
  <c r="D251" i="76"/>
  <c r="E251" i="76"/>
  <c r="F251" i="76"/>
  <c r="G251" i="76"/>
  <c r="H251" i="76"/>
  <c r="I251" i="76"/>
  <c r="J251" i="76"/>
  <c r="K251" i="76"/>
  <c r="L251" i="76"/>
  <c r="M251" i="76"/>
  <c r="N251" i="76"/>
  <c r="C252" i="76"/>
  <c r="D252" i="76"/>
  <c r="E252" i="76"/>
  <c r="F252" i="76"/>
  <c r="G252" i="76"/>
  <c r="H252" i="76"/>
  <c r="I252" i="76"/>
  <c r="J252" i="76"/>
  <c r="K252" i="76"/>
  <c r="L252" i="76"/>
  <c r="M252" i="76"/>
  <c r="N252" i="76"/>
  <c r="C253" i="76"/>
  <c r="D253" i="76"/>
  <c r="E253" i="76"/>
  <c r="F253" i="76"/>
  <c r="G253" i="76"/>
  <c r="H253" i="76"/>
  <c r="I253" i="76"/>
  <c r="J253" i="76"/>
  <c r="K253" i="76"/>
  <c r="L253" i="76"/>
  <c r="M253" i="76"/>
  <c r="N253" i="76"/>
  <c r="C254" i="76"/>
  <c r="D254" i="76"/>
  <c r="E254" i="76"/>
  <c r="F254" i="76"/>
  <c r="G254" i="76"/>
  <c r="H254" i="76"/>
  <c r="I254" i="76"/>
  <c r="J254" i="76"/>
  <c r="K254" i="76"/>
  <c r="L254" i="76"/>
  <c r="M254" i="76"/>
  <c r="N254" i="76"/>
  <c r="C255" i="76"/>
  <c r="D255" i="76"/>
  <c r="E255" i="76"/>
  <c r="F255" i="76"/>
  <c r="G255" i="76"/>
  <c r="H255" i="76"/>
  <c r="I255" i="76"/>
  <c r="J255" i="76"/>
  <c r="K255" i="76"/>
  <c r="L255" i="76"/>
  <c r="M255" i="76"/>
  <c r="N255" i="76"/>
  <c r="C256" i="76"/>
  <c r="D256" i="76"/>
  <c r="E256" i="76"/>
  <c r="F256" i="76"/>
  <c r="G256" i="76"/>
  <c r="H256" i="76"/>
  <c r="I256" i="76"/>
  <c r="J256" i="76"/>
  <c r="K256" i="76"/>
  <c r="L256" i="76"/>
  <c r="M256" i="76"/>
  <c r="N256" i="76"/>
  <c r="C257" i="76"/>
  <c r="D257" i="76"/>
  <c r="E257" i="76"/>
  <c r="F257" i="76"/>
  <c r="G257" i="76"/>
  <c r="H257" i="76"/>
  <c r="I257" i="76"/>
  <c r="J257" i="76"/>
  <c r="K257" i="76"/>
  <c r="L257" i="76"/>
  <c r="M257" i="76"/>
  <c r="N257" i="76"/>
  <c r="C258" i="76"/>
  <c r="D258" i="76"/>
  <c r="E258" i="76"/>
  <c r="F258" i="76"/>
  <c r="G258" i="76"/>
  <c r="H258" i="76"/>
  <c r="I258" i="76"/>
  <c r="J258" i="76"/>
  <c r="K258" i="76"/>
  <c r="L258" i="76"/>
  <c r="M258" i="76"/>
  <c r="N258" i="76"/>
  <c r="C259" i="76"/>
  <c r="D259" i="76"/>
  <c r="E259" i="76"/>
  <c r="F259" i="76"/>
  <c r="G259" i="76"/>
  <c r="H259" i="76"/>
  <c r="I259" i="76"/>
  <c r="J259" i="76"/>
  <c r="K259" i="76"/>
  <c r="L259" i="76"/>
  <c r="M259" i="76"/>
  <c r="N259" i="76"/>
  <c r="C260" i="76"/>
  <c r="D260" i="76"/>
  <c r="E260" i="76"/>
  <c r="F260" i="76"/>
  <c r="G260" i="76"/>
  <c r="H260" i="76"/>
  <c r="I260" i="76"/>
  <c r="J260" i="76"/>
  <c r="K260" i="76"/>
  <c r="L260" i="76"/>
  <c r="M260" i="76"/>
  <c r="N260" i="76"/>
  <c r="C261" i="76"/>
  <c r="D261" i="76"/>
  <c r="E261" i="76"/>
  <c r="F261" i="76"/>
  <c r="G261" i="76"/>
  <c r="H261" i="76"/>
  <c r="I261" i="76"/>
  <c r="J261" i="76"/>
  <c r="K261" i="76"/>
  <c r="L261" i="76"/>
  <c r="M261" i="76"/>
  <c r="N261" i="76"/>
  <c r="C262" i="76"/>
  <c r="D262" i="76"/>
  <c r="E262" i="76"/>
  <c r="F262" i="76"/>
  <c r="G262" i="76"/>
  <c r="H262" i="76"/>
  <c r="I262" i="76"/>
  <c r="J262" i="76"/>
  <c r="K262" i="76"/>
  <c r="L262" i="76"/>
  <c r="M262" i="76"/>
  <c r="N262" i="76"/>
  <c r="C263" i="76"/>
  <c r="D263" i="76"/>
  <c r="E263" i="76"/>
  <c r="F263" i="76"/>
  <c r="G263" i="76"/>
  <c r="H263" i="76"/>
  <c r="I263" i="76"/>
  <c r="J263" i="76"/>
  <c r="K263" i="76"/>
  <c r="L263" i="76"/>
  <c r="M263" i="76"/>
  <c r="N263" i="76"/>
  <c r="C264" i="76"/>
  <c r="D264" i="76"/>
  <c r="E264" i="76"/>
  <c r="F264" i="76"/>
  <c r="G264" i="76"/>
  <c r="H264" i="76"/>
  <c r="I264" i="76"/>
  <c r="J264" i="76"/>
  <c r="K264" i="76"/>
  <c r="L264" i="76"/>
  <c r="M264" i="76"/>
  <c r="N264" i="76"/>
  <c r="C265" i="76"/>
  <c r="D265" i="76"/>
  <c r="E265" i="76"/>
  <c r="F265" i="76"/>
  <c r="G265" i="76"/>
  <c r="H265" i="76"/>
  <c r="I265" i="76"/>
  <c r="J265" i="76"/>
  <c r="K265" i="76"/>
  <c r="L265" i="76"/>
  <c r="M265" i="76"/>
  <c r="N265" i="76"/>
  <c r="C266" i="76"/>
  <c r="D266" i="76"/>
  <c r="E266" i="76"/>
  <c r="F266" i="76"/>
  <c r="G266" i="76"/>
  <c r="H266" i="76"/>
  <c r="I266" i="76"/>
  <c r="J266" i="76"/>
  <c r="K266" i="76"/>
  <c r="L266" i="76"/>
  <c r="M266" i="76"/>
  <c r="N266" i="76"/>
  <c r="C267" i="76"/>
  <c r="D267" i="76"/>
  <c r="E267" i="76"/>
  <c r="F267" i="76"/>
  <c r="G267" i="76"/>
  <c r="H267" i="76"/>
  <c r="I267" i="76"/>
  <c r="J267" i="76"/>
  <c r="K267" i="76"/>
  <c r="L267" i="76"/>
  <c r="M267" i="76"/>
  <c r="N267" i="76"/>
  <c r="C268" i="76"/>
  <c r="D268" i="76"/>
  <c r="E268" i="76"/>
  <c r="F268" i="76"/>
  <c r="G268" i="76"/>
  <c r="H268" i="76"/>
  <c r="I268" i="76"/>
  <c r="J268" i="76"/>
  <c r="K268" i="76"/>
  <c r="L268" i="76"/>
  <c r="M268" i="76"/>
  <c r="N268" i="76"/>
  <c r="C269" i="76"/>
  <c r="D269" i="76"/>
  <c r="E269" i="76"/>
  <c r="F269" i="76"/>
  <c r="G269" i="76"/>
  <c r="H269" i="76"/>
  <c r="I269" i="76"/>
  <c r="J269" i="76"/>
  <c r="K269" i="76"/>
  <c r="L269" i="76"/>
  <c r="M269" i="76"/>
  <c r="N269" i="76"/>
  <c r="C270" i="76"/>
  <c r="D270" i="76"/>
  <c r="E270" i="76"/>
  <c r="F270" i="76"/>
  <c r="G270" i="76"/>
  <c r="H270" i="76"/>
  <c r="I270" i="76"/>
  <c r="J270" i="76"/>
  <c r="K270" i="76"/>
  <c r="L270" i="76"/>
  <c r="M270" i="76"/>
  <c r="N270" i="76"/>
  <c r="C271" i="76"/>
  <c r="D271" i="76"/>
  <c r="E271" i="76"/>
  <c r="F271" i="76"/>
  <c r="G271" i="76"/>
  <c r="H271" i="76"/>
  <c r="I271" i="76"/>
  <c r="J271" i="76"/>
  <c r="K271" i="76"/>
  <c r="L271" i="76"/>
  <c r="M271" i="76"/>
  <c r="N271" i="76"/>
  <c r="C272" i="76"/>
  <c r="D272" i="76"/>
  <c r="E272" i="76"/>
  <c r="F272" i="76"/>
  <c r="G272" i="76"/>
  <c r="H272" i="76"/>
  <c r="I272" i="76"/>
  <c r="J272" i="76"/>
  <c r="K272" i="76"/>
  <c r="L272" i="76"/>
  <c r="M272" i="76"/>
  <c r="N272" i="76"/>
  <c r="C273" i="76"/>
  <c r="D273" i="76"/>
  <c r="E273" i="76"/>
  <c r="F273" i="76"/>
  <c r="G273" i="76"/>
  <c r="H273" i="76"/>
  <c r="I273" i="76"/>
  <c r="J273" i="76"/>
  <c r="K273" i="76"/>
  <c r="L273" i="76"/>
  <c r="M273" i="76"/>
  <c r="N273" i="76"/>
  <c r="C274" i="76"/>
  <c r="D274" i="76"/>
  <c r="E274" i="76"/>
  <c r="F274" i="76"/>
  <c r="G274" i="76"/>
  <c r="H274" i="76"/>
  <c r="I274" i="76"/>
  <c r="J274" i="76"/>
  <c r="K274" i="76"/>
  <c r="L274" i="76"/>
  <c r="M274" i="76"/>
  <c r="N274" i="76"/>
  <c r="C275" i="76"/>
  <c r="D275" i="76"/>
  <c r="E275" i="76"/>
  <c r="F275" i="76"/>
  <c r="G275" i="76"/>
  <c r="H275" i="76"/>
  <c r="I275" i="76"/>
  <c r="J275" i="76"/>
  <c r="K275" i="76"/>
  <c r="L275" i="76"/>
  <c r="M275" i="76"/>
  <c r="N275" i="76"/>
  <c r="C276" i="76"/>
  <c r="D276" i="76"/>
  <c r="E276" i="76"/>
  <c r="F276" i="76"/>
  <c r="G276" i="76"/>
  <c r="H276" i="76"/>
  <c r="I276" i="76"/>
  <c r="J276" i="76"/>
  <c r="K276" i="76"/>
  <c r="L276" i="76"/>
  <c r="M276" i="76"/>
  <c r="N276" i="76"/>
  <c r="C277" i="76"/>
  <c r="D277" i="76"/>
  <c r="E277" i="76"/>
  <c r="F277" i="76"/>
  <c r="G277" i="76"/>
  <c r="H277" i="76"/>
  <c r="I277" i="76"/>
  <c r="J277" i="76"/>
  <c r="K277" i="76"/>
  <c r="L277" i="76"/>
  <c r="M277" i="76"/>
  <c r="N277" i="76"/>
  <c r="C278" i="76"/>
  <c r="D278" i="76"/>
  <c r="E278" i="76"/>
  <c r="F278" i="76"/>
  <c r="G278" i="76"/>
  <c r="H278" i="76"/>
  <c r="I278" i="76"/>
  <c r="J278" i="76"/>
  <c r="K278" i="76"/>
  <c r="L278" i="76"/>
  <c r="M278" i="76"/>
  <c r="N278" i="76"/>
  <c r="C279" i="76"/>
  <c r="D279" i="76"/>
  <c r="E279" i="76"/>
  <c r="F279" i="76"/>
  <c r="G279" i="76"/>
  <c r="H279" i="76"/>
  <c r="I279" i="76"/>
  <c r="J279" i="76"/>
  <c r="K279" i="76"/>
  <c r="L279" i="76"/>
  <c r="M279" i="76"/>
  <c r="N279" i="76"/>
  <c r="C280" i="76"/>
  <c r="D280" i="76"/>
  <c r="E280" i="76"/>
  <c r="F280" i="76"/>
  <c r="G280" i="76"/>
  <c r="H280" i="76"/>
  <c r="I280" i="76"/>
  <c r="J280" i="76"/>
  <c r="K280" i="76"/>
  <c r="L280" i="76"/>
  <c r="M280" i="76"/>
  <c r="N280" i="76"/>
  <c r="C281" i="76"/>
  <c r="D281" i="76"/>
  <c r="E281" i="76"/>
  <c r="F281" i="76"/>
  <c r="G281" i="76"/>
  <c r="H281" i="76"/>
  <c r="I281" i="76"/>
  <c r="J281" i="76"/>
  <c r="K281" i="76"/>
  <c r="L281" i="76"/>
  <c r="M281" i="76"/>
  <c r="N281" i="76"/>
  <c r="C282" i="76"/>
  <c r="D282" i="76"/>
  <c r="E282" i="76"/>
  <c r="F282" i="76"/>
  <c r="G282" i="76"/>
  <c r="H282" i="76"/>
  <c r="I282" i="76"/>
  <c r="J282" i="76"/>
  <c r="K282" i="76"/>
  <c r="L282" i="76"/>
  <c r="M282" i="76"/>
  <c r="N282" i="76"/>
  <c r="C283" i="76"/>
  <c r="D283" i="76"/>
  <c r="E283" i="76"/>
  <c r="F283" i="76"/>
  <c r="G283" i="76"/>
  <c r="H283" i="76"/>
  <c r="I283" i="76"/>
  <c r="J283" i="76"/>
  <c r="K283" i="76"/>
  <c r="L283" i="76"/>
  <c r="M283" i="76"/>
  <c r="N283" i="76"/>
  <c r="C284" i="76"/>
  <c r="D284" i="76"/>
  <c r="E284" i="76"/>
  <c r="F284" i="76"/>
  <c r="G284" i="76"/>
  <c r="H284" i="76"/>
  <c r="I284" i="76"/>
  <c r="J284" i="76"/>
  <c r="K284" i="76"/>
  <c r="L284" i="76"/>
  <c r="M284" i="76"/>
  <c r="N284" i="76"/>
  <c r="C285" i="76"/>
  <c r="D285" i="76"/>
  <c r="E285" i="76"/>
  <c r="F285" i="76"/>
  <c r="G285" i="76"/>
  <c r="H285" i="76"/>
  <c r="I285" i="76"/>
  <c r="J285" i="76"/>
  <c r="K285" i="76"/>
  <c r="L285" i="76"/>
  <c r="M285" i="76"/>
  <c r="N285" i="76"/>
  <c r="C286" i="76"/>
  <c r="D286" i="76"/>
  <c r="E286" i="76"/>
  <c r="F286" i="76"/>
  <c r="G286" i="76"/>
  <c r="H286" i="76"/>
  <c r="I286" i="76"/>
  <c r="J286" i="76"/>
  <c r="K286" i="76"/>
  <c r="L286" i="76"/>
  <c r="M286" i="76"/>
  <c r="N286" i="76"/>
  <c r="C287" i="76"/>
  <c r="D287" i="76"/>
  <c r="E287" i="76"/>
  <c r="F287" i="76"/>
  <c r="G287" i="76"/>
  <c r="H287" i="76"/>
  <c r="I287" i="76"/>
  <c r="J287" i="76"/>
  <c r="K287" i="76"/>
  <c r="L287" i="76"/>
  <c r="M287" i="76"/>
  <c r="N287" i="76"/>
  <c r="C288" i="76"/>
  <c r="D288" i="76"/>
  <c r="E288" i="76"/>
  <c r="F288" i="76"/>
  <c r="G288" i="76"/>
  <c r="H288" i="76"/>
  <c r="I288" i="76"/>
  <c r="J288" i="76"/>
  <c r="K288" i="76"/>
  <c r="L288" i="76"/>
  <c r="M288" i="76"/>
  <c r="N288" i="76"/>
  <c r="C289" i="76"/>
  <c r="D289" i="76"/>
  <c r="E289" i="76"/>
  <c r="F289" i="76"/>
  <c r="G289" i="76"/>
  <c r="H289" i="76"/>
  <c r="I289" i="76"/>
  <c r="J289" i="76"/>
  <c r="K289" i="76"/>
  <c r="L289" i="76"/>
  <c r="M289" i="76"/>
  <c r="N289" i="76"/>
  <c r="C290" i="76"/>
  <c r="D290" i="76"/>
  <c r="E290" i="76"/>
  <c r="F290" i="76"/>
  <c r="G290" i="76"/>
  <c r="H290" i="76"/>
  <c r="I290" i="76"/>
  <c r="J290" i="76"/>
  <c r="K290" i="76"/>
  <c r="L290" i="76"/>
  <c r="M290" i="76"/>
  <c r="N290" i="76"/>
  <c r="C291" i="76"/>
  <c r="D291" i="76"/>
  <c r="E291" i="76"/>
  <c r="F291" i="76"/>
  <c r="G291" i="76"/>
  <c r="H291" i="76"/>
  <c r="I291" i="76"/>
  <c r="J291" i="76"/>
  <c r="K291" i="76"/>
  <c r="L291" i="76"/>
  <c r="M291" i="76"/>
  <c r="N291" i="76"/>
  <c r="C292" i="76"/>
  <c r="D292" i="76"/>
  <c r="E292" i="76"/>
  <c r="F292" i="76"/>
  <c r="G292" i="76"/>
  <c r="H292" i="76"/>
  <c r="I292" i="76"/>
  <c r="J292" i="76"/>
  <c r="K292" i="76"/>
  <c r="L292" i="76"/>
  <c r="M292" i="76"/>
  <c r="N292" i="76"/>
  <c r="C293" i="76"/>
  <c r="D293" i="76"/>
  <c r="E293" i="76"/>
  <c r="F293" i="76"/>
  <c r="G293" i="76"/>
  <c r="H293" i="76"/>
  <c r="I293" i="76"/>
  <c r="J293" i="76"/>
  <c r="K293" i="76"/>
  <c r="L293" i="76"/>
  <c r="M293" i="76"/>
  <c r="N293" i="76"/>
  <c r="C294" i="76"/>
  <c r="D294" i="76"/>
  <c r="E294" i="76"/>
  <c r="F294" i="76"/>
  <c r="G294" i="76"/>
  <c r="H294" i="76"/>
  <c r="I294" i="76"/>
  <c r="J294" i="76"/>
  <c r="K294" i="76"/>
  <c r="L294" i="76"/>
  <c r="M294" i="76"/>
  <c r="N294" i="76"/>
  <c r="C295" i="76"/>
  <c r="D295" i="76"/>
  <c r="E295" i="76"/>
  <c r="F295" i="76"/>
  <c r="G295" i="76"/>
  <c r="H295" i="76"/>
  <c r="I295" i="76"/>
  <c r="J295" i="76"/>
  <c r="K295" i="76"/>
  <c r="L295" i="76"/>
  <c r="M295" i="76"/>
  <c r="N295" i="76"/>
  <c r="C296" i="76"/>
  <c r="D296" i="76"/>
  <c r="E296" i="76"/>
  <c r="F296" i="76"/>
  <c r="G296" i="76"/>
  <c r="H296" i="76"/>
  <c r="I296" i="76"/>
  <c r="J296" i="76"/>
  <c r="K296" i="76"/>
  <c r="L296" i="76"/>
  <c r="M296" i="76"/>
  <c r="N296" i="76"/>
  <c r="C297" i="76"/>
  <c r="D297" i="76"/>
  <c r="E297" i="76"/>
  <c r="F297" i="76"/>
  <c r="G297" i="76"/>
  <c r="H297" i="76"/>
  <c r="I297" i="76"/>
  <c r="J297" i="76"/>
  <c r="K297" i="76"/>
  <c r="L297" i="76"/>
  <c r="M297" i="76"/>
  <c r="N297" i="76"/>
  <c r="C298" i="76"/>
  <c r="D298" i="76"/>
  <c r="E298" i="76"/>
  <c r="F298" i="76"/>
  <c r="G298" i="76"/>
  <c r="H298" i="76"/>
  <c r="I298" i="76"/>
  <c r="J298" i="76"/>
  <c r="K298" i="76"/>
  <c r="L298" i="76"/>
  <c r="M298" i="76"/>
  <c r="N298" i="76"/>
  <c r="C299" i="76"/>
  <c r="D299" i="76"/>
  <c r="E299" i="76"/>
  <c r="F299" i="76"/>
  <c r="G299" i="76"/>
  <c r="H299" i="76"/>
  <c r="I299" i="76"/>
  <c r="J299" i="76"/>
  <c r="K299" i="76"/>
  <c r="L299" i="76"/>
  <c r="M299" i="76"/>
  <c r="N299" i="76"/>
  <c r="C300" i="76"/>
  <c r="D300" i="76"/>
  <c r="E300" i="76"/>
  <c r="F300" i="76"/>
  <c r="G300" i="76"/>
  <c r="H300" i="76"/>
  <c r="I300" i="76"/>
  <c r="J300" i="76"/>
  <c r="K300" i="76"/>
  <c r="L300" i="76"/>
  <c r="M300" i="76"/>
  <c r="N300" i="76"/>
  <c r="C301" i="76"/>
  <c r="D301" i="76"/>
  <c r="E301" i="76"/>
  <c r="F301" i="76"/>
  <c r="G301" i="76"/>
  <c r="H301" i="76"/>
  <c r="I301" i="76"/>
  <c r="J301" i="76"/>
  <c r="K301" i="76"/>
  <c r="L301" i="76"/>
  <c r="M301" i="76"/>
  <c r="N301" i="76"/>
  <c r="C302" i="76"/>
  <c r="D302" i="76"/>
  <c r="E302" i="76"/>
  <c r="F302" i="76"/>
  <c r="G302" i="76"/>
  <c r="H302" i="76"/>
  <c r="I302" i="76"/>
  <c r="J302" i="76"/>
  <c r="K302" i="76"/>
  <c r="L302" i="76"/>
  <c r="M302" i="76"/>
  <c r="N302" i="76"/>
  <c r="C303" i="76"/>
  <c r="D303" i="76"/>
  <c r="E303" i="76"/>
  <c r="F303" i="76"/>
  <c r="G303" i="76"/>
  <c r="H303" i="76"/>
  <c r="I303" i="76"/>
  <c r="J303" i="76"/>
  <c r="K303" i="76"/>
  <c r="L303" i="76"/>
  <c r="M303" i="76"/>
  <c r="N303" i="76"/>
  <c r="C304" i="76"/>
  <c r="D304" i="76"/>
  <c r="E304" i="76"/>
  <c r="F304" i="76"/>
  <c r="G304" i="76"/>
  <c r="H304" i="76"/>
  <c r="I304" i="76"/>
  <c r="J304" i="76"/>
  <c r="K304" i="76"/>
  <c r="L304" i="76"/>
  <c r="M304" i="76"/>
  <c r="N304" i="76"/>
  <c r="C305" i="76"/>
  <c r="D305" i="76"/>
  <c r="E305" i="76"/>
  <c r="F305" i="76"/>
  <c r="G305" i="76"/>
  <c r="H305" i="76"/>
  <c r="I305" i="76"/>
  <c r="J305" i="76"/>
  <c r="K305" i="76"/>
  <c r="L305" i="76"/>
  <c r="M305" i="76"/>
  <c r="N305" i="76"/>
  <c r="C306" i="76"/>
  <c r="D306" i="76"/>
  <c r="E306" i="76"/>
  <c r="F306" i="76"/>
  <c r="G306" i="76"/>
  <c r="H306" i="76"/>
  <c r="I306" i="76"/>
  <c r="J306" i="76"/>
  <c r="K306" i="76"/>
  <c r="L306" i="76"/>
  <c r="M306" i="76"/>
  <c r="N306" i="76"/>
  <c r="C307" i="76"/>
  <c r="D307" i="76"/>
  <c r="E307" i="76"/>
  <c r="F307" i="76"/>
  <c r="G307" i="76"/>
  <c r="H307" i="76"/>
  <c r="I307" i="76"/>
  <c r="J307" i="76"/>
  <c r="K307" i="76"/>
  <c r="L307" i="76"/>
  <c r="M307" i="76"/>
  <c r="N307" i="76"/>
  <c r="C308" i="76"/>
  <c r="D308" i="76"/>
  <c r="E308" i="76"/>
  <c r="F308" i="76"/>
  <c r="G308" i="76"/>
  <c r="H308" i="76"/>
  <c r="I308" i="76"/>
  <c r="J308" i="76"/>
  <c r="K308" i="76"/>
  <c r="L308" i="76"/>
  <c r="M308" i="76"/>
  <c r="N308" i="76"/>
  <c r="C309" i="76"/>
  <c r="D309" i="76"/>
  <c r="E309" i="76"/>
  <c r="F309" i="76"/>
  <c r="G309" i="76"/>
  <c r="H309" i="76"/>
  <c r="I309" i="76"/>
  <c r="J309" i="76"/>
  <c r="K309" i="76"/>
  <c r="L309" i="76"/>
  <c r="M309" i="76"/>
  <c r="N309" i="76"/>
  <c r="C310" i="76"/>
  <c r="D310" i="76"/>
  <c r="E310" i="76"/>
  <c r="F310" i="76"/>
  <c r="G310" i="76"/>
  <c r="H310" i="76"/>
  <c r="I310" i="76"/>
  <c r="J310" i="76"/>
  <c r="K310" i="76"/>
  <c r="L310" i="76"/>
  <c r="M310" i="76"/>
  <c r="N310" i="76"/>
  <c r="C311" i="76"/>
  <c r="D311" i="76"/>
  <c r="E311" i="76"/>
  <c r="F311" i="76"/>
  <c r="G311" i="76"/>
  <c r="H311" i="76"/>
  <c r="I311" i="76"/>
  <c r="J311" i="76"/>
  <c r="K311" i="76"/>
  <c r="L311" i="76"/>
  <c r="M311" i="76"/>
  <c r="N311" i="76"/>
  <c r="C312" i="76"/>
  <c r="D312" i="76"/>
  <c r="E312" i="76"/>
  <c r="F312" i="76"/>
  <c r="G312" i="76"/>
  <c r="H312" i="76"/>
  <c r="I312" i="76"/>
  <c r="J312" i="76"/>
  <c r="K312" i="76"/>
  <c r="L312" i="76"/>
  <c r="M312" i="76"/>
  <c r="N312" i="76"/>
  <c r="C313" i="76"/>
  <c r="D313" i="76"/>
  <c r="E313" i="76"/>
  <c r="F313" i="76"/>
  <c r="G313" i="76"/>
  <c r="H313" i="76"/>
  <c r="I313" i="76"/>
  <c r="J313" i="76"/>
  <c r="K313" i="76"/>
  <c r="L313" i="76"/>
  <c r="M313" i="76"/>
  <c r="N313" i="76"/>
  <c r="C314" i="76"/>
  <c r="D314" i="76"/>
  <c r="E314" i="76"/>
  <c r="F314" i="76"/>
  <c r="G314" i="76"/>
  <c r="H314" i="76"/>
  <c r="I314" i="76"/>
  <c r="J314" i="76"/>
  <c r="K314" i="76"/>
  <c r="L314" i="76"/>
  <c r="M314" i="76"/>
  <c r="N314" i="76"/>
  <c r="C4" i="76"/>
  <c r="D4" i="76"/>
  <c r="E4" i="76"/>
  <c r="F4" i="76"/>
  <c r="G4" i="76"/>
  <c r="H4" i="76"/>
  <c r="I4" i="76"/>
  <c r="J4" i="76"/>
  <c r="K4" i="76"/>
  <c r="L4" i="76"/>
  <c r="M4" i="76"/>
  <c r="N4" i="76"/>
  <c r="C5" i="76"/>
  <c r="D5" i="76"/>
  <c r="E5" i="76"/>
  <c r="F5" i="76"/>
  <c r="G5" i="76"/>
  <c r="H5" i="76"/>
  <c r="I5" i="76"/>
  <c r="J5" i="76"/>
  <c r="K5" i="76"/>
  <c r="L5" i="76"/>
  <c r="M5" i="76"/>
  <c r="N5" i="76"/>
  <c r="C6" i="76"/>
  <c r="D6" i="76"/>
  <c r="E6" i="76"/>
  <c r="F6" i="76"/>
  <c r="G6" i="76"/>
  <c r="H6" i="76"/>
  <c r="I6" i="76"/>
  <c r="J6" i="76"/>
  <c r="K6" i="76"/>
  <c r="L6" i="76"/>
  <c r="M6" i="76"/>
  <c r="N6" i="76"/>
  <c r="C7" i="76"/>
  <c r="D7" i="76"/>
  <c r="E7" i="76"/>
  <c r="F7" i="76"/>
  <c r="G7" i="76"/>
  <c r="H7" i="76"/>
  <c r="I7" i="76"/>
  <c r="J7" i="76"/>
  <c r="K7" i="76"/>
  <c r="L7" i="76"/>
  <c r="M7" i="76"/>
  <c r="N7" i="76"/>
  <c r="C8" i="76"/>
  <c r="D8" i="76"/>
  <c r="E8" i="76"/>
  <c r="F8" i="76"/>
  <c r="G8" i="76"/>
  <c r="H8" i="76"/>
  <c r="I8" i="76"/>
  <c r="J8" i="76"/>
  <c r="K8" i="76"/>
  <c r="L8" i="76"/>
  <c r="M8" i="76"/>
  <c r="N8" i="76"/>
  <c r="C9" i="76"/>
  <c r="D9" i="76"/>
  <c r="E9" i="76"/>
  <c r="F9" i="76"/>
  <c r="G9" i="76"/>
  <c r="H9" i="76"/>
  <c r="I9" i="76"/>
  <c r="J9" i="76"/>
  <c r="K9" i="76"/>
  <c r="L9" i="76"/>
  <c r="M9" i="76"/>
  <c r="N9" i="76"/>
  <c r="C10" i="76"/>
  <c r="D10" i="76"/>
  <c r="E10" i="76"/>
  <c r="F10" i="76"/>
  <c r="G10" i="76"/>
  <c r="H10" i="76"/>
  <c r="I10" i="76"/>
  <c r="J10" i="76"/>
  <c r="K10" i="76"/>
  <c r="L10" i="76"/>
  <c r="M10" i="76"/>
  <c r="N10" i="76"/>
  <c r="C11" i="76"/>
  <c r="D11" i="76"/>
  <c r="E11" i="76"/>
  <c r="F11" i="76"/>
  <c r="G11" i="76"/>
  <c r="H11" i="76"/>
  <c r="I11" i="76"/>
  <c r="J11" i="76"/>
  <c r="K11" i="76"/>
  <c r="L11" i="76"/>
  <c r="M11" i="76"/>
  <c r="N11" i="76"/>
  <c r="C12" i="76"/>
  <c r="D12" i="76"/>
  <c r="E12" i="76"/>
  <c r="F12" i="76"/>
  <c r="G12" i="76"/>
  <c r="H12" i="76"/>
  <c r="I12" i="76"/>
  <c r="J12" i="76"/>
  <c r="K12" i="76"/>
  <c r="L12" i="76"/>
  <c r="M12" i="76"/>
  <c r="N12" i="76"/>
  <c r="C13" i="76"/>
  <c r="D13" i="76"/>
  <c r="E13" i="76"/>
  <c r="F13" i="76"/>
  <c r="G13" i="76"/>
  <c r="H13" i="76"/>
  <c r="I13" i="76"/>
  <c r="J13" i="76"/>
  <c r="K13" i="76"/>
  <c r="L13" i="76"/>
  <c r="M13" i="76"/>
  <c r="N13" i="76"/>
  <c r="C14" i="76"/>
  <c r="D14" i="76"/>
  <c r="E14" i="76"/>
  <c r="F14" i="76"/>
  <c r="G14" i="76"/>
  <c r="H14" i="76"/>
  <c r="I14" i="76"/>
  <c r="J14" i="76"/>
  <c r="K14" i="76"/>
  <c r="L14" i="76"/>
  <c r="M14" i="76"/>
  <c r="N14" i="76"/>
  <c r="A315" i="76"/>
  <c r="O315" i="76" s="1"/>
  <c r="B314" i="76"/>
  <c r="B313" i="76"/>
  <c r="B312" i="76"/>
  <c r="B311" i="76"/>
  <c r="B310" i="76"/>
  <c r="B309" i="76"/>
  <c r="B308" i="76"/>
  <c r="B307" i="76"/>
  <c r="B306" i="76"/>
  <c r="B305" i="76"/>
  <c r="B304" i="76"/>
  <c r="B303" i="76"/>
  <c r="B302" i="76"/>
  <c r="B301" i="76"/>
  <c r="B300" i="76"/>
  <c r="B299" i="76"/>
  <c r="B298" i="76"/>
  <c r="B297" i="76"/>
  <c r="B296" i="76"/>
  <c r="B295" i="76"/>
  <c r="B294" i="76"/>
  <c r="B293" i="76"/>
  <c r="B292" i="76"/>
  <c r="B291" i="76"/>
  <c r="B290" i="76"/>
  <c r="B289" i="76"/>
  <c r="B288" i="76"/>
  <c r="B287" i="76"/>
  <c r="B286" i="76"/>
  <c r="B285" i="76"/>
  <c r="B284" i="76"/>
  <c r="B283" i="76"/>
  <c r="B282" i="76"/>
  <c r="B281" i="76"/>
  <c r="B280" i="76"/>
  <c r="B279" i="76"/>
  <c r="B278" i="76"/>
  <c r="B277" i="76"/>
  <c r="B276" i="76"/>
  <c r="B275" i="76"/>
  <c r="B274" i="76"/>
  <c r="B273" i="76"/>
  <c r="B272" i="76"/>
  <c r="B271" i="76"/>
  <c r="B270" i="76"/>
  <c r="B269" i="76"/>
  <c r="B268" i="76"/>
  <c r="B267" i="76"/>
  <c r="B266" i="76"/>
  <c r="B265" i="76"/>
  <c r="B264" i="76"/>
  <c r="B263" i="76"/>
  <c r="B262" i="76"/>
  <c r="B261" i="76"/>
  <c r="B260" i="76"/>
  <c r="B259" i="76"/>
  <c r="B258" i="76"/>
  <c r="B257" i="76"/>
  <c r="B256" i="76"/>
  <c r="B255" i="76"/>
  <c r="B254" i="76"/>
  <c r="B253" i="76"/>
  <c r="B252" i="76"/>
  <c r="B251" i="76"/>
  <c r="B250" i="76"/>
  <c r="B249" i="76"/>
  <c r="B248" i="76"/>
  <c r="B247" i="76"/>
  <c r="B246" i="76"/>
  <c r="B245" i="76"/>
  <c r="B244" i="76"/>
  <c r="B243" i="76"/>
  <c r="B242" i="76"/>
  <c r="B241" i="76"/>
  <c r="B240" i="76"/>
  <c r="B239" i="76"/>
  <c r="B238" i="76"/>
  <c r="B237" i="76"/>
  <c r="B236" i="76"/>
  <c r="B235" i="76"/>
  <c r="B234" i="76"/>
  <c r="B233" i="76"/>
  <c r="B232" i="76"/>
  <c r="B231" i="76"/>
  <c r="B230" i="76"/>
  <c r="B229" i="76"/>
  <c r="B228" i="76"/>
  <c r="B227" i="76"/>
  <c r="B226" i="76"/>
  <c r="B225" i="76"/>
  <c r="B224" i="76"/>
  <c r="B223" i="76"/>
  <c r="B222" i="76"/>
  <c r="B221" i="76"/>
  <c r="B220" i="76"/>
  <c r="B219" i="76"/>
  <c r="B218" i="76"/>
  <c r="B217" i="76"/>
  <c r="B216" i="76"/>
  <c r="B215" i="76"/>
  <c r="B214" i="76"/>
  <c r="B213" i="76"/>
  <c r="B212" i="76"/>
  <c r="B211" i="76"/>
  <c r="B210" i="76"/>
  <c r="B209" i="76"/>
  <c r="B208" i="76"/>
  <c r="B207" i="76"/>
  <c r="B206" i="76"/>
  <c r="B205" i="76"/>
  <c r="B204" i="76"/>
  <c r="B203" i="76"/>
  <c r="B202" i="76"/>
  <c r="B201" i="76"/>
  <c r="B200" i="76"/>
  <c r="B199" i="76"/>
  <c r="B198" i="76"/>
  <c r="B197" i="76"/>
  <c r="B196" i="76"/>
  <c r="B195" i="76"/>
  <c r="B194" i="76"/>
  <c r="B193" i="76"/>
  <c r="B192" i="76"/>
  <c r="B191" i="76"/>
  <c r="B190" i="76"/>
  <c r="B189" i="76"/>
  <c r="B188" i="76"/>
  <c r="B187" i="76"/>
  <c r="B186" i="76"/>
  <c r="B185" i="76"/>
  <c r="B184" i="76"/>
  <c r="B183" i="76"/>
  <c r="B182" i="76"/>
  <c r="B181" i="76"/>
  <c r="B180" i="76"/>
  <c r="B179" i="76"/>
  <c r="B178" i="76"/>
  <c r="B177" i="76"/>
  <c r="B176" i="76"/>
  <c r="B175" i="76"/>
  <c r="B174" i="76"/>
  <c r="B173" i="76"/>
  <c r="B172" i="76"/>
  <c r="B171" i="76"/>
  <c r="B170" i="76"/>
  <c r="B169" i="76"/>
  <c r="B168" i="76"/>
  <c r="B167" i="76"/>
  <c r="B166" i="76"/>
  <c r="B165" i="76"/>
  <c r="B164" i="76"/>
  <c r="B163" i="76"/>
  <c r="B162" i="76"/>
  <c r="B161" i="76"/>
  <c r="B160" i="76"/>
  <c r="B159" i="76"/>
  <c r="B158" i="76"/>
  <c r="B157" i="76"/>
  <c r="B156" i="76"/>
  <c r="B155" i="76"/>
  <c r="B154" i="76"/>
  <c r="B153" i="76"/>
  <c r="B152" i="76"/>
  <c r="B151" i="76"/>
  <c r="B150" i="76"/>
  <c r="B149" i="76"/>
  <c r="B148" i="76"/>
  <c r="B147" i="76"/>
  <c r="B146" i="76"/>
  <c r="B145" i="76"/>
  <c r="B144" i="76"/>
  <c r="B143" i="76"/>
  <c r="B142" i="76"/>
  <c r="B141" i="76"/>
  <c r="B140" i="76"/>
  <c r="B139" i="76"/>
  <c r="B138" i="76"/>
  <c r="B137" i="76"/>
  <c r="B136" i="76"/>
  <c r="B135" i="76"/>
  <c r="B134" i="76"/>
  <c r="B133" i="76"/>
  <c r="B132" i="76"/>
  <c r="B131" i="76"/>
  <c r="B130" i="76"/>
  <c r="B129" i="76"/>
  <c r="B128" i="76"/>
  <c r="B127" i="76"/>
  <c r="B126" i="76"/>
  <c r="B125" i="76"/>
  <c r="B124" i="76"/>
  <c r="B123" i="76"/>
  <c r="B122" i="76"/>
  <c r="B121" i="76"/>
  <c r="B120" i="76"/>
  <c r="B119" i="76"/>
  <c r="B118" i="76"/>
  <c r="B117" i="76"/>
  <c r="B116" i="76"/>
  <c r="B115" i="76"/>
  <c r="B114" i="76"/>
  <c r="B113" i="76"/>
  <c r="B112" i="76"/>
  <c r="B111" i="76"/>
  <c r="B110" i="76"/>
  <c r="B109" i="76"/>
  <c r="B108" i="76"/>
  <c r="B107" i="76"/>
  <c r="B106" i="76"/>
  <c r="B105" i="76"/>
  <c r="B104" i="76"/>
  <c r="B103" i="76"/>
  <c r="B102" i="76"/>
  <c r="B101" i="76"/>
  <c r="B100" i="76"/>
  <c r="B99" i="76"/>
  <c r="B98" i="76"/>
  <c r="B97" i="76"/>
  <c r="B96" i="76"/>
  <c r="B95" i="76"/>
  <c r="B94" i="76"/>
  <c r="B93" i="76"/>
  <c r="B92" i="76"/>
  <c r="B91" i="76"/>
  <c r="B90" i="76"/>
  <c r="B89" i="76"/>
  <c r="B88" i="76"/>
  <c r="B87" i="76"/>
  <c r="B86" i="76"/>
  <c r="B85" i="76"/>
  <c r="B84" i="76"/>
  <c r="B83" i="76"/>
  <c r="B82" i="76"/>
  <c r="B81" i="76"/>
  <c r="B80" i="76"/>
  <c r="B79" i="76"/>
  <c r="B78" i="76"/>
  <c r="B77" i="76"/>
  <c r="B76" i="76"/>
  <c r="B75" i="76"/>
  <c r="B74" i="76"/>
  <c r="B73" i="76"/>
  <c r="B72" i="76"/>
  <c r="B71" i="76"/>
  <c r="B70" i="76"/>
  <c r="B69" i="76"/>
  <c r="B68" i="76"/>
  <c r="B67" i="76"/>
  <c r="B66" i="76"/>
  <c r="B65" i="76"/>
  <c r="B64" i="76"/>
  <c r="B63" i="76"/>
  <c r="B62" i="76"/>
  <c r="B61" i="76"/>
  <c r="B60" i="76"/>
  <c r="B59" i="76"/>
  <c r="B58" i="76"/>
  <c r="B57" i="76"/>
  <c r="B56" i="76"/>
  <c r="B55" i="76"/>
  <c r="B54" i="76"/>
  <c r="B53" i="76"/>
  <c r="B52" i="76"/>
  <c r="B51" i="76"/>
  <c r="B50" i="76"/>
  <c r="B49" i="76"/>
  <c r="B48" i="76"/>
  <c r="B47" i="76"/>
  <c r="B46" i="76"/>
  <c r="B45" i="76"/>
  <c r="B44" i="76"/>
  <c r="B43" i="76"/>
  <c r="B42" i="76"/>
  <c r="B41" i="76"/>
  <c r="B40" i="76"/>
  <c r="B39" i="76"/>
  <c r="B38" i="76"/>
  <c r="B37" i="76"/>
  <c r="B36" i="76"/>
  <c r="B35" i="76"/>
  <c r="B34" i="76"/>
  <c r="B33" i="76"/>
  <c r="B32" i="76"/>
  <c r="B31" i="76"/>
  <c r="B30" i="76"/>
  <c r="B29" i="76"/>
  <c r="B28" i="76"/>
  <c r="B27" i="76"/>
  <c r="B26" i="76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B7" i="76"/>
  <c r="B6" i="76"/>
  <c r="B5" i="76"/>
  <c r="B4" i="76"/>
  <c r="B3" i="76"/>
  <c r="A3" i="76"/>
  <c r="J16" i="70"/>
  <c r="J15" i="70"/>
  <c r="J14" i="70"/>
  <c r="J13" i="70"/>
  <c r="J12" i="70"/>
  <c r="J11" i="70"/>
  <c r="J10" i="70"/>
  <c r="J9" i="70"/>
  <c r="J8" i="70"/>
  <c r="J7" i="70"/>
  <c r="J6" i="70"/>
  <c r="A315" i="70"/>
  <c r="F315" i="70" s="1"/>
  <c r="F4" i="70"/>
  <c r="F5" i="70"/>
  <c r="F6" i="70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F54" i="70"/>
  <c r="F55" i="70"/>
  <c r="F56" i="70"/>
  <c r="F57" i="70"/>
  <c r="F58" i="70"/>
  <c r="F59" i="70"/>
  <c r="F60" i="70"/>
  <c r="F61" i="70"/>
  <c r="F62" i="70"/>
  <c r="F63" i="70"/>
  <c r="F64" i="70"/>
  <c r="F65" i="70"/>
  <c r="F66" i="70"/>
  <c r="F67" i="70"/>
  <c r="F68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F84" i="70"/>
  <c r="F85" i="70"/>
  <c r="F86" i="70"/>
  <c r="F87" i="70"/>
  <c r="F88" i="70"/>
  <c r="F89" i="70"/>
  <c r="F90" i="70"/>
  <c r="F91" i="70"/>
  <c r="F92" i="70"/>
  <c r="F93" i="70"/>
  <c r="F94" i="70"/>
  <c r="F95" i="70"/>
  <c r="F96" i="70"/>
  <c r="F97" i="70"/>
  <c r="F98" i="70"/>
  <c r="F99" i="70"/>
  <c r="F100" i="70"/>
  <c r="F101" i="70"/>
  <c r="F102" i="70"/>
  <c r="F103" i="70"/>
  <c r="F104" i="70"/>
  <c r="F105" i="70"/>
  <c r="F106" i="70"/>
  <c r="F107" i="70"/>
  <c r="F108" i="70"/>
  <c r="F109" i="70"/>
  <c r="F110" i="70"/>
  <c r="F111" i="70"/>
  <c r="F112" i="70"/>
  <c r="F113" i="70"/>
  <c r="F114" i="70"/>
  <c r="F115" i="70"/>
  <c r="F116" i="70"/>
  <c r="F117" i="70"/>
  <c r="F118" i="70"/>
  <c r="F119" i="70"/>
  <c r="F120" i="70"/>
  <c r="F121" i="70"/>
  <c r="F122" i="70"/>
  <c r="F123" i="70"/>
  <c r="F124" i="70"/>
  <c r="F125" i="70"/>
  <c r="F126" i="70"/>
  <c r="F127" i="70"/>
  <c r="F128" i="70"/>
  <c r="F129" i="70"/>
  <c r="F130" i="70"/>
  <c r="F131" i="70"/>
  <c r="F132" i="70"/>
  <c r="F133" i="70"/>
  <c r="F134" i="70"/>
  <c r="F135" i="70"/>
  <c r="F136" i="70"/>
  <c r="F137" i="70"/>
  <c r="F138" i="70"/>
  <c r="F139" i="70"/>
  <c r="F140" i="70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61" i="70"/>
  <c r="F162" i="70"/>
  <c r="F163" i="70"/>
  <c r="F164" i="70"/>
  <c r="F165" i="70"/>
  <c r="F166" i="70"/>
  <c r="F167" i="70"/>
  <c r="F168" i="70"/>
  <c r="F169" i="70"/>
  <c r="F170" i="70"/>
  <c r="F171" i="70"/>
  <c r="F172" i="70"/>
  <c r="F173" i="70"/>
  <c r="F174" i="70"/>
  <c r="F175" i="70"/>
  <c r="F176" i="70"/>
  <c r="F177" i="70"/>
  <c r="F178" i="70"/>
  <c r="F179" i="70"/>
  <c r="F180" i="70"/>
  <c r="F181" i="70"/>
  <c r="F182" i="70"/>
  <c r="F183" i="70"/>
  <c r="F184" i="70"/>
  <c r="F185" i="70"/>
  <c r="F186" i="70"/>
  <c r="F187" i="70"/>
  <c r="F188" i="70"/>
  <c r="F189" i="70"/>
  <c r="F190" i="70"/>
  <c r="F191" i="70"/>
  <c r="F192" i="70"/>
  <c r="F193" i="70"/>
  <c r="F194" i="70"/>
  <c r="F195" i="70"/>
  <c r="F196" i="70"/>
  <c r="F197" i="70"/>
  <c r="F198" i="70"/>
  <c r="F199" i="70"/>
  <c r="F200" i="70"/>
  <c r="F201" i="70"/>
  <c r="F202" i="70"/>
  <c r="F203" i="70"/>
  <c r="F204" i="70"/>
  <c r="F205" i="70"/>
  <c r="F206" i="70"/>
  <c r="F207" i="70"/>
  <c r="F208" i="70"/>
  <c r="F209" i="70"/>
  <c r="F210" i="70"/>
  <c r="F211" i="70"/>
  <c r="F212" i="70"/>
  <c r="F213" i="70"/>
  <c r="F214" i="70"/>
  <c r="F215" i="70"/>
  <c r="F216" i="70"/>
  <c r="F217" i="70"/>
  <c r="F218" i="70"/>
  <c r="F219" i="70"/>
  <c r="F220" i="70"/>
  <c r="F221" i="70"/>
  <c r="F222" i="70"/>
  <c r="F223" i="70"/>
  <c r="F224" i="70"/>
  <c r="F225" i="70"/>
  <c r="F226" i="70"/>
  <c r="F227" i="70"/>
  <c r="F228" i="70"/>
  <c r="F229" i="70"/>
  <c r="F230" i="70"/>
  <c r="F231" i="70"/>
  <c r="F232" i="70"/>
  <c r="F233" i="70"/>
  <c r="F234" i="70"/>
  <c r="F235" i="70"/>
  <c r="F236" i="70"/>
  <c r="F237" i="70"/>
  <c r="F238" i="70"/>
  <c r="F239" i="70"/>
  <c r="F240" i="70"/>
  <c r="F241" i="70"/>
  <c r="F242" i="70"/>
  <c r="F243" i="70"/>
  <c r="F244" i="70"/>
  <c r="F245" i="70"/>
  <c r="F246" i="70"/>
  <c r="F247" i="70"/>
  <c r="F248" i="70"/>
  <c r="F249" i="70"/>
  <c r="F250" i="70"/>
  <c r="F251" i="70"/>
  <c r="F252" i="70"/>
  <c r="F253" i="70"/>
  <c r="F254" i="70"/>
  <c r="F255" i="70"/>
  <c r="F256" i="70"/>
  <c r="F257" i="70"/>
  <c r="F258" i="70"/>
  <c r="F259" i="70"/>
  <c r="F260" i="70"/>
  <c r="F261" i="70"/>
  <c r="F262" i="70"/>
  <c r="F263" i="70"/>
  <c r="F264" i="70"/>
  <c r="F265" i="70"/>
  <c r="F266" i="70"/>
  <c r="F267" i="70"/>
  <c r="F268" i="70"/>
  <c r="F269" i="70"/>
  <c r="F270" i="70"/>
  <c r="F271" i="70"/>
  <c r="F272" i="70"/>
  <c r="F273" i="70"/>
  <c r="F274" i="70"/>
  <c r="F275" i="70"/>
  <c r="F276" i="70"/>
  <c r="F277" i="70"/>
  <c r="F278" i="70"/>
  <c r="F279" i="70"/>
  <c r="F280" i="70"/>
  <c r="F281" i="70"/>
  <c r="F282" i="70"/>
  <c r="F283" i="70"/>
  <c r="F284" i="70"/>
  <c r="F285" i="70"/>
  <c r="F286" i="70"/>
  <c r="F287" i="70"/>
  <c r="F288" i="70"/>
  <c r="F289" i="70"/>
  <c r="F290" i="70"/>
  <c r="F291" i="70"/>
  <c r="F292" i="70"/>
  <c r="F293" i="70"/>
  <c r="F294" i="70"/>
  <c r="F295" i="70"/>
  <c r="F296" i="70"/>
  <c r="F297" i="70"/>
  <c r="F298" i="70"/>
  <c r="F299" i="70"/>
  <c r="F300" i="70"/>
  <c r="F301" i="70"/>
  <c r="F302" i="70"/>
  <c r="F303" i="70"/>
  <c r="F304" i="70"/>
  <c r="F305" i="70"/>
  <c r="F306" i="70"/>
  <c r="F307" i="70"/>
  <c r="F308" i="70"/>
  <c r="F309" i="70"/>
  <c r="F310" i="70"/>
  <c r="F311" i="70"/>
  <c r="F312" i="70"/>
  <c r="F313" i="70"/>
  <c r="F314" i="70"/>
  <c r="B4" i="70"/>
  <c r="B5" i="70"/>
  <c r="B6" i="70"/>
  <c r="B7" i="70"/>
  <c r="B8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106" i="70"/>
  <c r="B107" i="70"/>
  <c r="B108" i="70"/>
  <c r="B109" i="70"/>
  <c r="B110" i="70"/>
  <c r="B111" i="70"/>
  <c r="B112" i="70"/>
  <c r="B113" i="70"/>
  <c r="B114" i="70"/>
  <c r="B115" i="70"/>
  <c r="B116" i="70"/>
  <c r="B117" i="70"/>
  <c r="B118" i="70"/>
  <c r="B119" i="70"/>
  <c r="B120" i="70"/>
  <c r="B121" i="70"/>
  <c r="B122" i="70"/>
  <c r="B123" i="70"/>
  <c r="B124" i="70"/>
  <c r="B125" i="70"/>
  <c r="B126" i="70"/>
  <c r="B127" i="70"/>
  <c r="B128" i="70"/>
  <c r="B129" i="70"/>
  <c r="B130" i="70"/>
  <c r="B131" i="70"/>
  <c r="B132" i="70"/>
  <c r="B133" i="70"/>
  <c r="B134" i="70"/>
  <c r="B135" i="70"/>
  <c r="B136" i="70"/>
  <c r="B137" i="70"/>
  <c r="B138" i="70"/>
  <c r="B139" i="70"/>
  <c r="B140" i="70"/>
  <c r="B141" i="70"/>
  <c r="B142" i="70"/>
  <c r="B143" i="70"/>
  <c r="B144" i="70"/>
  <c r="B145" i="70"/>
  <c r="B146" i="70"/>
  <c r="B147" i="70"/>
  <c r="B148" i="70"/>
  <c r="B149" i="70"/>
  <c r="B150" i="70"/>
  <c r="B151" i="70"/>
  <c r="B152" i="70"/>
  <c r="B153" i="70"/>
  <c r="B154" i="70"/>
  <c r="B155" i="70"/>
  <c r="B156" i="70"/>
  <c r="B157" i="70"/>
  <c r="B158" i="70"/>
  <c r="B159" i="70"/>
  <c r="B160" i="70"/>
  <c r="B161" i="70"/>
  <c r="B162" i="70"/>
  <c r="B163" i="70"/>
  <c r="B164" i="70"/>
  <c r="B165" i="70"/>
  <c r="B166" i="70"/>
  <c r="B167" i="70"/>
  <c r="B168" i="70"/>
  <c r="B169" i="70"/>
  <c r="B170" i="70"/>
  <c r="B171" i="70"/>
  <c r="B172" i="70"/>
  <c r="B173" i="70"/>
  <c r="B174" i="70"/>
  <c r="B175" i="70"/>
  <c r="B176" i="70"/>
  <c r="B177" i="70"/>
  <c r="B178" i="70"/>
  <c r="B179" i="70"/>
  <c r="B180" i="70"/>
  <c r="B181" i="70"/>
  <c r="B182" i="70"/>
  <c r="B183" i="70"/>
  <c r="B184" i="70"/>
  <c r="B185" i="70"/>
  <c r="B186" i="70"/>
  <c r="B187" i="70"/>
  <c r="B188" i="70"/>
  <c r="B189" i="70"/>
  <c r="B190" i="70"/>
  <c r="B191" i="70"/>
  <c r="B192" i="70"/>
  <c r="B193" i="70"/>
  <c r="B194" i="70"/>
  <c r="B195" i="70"/>
  <c r="B196" i="70"/>
  <c r="B197" i="70"/>
  <c r="B198" i="70"/>
  <c r="B199" i="70"/>
  <c r="B200" i="70"/>
  <c r="B201" i="70"/>
  <c r="B202" i="70"/>
  <c r="B203" i="70"/>
  <c r="B204" i="70"/>
  <c r="B205" i="70"/>
  <c r="B206" i="70"/>
  <c r="B207" i="70"/>
  <c r="B208" i="70"/>
  <c r="B209" i="70"/>
  <c r="B210" i="70"/>
  <c r="B211" i="70"/>
  <c r="B212" i="70"/>
  <c r="B213" i="70"/>
  <c r="B214" i="70"/>
  <c r="B215" i="70"/>
  <c r="B216" i="70"/>
  <c r="B217" i="70"/>
  <c r="B218" i="70"/>
  <c r="B219" i="70"/>
  <c r="B220" i="70"/>
  <c r="B221" i="70"/>
  <c r="B222" i="70"/>
  <c r="B223" i="70"/>
  <c r="B224" i="70"/>
  <c r="B225" i="70"/>
  <c r="B226" i="70"/>
  <c r="B227" i="70"/>
  <c r="B228" i="70"/>
  <c r="B229" i="70"/>
  <c r="B230" i="70"/>
  <c r="B231" i="70"/>
  <c r="B232" i="70"/>
  <c r="B233" i="70"/>
  <c r="B234" i="70"/>
  <c r="B235" i="70"/>
  <c r="B236" i="70"/>
  <c r="B237" i="70"/>
  <c r="B238" i="70"/>
  <c r="B239" i="70"/>
  <c r="B240" i="70"/>
  <c r="B241" i="70"/>
  <c r="B242" i="70"/>
  <c r="B243" i="70"/>
  <c r="B244" i="70"/>
  <c r="B245" i="70"/>
  <c r="B246" i="70"/>
  <c r="B247" i="70"/>
  <c r="B248" i="70"/>
  <c r="B249" i="70"/>
  <c r="B250" i="70"/>
  <c r="B251" i="70"/>
  <c r="B252" i="70"/>
  <c r="B253" i="70"/>
  <c r="B254" i="70"/>
  <c r="B255" i="70"/>
  <c r="B256" i="70"/>
  <c r="B257" i="70"/>
  <c r="B258" i="70"/>
  <c r="B259" i="70"/>
  <c r="B260" i="70"/>
  <c r="B261" i="70"/>
  <c r="B262" i="70"/>
  <c r="B263" i="70"/>
  <c r="B264" i="70"/>
  <c r="B265" i="70"/>
  <c r="B266" i="70"/>
  <c r="B267" i="70"/>
  <c r="B268" i="70"/>
  <c r="B269" i="70"/>
  <c r="B270" i="70"/>
  <c r="B271" i="70"/>
  <c r="B272" i="70"/>
  <c r="B273" i="70"/>
  <c r="B274" i="70"/>
  <c r="B275" i="70"/>
  <c r="B276" i="70"/>
  <c r="B277" i="70"/>
  <c r="B278" i="70"/>
  <c r="B279" i="70"/>
  <c r="B280" i="70"/>
  <c r="B281" i="70"/>
  <c r="B282" i="70"/>
  <c r="B283" i="70"/>
  <c r="B284" i="70"/>
  <c r="B285" i="70"/>
  <c r="B286" i="70"/>
  <c r="B287" i="70"/>
  <c r="B288" i="70"/>
  <c r="B289" i="70"/>
  <c r="B290" i="70"/>
  <c r="B291" i="70"/>
  <c r="B292" i="70"/>
  <c r="B293" i="70"/>
  <c r="B294" i="70"/>
  <c r="B295" i="70"/>
  <c r="B296" i="70"/>
  <c r="B297" i="70"/>
  <c r="B298" i="70"/>
  <c r="B299" i="70"/>
  <c r="B300" i="70"/>
  <c r="B301" i="70"/>
  <c r="B302" i="70"/>
  <c r="B303" i="70"/>
  <c r="B304" i="70"/>
  <c r="B305" i="70"/>
  <c r="B306" i="70"/>
  <c r="B307" i="70"/>
  <c r="B308" i="70"/>
  <c r="B309" i="70"/>
  <c r="B310" i="70"/>
  <c r="B311" i="70"/>
  <c r="B312" i="70"/>
  <c r="B313" i="70"/>
  <c r="B314" i="70"/>
  <c r="B3" i="70"/>
  <c r="A3" i="70"/>
  <c r="F3" i="70" s="1"/>
  <c r="K20" i="56"/>
  <c r="J16" i="56"/>
  <c r="K4" i="56"/>
  <c r="I5" i="56"/>
  <c r="I6" i="56" s="1"/>
  <c r="I7" i="56" s="1"/>
  <c r="I8" i="56" s="1"/>
  <c r="I9" i="56" s="1"/>
  <c r="I10" i="56" s="1"/>
  <c r="I11" i="56" s="1"/>
  <c r="I12" i="56" s="1"/>
  <c r="I13" i="56" s="1"/>
  <c r="I14" i="56" s="1"/>
  <c r="I15" i="56" s="1"/>
  <c r="B4" i="56"/>
  <c r="B5" i="56"/>
  <c r="B6" i="56"/>
  <c r="B7" i="56"/>
  <c r="B8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3" i="56"/>
  <c r="H18" i="56" a="1"/>
  <c r="H22" i="56" a="1"/>
  <c r="K11" i="70" a="1"/>
  <c r="H23" i="56" a="1"/>
  <c r="K16" i="70" a="1"/>
  <c r="K8" i="70" a="1"/>
  <c r="H26" i="56" a="1"/>
  <c r="K13" i="70" a="1"/>
  <c r="K12" i="70" a="1"/>
  <c r="H19" i="56" a="1"/>
  <c r="K15" i="70" a="1"/>
  <c r="H21" i="56" a="1"/>
  <c r="K14" i="70" a="1"/>
  <c r="H20" i="56" a="1"/>
  <c r="K10" i="70" a="1"/>
  <c r="K9" i="70" a="1"/>
  <c r="K7" i="70" a="1"/>
  <c r="K22" i="75"/>
  <c r="G42" i="79" l="1"/>
  <c r="H42" i="79"/>
  <c r="I42" i="79"/>
  <c r="L42" i="79"/>
  <c r="J42" i="79"/>
  <c r="K42" i="79"/>
  <c r="E42" i="79"/>
  <c r="M42" i="79"/>
  <c r="F42" i="79"/>
  <c r="A42" i="79"/>
  <c r="C43" i="79" s="1"/>
  <c r="D43" i="79" s="1"/>
  <c r="P306" i="76" a="1"/>
  <c r="P306" i="76" s="1"/>
  <c r="P302" i="76" a="1"/>
  <c r="P302" i="76" s="1"/>
  <c r="P298" i="76" a="1"/>
  <c r="P298" i="76" s="1"/>
  <c r="P294" i="76" a="1"/>
  <c r="P294" i="76" s="1"/>
  <c r="P290" i="76" a="1"/>
  <c r="P290" i="76" s="1"/>
  <c r="P286" i="76" a="1"/>
  <c r="P286" i="76" s="1"/>
  <c r="P284" i="76" a="1"/>
  <c r="P284" i="76" s="1"/>
  <c r="P280" i="76" a="1"/>
  <c r="P280" i="76" s="1"/>
  <c r="P274" i="76" a="1"/>
  <c r="P274" i="76" s="1"/>
  <c r="P272" i="76" a="1"/>
  <c r="P272" i="76" s="1"/>
  <c r="P266" i="76" a="1"/>
  <c r="P266" i="76" s="1"/>
  <c r="P262" i="76" a="1"/>
  <c r="P262" i="76" s="1"/>
  <c r="P260" i="76" a="1"/>
  <c r="P260" i="76" s="1"/>
  <c r="P256" i="76" a="1"/>
  <c r="P256" i="76" s="1"/>
  <c r="P254" i="76" a="1"/>
  <c r="P254" i="76" s="1"/>
  <c r="P252" i="76" a="1"/>
  <c r="P252" i="76" s="1"/>
  <c r="P250" i="76" a="1"/>
  <c r="P250" i="76" s="1"/>
  <c r="P248" i="76" a="1"/>
  <c r="P248" i="76" s="1"/>
  <c r="P246" i="76" a="1"/>
  <c r="P246" i="76" s="1"/>
  <c r="P244" i="76" a="1"/>
  <c r="P244" i="76" s="1"/>
  <c r="P242" i="76" a="1"/>
  <c r="P242" i="76" s="1"/>
  <c r="P307" i="76" a="1"/>
  <c r="P307" i="76" s="1"/>
  <c r="P295" i="76" a="1"/>
  <c r="P295" i="76" s="1"/>
  <c r="P291" i="76" a="1"/>
  <c r="P291" i="76" s="1"/>
  <c r="P285" i="76" a="1"/>
  <c r="P285" i="76" s="1"/>
  <c r="P281" i="76" a="1"/>
  <c r="P281" i="76" s="1"/>
  <c r="P275" i="76" a="1"/>
  <c r="P275" i="76" s="1"/>
  <c r="P267" i="76" a="1"/>
  <c r="P267" i="76" s="1"/>
  <c r="P259" i="76" a="1"/>
  <c r="P259" i="76" s="1"/>
  <c r="P251" i="76" a="1"/>
  <c r="P251" i="76" s="1"/>
  <c r="P247" i="76" a="1"/>
  <c r="P247" i="76" s="1"/>
  <c r="P241" i="76" a="1"/>
  <c r="P241" i="76" s="1"/>
  <c r="P235" i="76" a="1"/>
  <c r="P235" i="76" s="1"/>
  <c r="P233" i="76" a="1"/>
  <c r="P233" i="76" s="1"/>
  <c r="P231" i="76" a="1"/>
  <c r="P231" i="76" s="1"/>
  <c r="P227" i="76" a="1"/>
  <c r="P227" i="76" s="1"/>
  <c r="P225" i="76" a="1"/>
  <c r="P225" i="76" s="1"/>
  <c r="P223" i="76" a="1"/>
  <c r="P223" i="76" s="1"/>
  <c r="P221" i="76" a="1"/>
  <c r="P221" i="76" s="1"/>
  <c r="P219" i="76" a="1"/>
  <c r="P219" i="76" s="1"/>
  <c r="P217" i="76" a="1"/>
  <c r="P217" i="76" s="1"/>
  <c r="P215" i="76" a="1"/>
  <c r="P215" i="76" s="1"/>
  <c r="P283" i="76" a="1"/>
  <c r="P283" i="76" s="1"/>
  <c r="P277" i="76" a="1"/>
  <c r="P277" i="76" s="1"/>
  <c r="P269" i="76" a="1"/>
  <c r="P269" i="76" s="1"/>
  <c r="P261" i="76" a="1"/>
  <c r="P261" i="76" s="1"/>
  <c r="P253" i="76" a="1"/>
  <c r="P253" i="76" s="1"/>
  <c r="P245" i="76" a="1"/>
  <c r="P245" i="76" s="1"/>
  <c r="P239" i="76" a="1"/>
  <c r="P239" i="76" s="1"/>
  <c r="P303" i="76" a="1"/>
  <c r="P303" i="76" s="1"/>
  <c r="P299" i="76" a="1"/>
  <c r="P299" i="76" s="1"/>
  <c r="P289" i="76" a="1"/>
  <c r="P289" i="76" s="1"/>
  <c r="P279" i="76" a="1"/>
  <c r="P279" i="76" s="1"/>
  <c r="P271" i="76" a="1"/>
  <c r="P271" i="76" s="1"/>
  <c r="P265" i="76" a="1"/>
  <c r="P265" i="76" s="1"/>
  <c r="P257" i="76" a="1"/>
  <c r="P257" i="76" s="1"/>
  <c r="P249" i="76" a="1"/>
  <c r="P249" i="76" s="1"/>
  <c r="P237" i="76" a="1"/>
  <c r="P237" i="76" s="1"/>
  <c r="P305" i="76" a="1"/>
  <c r="P305" i="76" s="1"/>
  <c r="P301" i="76" a="1"/>
  <c r="P301" i="76" s="1"/>
  <c r="P297" i="76" a="1"/>
  <c r="P297" i="76" s="1"/>
  <c r="P293" i="76" a="1"/>
  <c r="P293" i="76" s="1"/>
  <c r="P287" i="76" a="1"/>
  <c r="P287" i="76" s="1"/>
  <c r="P273" i="76" a="1"/>
  <c r="P273" i="76" s="1"/>
  <c r="P263" i="76" a="1"/>
  <c r="P263" i="76" s="1"/>
  <c r="P255" i="76" a="1"/>
  <c r="P255" i="76" s="1"/>
  <c r="P243" i="76" a="1"/>
  <c r="P243" i="76" s="1"/>
  <c r="P229" i="76" a="1"/>
  <c r="P229" i="76" s="1"/>
  <c r="P308" i="76" a="1"/>
  <c r="P308" i="76" s="1"/>
  <c r="P304" i="76" a="1"/>
  <c r="P304" i="76" s="1"/>
  <c r="P300" i="76" a="1"/>
  <c r="P300" i="76" s="1"/>
  <c r="P296" i="76" a="1"/>
  <c r="P296" i="76" s="1"/>
  <c r="P292" i="76" a="1"/>
  <c r="P292" i="76" s="1"/>
  <c r="P288" i="76" a="1"/>
  <c r="P288" i="76" s="1"/>
  <c r="P282" i="76" a="1"/>
  <c r="P282" i="76" s="1"/>
  <c r="P278" i="76" a="1"/>
  <c r="P278" i="76" s="1"/>
  <c r="P276" i="76" a="1"/>
  <c r="P276" i="76" s="1"/>
  <c r="P270" i="76" a="1"/>
  <c r="P270" i="76" s="1"/>
  <c r="P268" i="76" a="1"/>
  <c r="P268" i="76" s="1"/>
  <c r="P264" i="76" a="1"/>
  <c r="P264" i="76" s="1"/>
  <c r="P258" i="76" a="1"/>
  <c r="P258" i="76" s="1"/>
  <c r="P240" i="76" a="1"/>
  <c r="P240" i="76" s="1"/>
  <c r="P238" i="76" a="1"/>
  <c r="P238" i="76" s="1"/>
  <c r="P236" i="76" a="1"/>
  <c r="P236" i="76" s="1"/>
  <c r="P234" i="76" a="1"/>
  <c r="P234" i="76" s="1"/>
  <c r="P232" i="76" a="1"/>
  <c r="P232" i="76" s="1"/>
  <c r="P230" i="76" a="1"/>
  <c r="P230" i="76" s="1"/>
  <c r="P228" i="76" a="1"/>
  <c r="P228" i="76" s="1"/>
  <c r="P226" i="76" a="1"/>
  <c r="P226" i="76" s="1"/>
  <c r="P224" i="76" a="1"/>
  <c r="P224" i="76" s="1"/>
  <c r="P222" i="76" a="1"/>
  <c r="P222" i="76" s="1"/>
  <c r="P220" i="76" a="1"/>
  <c r="P220" i="76" s="1"/>
  <c r="P218" i="76" a="1"/>
  <c r="P218" i="76" s="1"/>
  <c r="P213" i="76" a="1"/>
  <c r="P213" i="76" s="1"/>
  <c r="P211" i="76" a="1"/>
  <c r="P211" i="76" s="1"/>
  <c r="P209" i="76" a="1"/>
  <c r="P209" i="76" s="1"/>
  <c r="P207" i="76" a="1"/>
  <c r="P207" i="76" s="1"/>
  <c r="P205" i="76" a="1"/>
  <c r="P205" i="76" s="1"/>
  <c r="P203" i="76" a="1"/>
  <c r="P203" i="76" s="1"/>
  <c r="P201" i="76" a="1"/>
  <c r="P201" i="76" s="1"/>
  <c r="P199" i="76" a="1"/>
  <c r="P199" i="76" s="1"/>
  <c r="P197" i="76" a="1"/>
  <c r="P197" i="76" s="1"/>
  <c r="P195" i="76" a="1"/>
  <c r="P195" i="76" s="1"/>
  <c r="P193" i="76" a="1"/>
  <c r="P193" i="76" s="1"/>
  <c r="P191" i="76" a="1"/>
  <c r="P191" i="76" s="1"/>
  <c r="P189" i="76" a="1"/>
  <c r="P189" i="76" s="1"/>
  <c r="P187" i="76" a="1"/>
  <c r="P187" i="76" s="1"/>
  <c r="P185" i="76" a="1"/>
  <c r="P185" i="76" s="1"/>
  <c r="P183" i="76" a="1"/>
  <c r="P183" i="76" s="1"/>
  <c r="P181" i="76" a="1"/>
  <c r="P181" i="76" s="1"/>
  <c r="P179" i="76" a="1"/>
  <c r="P179" i="76" s="1"/>
  <c r="P177" i="76" a="1"/>
  <c r="P177" i="76" s="1"/>
  <c r="P175" i="76" a="1"/>
  <c r="P175" i="76" s="1"/>
  <c r="P173" i="76" a="1"/>
  <c r="P173" i="76" s="1"/>
  <c r="P171" i="76" a="1"/>
  <c r="P171" i="76" s="1"/>
  <c r="P169" i="76" a="1"/>
  <c r="P169" i="76" s="1"/>
  <c r="P167" i="76" a="1"/>
  <c r="P167" i="76" s="1"/>
  <c r="P165" i="76" a="1"/>
  <c r="P165" i="76" s="1"/>
  <c r="P163" i="76" a="1"/>
  <c r="P163" i="76" s="1"/>
  <c r="P161" i="76" a="1"/>
  <c r="P161" i="76" s="1"/>
  <c r="P159" i="76" a="1"/>
  <c r="P159" i="76" s="1"/>
  <c r="P157" i="76" a="1"/>
  <c r="P157" i="76" s="1"/>
  <c r="P155" i="76" a="1"/>
  <c r="P155" i="76" s="1"/>
  <c r="P153" i="76" a="1"/>
  <c r="P153" i="76" s="1"/>
  <c r="P151" i="76" a="1"/>
  <c r="P151" i="76" s="1"/>
  <c r="P149" i="76" a="1"/>
  <c r="P149" i="76" s="1"/>
  <c r="P147" i="76" a="1"/>
  <c r="P147" i="76" s="1"/>
  <c r="P145" i="76" a="1"/>
  <c r="P145" i="76" s="1"/>
  <c r="P143" i="76" a="1"/>
  <c r="P143" i="76" s="1"/>
  <c r="P141" i="76" a="1"/>
  <c r="P141" i="76" s="1"/>
  <c r="P139" i="76" a="1"/>
  <c r="P139" i="76" s="1"/>
  <c r="P137" i="76" a="1"/>
  <c r="P137" i="76" s="1"/>
  <c r="P135" i="76" a="1"/>
  <c r="P135" i="76" s="1"/>
  <c r="P133" i="76" a="1"/>
  <c r="P133" i="76" s="1"/>
  <c r="P131" i="76" a="1"/>
  <c r="P131" i="76" s="1"/>
  <c r="P129" i="76" a="1"/>
  <c r="P129" i="76" s="1"/>
  <c r="P127" i="76" a="1"/>
  <c r="P127" i="76" s="1"/>
  <c r="P125" i="76" a="1"/>
  <c r="P125" i="76" s="1"/>
  <c r="P123" i="76" a="1"/>
  <c r="P123" i="76" s="1"/>
  <c r="P121" i="76" a="1"/>
  <c r="P121" i="76" s="1"/>
  <c r="P119" i="76" a="1"/>
  <c r="P119" i="76" s="1"/>
  <c r="P117" i="76" a="1"/>
  <c r="P117" i="76" s="1"/>
  <c r="P115" i="76" a="1"/>
  <c r="P115" i="76" s="1"/>
  <c r="P113" i="76" a="1"/>
  <c r="P113" i="76" s="1"/>
  <c r="P111" i="76" a="1"/>
  <c r="P111" i="76" s="1"/>
  <c r="P109" i="76" a="1"/>
  <c r="P109" i="76" s="1"/>
  <c r="P107" i="76" a="1"/>
  <c r="P107" i="76" s="1"/>
  <c r="P105" i="76" a="1"/>
  <c r="P105" i="76" s="1"/>
  <c r="P103" i="76" a="1"/>
  <c r="P103" i="76" s="1"/>
  <c r="P101" i="76" a="1"/>
  <c r="P101" i="76" s="1"/>
  <c r="P99" i="76" a="1"/>
  <c r="P99" i="76" s="1"/>
  <c r="P97" i="76" a="1"/>
  <c r="P97" i="76" s="1"/>
  <c r="P95" i="76" a="1"/>
  <c r="P95" i="76" s="1"/>
  <c r="P93" i="76" a="1"/>
  <c r="P93" i="76" s="1"/>
  <c r="P91" i="76" a="1"/>
  <c r="P91" i="76" s="1"/>
  <c r="P89" i="76" a="1"/>
  <c r="P89" i="76" s="1"/>
  <c r="P87" i="76" a="1"/>
  <c r="P87" i="76" s="1"/>
  <c r="P85" i="76" a="1"/>
  <c r="P85" i="76" s="1"/>
  <c r="P83" i="76" a="1"/>
  <c r="P83" i="76" s="1"/>
  <c r="P81" i="76" a="1"/>
  <c r="P81" i="76" s="1"/>
  <c r="P79" i="76" a="1"/>
  <c r="P79" i="76" s="1"/>
  <c r="P77" i="76" a="1"/>
  <c r="P77" i="76" s="1"/>
  <c r="P75" i="76" a="1"/>
  <c r="P75" i="76" s="1"/>
  <c r="P73" i="76" a="1"/>
  <c r="P73" i="76" s="1"/>
  <c r="P71" i="76" a="1"/>
  <c r="P71" i="76" s="1"/>
  <c r="P69" i="76" a="1"/>
  <c r="P69" i="76" s="1"/>
  <c r="P67" i="76" a="1"/>
  <c r="P67" i="76" s="1"/>
  <c r="P65" i="76" a="1"/>
  <c r="P65" i="76" s="1"/>
  <c r="P63" i="76" a="1"/>
  <c r="P63" i="76" s="1"/>
  <c r="P61" i="76" a="1"/>
  <c r="P61" i="76" s="1"/>
  <c r="P59" i="76" a="1"/>
  <c r="P59" i="76" s="1"/>
  <c r="P57" i="76" a="1"/>
  <c r="P57" i="76" s="1"/>
  <c r="P55" i="76" a="1"/>
  <c r="P55" i="76" s="1"/>
  <c r="P53" i="76" a="1"/>
  <c r="P53" i="76" s="1"/>
  <c r="P51" i="76" a="1"/>
  <c r="P51" i="76" s="1"/>
  <c r="P49" i="76" a="1"/>
  <c r="P49" i="76" s="1"/>
  <c r="P47" i="76" a="1"/>
  <c r="P47" i="76" s="1"/>
  <c r="P216" i="76" a="1"/>
  <c r="P216" i="76" s="1"/>
  <c r="P214" i="76" a="1"/>
  <c r="P214" i="76" s="1"/>
  <c r="P212" i="76" a="1"/>
  <c r="P212" i="76" s="1"/>
  <c r="P210" i="76" a="1"/>
  <c r="P210" i="76" s="1"/>
  <c r="P208" i="76" a="1"/>
  <c r="P208" i="76" s="1"/>
  <c r="P206" i="76" a="1"/>
  <c r="P206" i="76" s="1"/>
  <c r="P204" i="76" a="1"/>
  <c r="P204" i="76" s="1"/>
  <c r="P202" i="76" a="1"/>
  <c r="P202" i="76" s="1"/>
  <c r="P200" i="76" a="1"/>
  <c r="P200" i="76" s="1"/>
  <c r="P198" i="76" a="1"/>
  <c r="P198" i="76" s="1"/>
  <c r="P196" i="76" a="1"/>
  <c r="P196" i="76" s="1"/>
  <c r="P194" i="76" a="1"/>
  <c r="P194" i="76" s="1"/>
  <c r="P192" i="76" a="1"/>
  <c r="P192" i="76" s="1"/>
  <c r="P190" i="76" a="1"/>
  <c r="P190" i="76" s="1"/>
  <c r="P188" i="76" a="1"/>
  <c r="P188" i="76" s="1"/>
  <c r="P186" i="76" a="1"/>
  <c r="P186" i="76" s="1"/>
  <c r="P184" i="76" a="1"/>
  <c r="P184" i="76" s="1"/>
  <c r="P182" i="76" a="1"/>
  <c r="P182" i="76" s="1"/>
  <c r="P180" i="76" a="1"/>
  <c r="P180" i="76" s="1"/>
  <c r="P178" i="76" a="1"/>
  <c r="P178" i="76" s="1"/>
  <c r="P176" i="76" a="1"/>
  <c r="P176" i="76" s="1"/>
  <c r="P174" i="76" a="1"/>
  <c r="P174" i="76" s="1"/>
  <c r="P172" i="76" a="1"/>
  <c r="P172" i="76" s="1"/>
  <c r="P170" i="76" a="1"/>
  <c r="P170" i="76" s="1"/>
  <c r="P168" i="76" a="1"/>
  <c r="P168" i="76" s="1"/>
  <c r="P166" i="76" a="1"/>
  <c r="P166" i="76" s="1"/>
  <c r="P164" i="76" a="1"/>
  <c r="P164" i="76" s="1"/>
  <c r="P162" i="76" a="1"/>
  <c r="P162" i="76" s="1"/>
  <c r="P160" i="76" a="1"/>
  <c r="P160" i="76" s="1"/>
  <c r="P158" i="76" a="1"/>
  <c r="P158" i="76" s="1"/>
  <c r="P156" i="76" a="1"/>
  <c r="P156" i="76" s="1"/>
  <c r="P154" i="76" a="1"/>
  <c r="P154" i="76" s="1"/>
  <c r="P152" i="76" a="1"/>
  <c r="P152" i="76" s="1"/>
  <c r="P150" i="76" a="1"/>
  <c r="P150" i="76" s="1"/>
  <c r="P148" i="76" a="1"/>
  <c r="P148" i="76" s="1"/>
  <c r="P146" i="76" a="1"/>
  <c r="P146" i="76" s="1"/>
  <c r="P144" i="76" a="1"/>
  <c r="P144" i="76" s="1"/>
  <c r="P142" i="76" a="1"/>
  <c r="P142" i="76" s="1"/>
  <c r="P140" i="76" a="1"/>
  <c r="P140" i="76" s="1"/>
  <c r="P138" i="76" a="1"/>
  <c r="P138" i="76" s="1"/>
  <c r="P136" i="76" a="1"/>
  <c r="P136" i="76" s="1"/>
  <c r="P134" i="76" a="1"/>
  <c r="P134" i="76" s="1"/>
  <c r="P132" i="76" a="1"/>
  <c r="P132" i="76" s="1"/>
  <c r="P130" i="76" a="1"/>
  <c r="P130" i="76" s="1"/>
  <c r="P128" i="76" a="1"/>
  <c r="P128" i="76" s="1"/>
  <c r="P126" i="76" a="1"/>
  <c r="P126" i="76" s="1"/>
  <c r="P124" i="76" a="1"/>
  <c r="P124" i="76" s="1"/>
  <c r="P122" i="76" a="1"/>
  <c r="P122" i="76" s="1"/>
  <c r="P120" i="76" a="1"/>
  <c r="P120" i="76" s="1"/>
  <c r="P118" i="76" a="1"/>
  <c r="P118" i="76" s="1"/>
  <c r="P116" i="76" a="1"/>
  <c r="P116" i="76" s="1"/>
  <c r="P114" i="76" a="1"/>
  <c r="P114" i="76" s="1"/>
  <c r="P112" i="76" a="1"/>
  <c r="P112" i="76" s="1"/>
  <c r="P110" i="76" a="1"/>
  <c r="P110" i="76" s="1"/>
  <c r="P108" i="76" a="1"/>
  <c r="P108" i="76" s="1"/>
  <c r="P106" i="76" a="1"/>
  <c r="P106" i="76" s="1"/>
  <c r="P104" i="76" a="1"/>
  <c r="P104" i="76" s="1"/>
  <c r="P102" i="76" a="1"/>
  <c r="P102" i="76" s="1"/>
  <c r="P100" i="76" a="1"/>
  <c r="P100" i="76" s="1"/>
  <c r="P98" i="76" a="1"/>
  <c r="P98" i="76" s="1"/>
  <c r="P96" i="76" a="1"/>
  <c r="P96" i="76" s="1"/>
  <c r="P94" i="76" a="1"/>
  <c r="P94" i="76" s="1"/>
  <c r="P92" i="76" a="1"/>
  <c r="P92" i="76" s="1"/>
  <c r="P90" i="76" a="1"/>
  <c r="P90" i="76" s="1"/>
  <c r="P88" i="76" a="1"/>
  <c r="P88" i="76" s="1"/>
  <c r="P86" i="76" a="1"/>
  <c r="P86" i="76" s="1"/>
  <c r="P84" i="76" a="1"/>
  <c r="P84" i="76" s="1"/>
  <c r="P82" i="76" a="1"/>
  <c r="P82" i="76" s="1"/>
  <c r="P80" i="76" a="1"/>
  <c r="P80" i="76" s="1"/>
  <c r="P78" i="76" a="1"/>
  <c r="P78" i="76" s="1"/>
  <c r="P76" i="76" a="1"/>
  <c r="P76" i="76" s="1"/>
  <c r="P74" i="76" a="1"/>
  <c r="P74" i="76" s="1"/>
  <c r="P72" i="76" a="1"/>
  <c r="P72" i="76" s="1"/>
  <c r="P70" i="76" a="1"/>
  <c r="P70" i="76" s="1"/>
  <c r="P68" i="76" a="1"/>
  <c r="P68" i="76" s="1"/>
  <c r="P66" i="76" a="1"/>
  <c r="P66" i="76" s="1"/>
  <c r="P64" i="76" a="1"/>
  <c r="P64" i="76" s="1"/>
  <c r="P62" i="76" a="1"/>
  <c r="P62" i="76" s="1"/>
  <c r="P60" i="76" a="1"/>
  <c r="P60" i="76" s="1"/>
  <c r="P58" i="76" a="1"/>
  <c r="P58" i="76" s="1"/>
  <c r="P56" i="76" a="1"/>
  <c r="P56" i="76" s="1"/>
  <c r="P54" i="76" a="1"/>
  <c r="P54" i="76" s="1"/>
  <c r="P52" i="76" a="1"/>
  <c r="P52" i="76" s="1"/>
  <c r="P50" i="76" a="1"/>
  <c r="P50" i="76" s="1"/>
  <c r="P48" i="76" a="1"/>
  <c r="P48" i="76" s="1"/>
  <c r="K3" i="76"/>
  <c r="O3" i="76"/>
  <c r="F3" i="76"/>
  <c r="C3" i="76"/>
  <c r="N3" i="76"/>
  <c r="A316" i="76"/>
  <c r="O316" i="76" s="1"/>
  <c r="J315" i="76"/>
  <c r="C315" i="76"/>
  <c r="K315" i="76"/>
  <c r="D315" i="76"/>
  <c r="L315" i="76"/>
  <c r="E315" i="76"/>
  <c r="M315" i="76"/>
  <c r="F315" i="76"/>
  <c r="N315" i="76"/>
  <c r="G315" i="76"/>
  <c r="H315" i="76"/>
  <c r="I315" i="76"/>
  <c r="D3" i="76"/>
  <c r="I3" i="76"/>
  <c r="H3" i="76"/>
  <c r="G3" i="76"/>
  <c r="J3" i="76"/>
  <c r="M3" i="76"/>
  <c r="E3" i="76"/>
  <c r="L3" i="76"/>
  <c r="K16" i="70"/>
  <c r="K15" i="70"/>
  <c r="K12" i="70"/>
  <c r="K14" i="70"/>
  <c r="K13" i="70"/>
  <c r="K11" i="70"/>
  <c r="K10" i="70"/>
  <c r="K9" i="70"/>
  <c r="K7" i="70"/>
  <c r="K8" i="70"/>
  <c r="C305" i="70"/>
  <c r="C293" i="70"/>
  <c r="C282" i="70"/>
  <c r="C273" i="70"/>
  <c r="C266" i="70"/>
  <c r="C258" i="70"/>
  <c r="C249" i="70"/>
  <c r="C225" i="70"/>
  <c r="C218" i="70"/>
  <c r="C210" i="70"/>
  <c r="C201" i="70"/>
  <c r="C194" i="70"/>
  <c r="C186" i="70"/>
  <c r="C162" i="70"/>
  <c r="C149" i="70"/>
  <c r="C145" i="70"/>
  <c r="C114" i="70"/>
  <c r="C101" i="70"/>
  <c r="C73" i="70"/>
  <c r="C66" i="70"/>
  <c r="C9" i="70"/>
  <c r="C138" i="70"/>
  <c r="C121" i="70"/>
  <c r="C304" i="70"/>
  <c r="C296" i="70"/>
  <c r="C288" i="70"/>
  <c r="C280" i="70"/>
  <c r="C272" i="70"/>
  <c r="C264" i="70"/>
  <c r="C256" i="70"/>
  <c r="C248" i="70"/>
  <c r="C240" i="70"/>
  <c r="C232" i="70"/>
  <c r="C224" i="70"/>
  <c r="C216" i="70"/>
  <c r="C208" i="70"/>
  <c r="C200" i="70"/>
  <c r="C192" i="70"/>
  <c r="C184" i="70"/>
  <c r="C176" i="70"/>
  <c r="C168" i="70"/>
  <c r="C160" i="70"/>
  <c r="C152" i="70"/>
  <c r="C144" i="70"/>
  <c r="C136" i="70"/>
  <c r="C128" i="70"/>
  <c r="C120" i="70"/>
  <c r="C112" i="70"/>
  <c r="C104" i="70"/>
  <c r="C96" i="70"/>
  <c r="C88" i="70"/>
  <c r="C80" i="70"/>
  <c r="C72" i="70"/>
  <c r="C64" i="70"/>
  <c r="C56" i="70"/>
  <c r="C48" i="70"/>
  <c r="C40" i="70"/>
  <c r="C32" i="70"/>
  <c r="C24" i="70"/>
  <c r="C16" i="70"/>
  <c r="C290" i="70"/>
  <c r="C242" i="70"/>
  <c r="C303" i="70"/>
  <c r="C295" i="70"/>
  <c r="C287" i="70"/>
  <c r="C279" i="70"/>
  <c r="C271" i="70"/>
  <c r="C263" i="70"/>
  <c r="C255" i="70"/>
  <c r="C247" i="70"/>
  <c r="C239" i="70"/>
  <c r="C231" i="70"/>
  <c r="C223" i="70"/>
  <c r="C215" i="70"/>
  <c r="C207" i="70"/>
  <c r="C199" i="70"/>
  <c r="C191" i="70"/>
  <c r="C183" i="70"/>
  <c r="C175" i="70"/>
  <c r="C167" i="70"/>
  <c r="C159" i="70"/>
  <c r="C151" i="70"/>
  <c r="C143" i="70"/>
  <c r="C135" i="70"/>
  <c r="C127" i="70"/>
  <c r="C119" i="70"/>
  <c r="C111" i="70"/>
  <c r="C103" i="70"/>
  <c r="C95" i="70"/>
  <c r="C87" i="70"/>
  <c r="C79" i="70"/>
  <c r="C71" i="70"/>
  <c r="C63" i="70"/>
  <c r="C55" i="70"/>
  <c r="C47" i="70"/>
  <c r="C39" i="70"/>
  <c r="C31" i="70"/>
  <c r="C23" i="70"/>
  <c r="C15" i="70"/>
  <c r="C308" i="70"/>
  <c r="C300" i="70"/>
  <c r="C292" i="70"/>
  <c r="C284" i="70"/>
  <c r="C276" i="70"/>
  <c r="C268" i="70"/>
  <c r="C260" i="70"/>
  <c r="C252" i="70"/>
  <c r="C244" i="70"/>
  <c r="C236" i="70"/>
  <c r="C228" i="70"/>
  <c r="C220" i="70"/>
  <c r="C212" i="70"/>
  <c r="C204" i="70"/>
  <c r="C196" i="70"/>
  <c r="C188" i="70"/>
  <c r="C180" i="70"/>
  <c r="C172" i="70"/>
  <c r="C164" i="70"/>
  <c r="C156" i="70"/>
  <c r="C148" i="70"/>
  <c r="C140" i="70"/>
  <c r="C132" i="70"/>
  <c r="C124" i="70"/>
  <c r="C116" i="70"/>
  <c r="C108" i="70"/>
  <c r="C100" i="70"/>
  <c r="C92" i="70"/>
  <c r="C84" i="70"/>
  <c r="C76" i="70"/>
  <c r="C68" i="70"/>
  <c r="C60" i="70"/>
  <c r="C52" i="70"/>
  <c r="C44" i="70"/>
  <c r="C36" i="70"/>
  <c r="C28" i="70"/>
  <c r="C20" i="70"/>
  <c r="C12" i="70"/>
  <c r="C234" i="70"/>
  <c r="C177" i="70"/>
  <c r="C307" i="70"/>
  <c r="C299" i="70"/>
  <c r="C291" i="70"/>
  <c r="C278" i="70"/>
  <c r="C275" i="70"/>
  <c r="C267" i="70"/>
  <c r="C259" i="70"/>
  <c r="C246" i="70"/>
  <c r="C243" i="70"/>
  <c r="C235" i="70"/>
  <c r="C227" i="70"/>
  <c r="C219" i="70"/>
  <c r="C211" i="70"/>
  <c r="C198" i="70"/>
  <c r="C195" i="70"/>
  <c r="C187" i="70"/>
  <c r="C179" i="70"/>
  <c r="C166" i="70"/>
  <c r="C163" i="70"/>
  <c r="C150" i="70"/>
  <c r="C147" i="70"/>
  <c r="C139" i="70"/>
  <c r="C131" i="70"/>
  <c r="C123" i="70"/>
  <c r="C115" i="70"/>
  <c r="C102" i="70"/>
  <c r="C99" i="70"/>
  <c r="C86" i="70"/>
  <c r="C83" i="70"/>
  <c r="C75" i="70"/>
  <c r="C62" i="70"/>
  <c r="C59" i="70"/>
  <c r="C51" i="70"/>
  <c r="C38" i="70"/>
  <c r="C35" i="70"/>
  <c r="C27" i="70"/>
  <c r="C14" i="70"/>
  <c r="C11" i="70"/>
  <c r="C130" i="70"/>
  <c r="C97" i="70"/>
  <c r="C90" i="70"/>
  <c r="C82" i="70"/>
  <c r="C58" i="70"/>
  <c r="C49" i="70"/>
  <c r="C42" i="70"/>
  <c r="C34" i="70"/>
  <c r="C25" i="70"/>
  <c r="C18" i="70"/>
  <c r="C10" i="70"/>
  <c r="C170" i="70"/>
  <c r="C294" i="70"/>
  <c r="C230" i="70"/>
  <c r="C182" i="70"/>
  <c r="C134" i="70"/>
  <c r="C70" i="70"/>
  <c r="C285" i="70"/>
  <c r="C221" i="70"/>
  <c r="C173" i="70"/>
  <c r="C125" i="70"/>
  <c r="C69" i="70"/>
  <c r="C297" i="70"/>
  <c r="C281" i="70"/>
  <c r="C257" i="70"/>
  <c r="C241" i="70"/>
  <c r="C217" i="70"/>
  <c r="C193" i="70"/>
  <c r="C169" i="70"/>
  <c r="C153" i="70"/>
  <c r="C129" i="70"/>
  <c r="C105" i="70"/>
  <c r="C81" i="70"/>
  <c r="C65" i="70"/>
  <c r="C41" i="70"/>
  <c r="C17" i="70"/>
  <c r="A316" i="70"/>
  <c r="C262" i="70"/>
  <c r="C206" i="70"/>
  <c r="C158" i="70"/>
  <c r="C110" i="70"/>
  <c r="C46" i="70"/>
  <c r="C261" i="70"/>
  <c r="C213" i="70"/>
  <c r="C165" i="70"/>
  <c r="C109" i="70"/>
  <c r="C61" i="70"/>
  <c r="C289" i="70"/>
  <c r="C265" i="70"/>
  <c r="C233" i="70"/>
  <c r="C209" i="70"/>
  <c r="C185" i="70"/>
  <c r="C161" i="70"/>
  <c r="C137" i="70"/>
  <c r="C113" i="70"/>
  <c r="C89" i="70"/>
  <c r="C57" i="70"/>
  <c r="C33" i="70"/>
  <c r="C270" i="70"/>
  <c r="C214" i="70"/>
  <c r="C174" i="70"/>
  <c r="C118" i="70"/>
  <c r="C78" i="70"/>
  <c r="C30" i="70"/>
  <c r="C269" i="70"/>
  <c r="C229" i="70"/>
  <c r="C181" i="70"/>
  <c r="C133" i="70"/>
  <c r="C93" i="70"/>
  <c r="C77" i="70"/>
  <c r="C37" i="70"/>
  <c r="C29" i="70"/>
  <c r="C21" i="70"/>
  <c r="C13" i="70"/>
  <c r="C286" i="70"/>
  <c r="C238" i="70"/>
  <c r="C190" i="70"/>
  <c r="C142" i="70"/>
  <c r="C94" i="70"/>
  <c r="C54" i="70"/>
  <c r="C22" i="70"/>
  <c r="C301" i="70"/>
  <c r="C253" i="70"/>
  <c r="C205" i="70"/>
  <c r="C157" i="70"/>
  <c r="C117" i="70"/>
  <c r="C53" i="70"/>
  <c r="C283" i="70"/>
  <c r="C251" i="70"/>
  <c r="C203" i="70"/>
  <c r="C171" i="70"/>
  <c r="C155" i="70"/>
  <c r="C107" i="70"/>
  <c r="C91" i="70"/>
  <c r="C43" i="70"/>
  <c r="C19" i="70"/>
  <c r="C302" i="70"/>
  <c r="C254" i="70"/>
  <c r="C222" i="70"/>
  <c r="C126" i="70"/>
  <c r="C277" i="70"/>
  <c r="C237" i="70"/>
  <c r="C189" i="70"/>
  <c r="C141" i="70"/>
  <c r="C85" i="70"/>
  <c r="C67" i="70"/>
  <c r="C306" i="70"/>
  <c r="C298" i="70"/>
  <c r="C274" i="70"/>
  <c r="C250" i="70"/>
  <c r="C226" i="70"/>
  <c r="C202" i="70"/>
  <c r="C178" i="70"/>
  <c r="C154" i="70"/>
  <c r="C146" i="70"/>
  <c r="C122" i="70"/>
  <c r="C106" i="70"/>
  <c r="C98" i="70"/>
  <c r="C74" i="70"/>
  <c r="C50" i="70"/>
  <c r="C26" i="70"/>
  <c r="C245" i="70"/>
  <c r="C197" i="70"/>
  <c r="C45" i="70"/>
  <c r="H26" i="56"/>
  <c r="H23" i="56"/>
  <c r="H22" i="56"/>
  <c r="H18" i="56"/>
  <c r="H21" i="56"/>
  <c r="H20" i="56"/>
  <c r="H19" i="56"/>
  <c r="L4" i="56"/>
  <c r="M4" i="56" s="1"/>
  <c r="N4" i="56" s="1"/>
  <c r="O4" i="56" s="1"/>
  <c r="P4" i="56" s="1"/>
  <c r="Q4" i="56" s="1"/>
  <c r="R4" i="56" s="1"/>
  <c r="S4" i="56" s="1"/>
  <c r="T4" i="56" s="1"/>
  <c r="L43" i="79" l="1"/>
  <c r="E43" i="79"/>
  <c r="M43" i="79"/>
  <c r="F43" i="79"/>
  <c r="G43" i="79"/>
  <c r="I43" i="79"/>
  <c r="H43" i="79"/>
  <c r="J43" i="79"/>
  <c r="K43" i="79"/>
  <c r="A43" i="79"/>
  <c r="C44" i="79" s="1"/>
  <c r="D44" i="79" s="1"/>
  <c r="A317" i="76"/>
  <c r="O317" i="76" s="1"/>
  <c r="F316" i="76"/>
  <c r="N316" i="76"/>
  <c r="K316" i="76"/>
  <c r="G316" i="76"/>
  <c r="H316" i="76"/>
  <c r="I316" i="76"/>
  <c r="C316" i="76"/>
  <c r="J316" i="76"/>
  <c r="D316" i="76"/>
  <c r="L316" i="76"/>
  <c r="E316" i="76"/>
  <c r="M316" i="76"/>
  <c r="K3" i="70"/>
  <c r="K2" i="70"/>
  <c r="K1" i="70"/>
  <c r="A317" i="70"/>
  <c r="F316" i="70"/>
  <c r="I44" i="79" l="1"/>
  <c r="J44" i="79"/>
  <c r="F44" i="79"/>
  <c r="K44" i="79"/>
  <c r="L44" i="79"/>
  <c r="E44" i="79"/>
  <c r="M44" i="79"/>
  <c r="G44" i="79"/>
  <c r="H44" i="79"/>
  <c r="A44" i="79"/>
  <c r="C45" i="79" s="1"/>
  <c r="D45" i="79" s="1"/>
  <c r="J317" i="76"/>
  <c r="C317" i="76"/>
  <c r="K317" i="76"/>
  <c r="D317" i="76"/>
  <c r="L317" i="76"/>
  <c r="G317" i="76"/>
  <c r="E317" i="76"/>
  <c r="M317" i="76"/>
  <c r="F317" i="76"/>
  <c r="N317" i="76"/>
  <c r="H317" i="76"/>
  <c r="I317" i="76"/>
  <c r="A318" i="76"/>
  <c r="O318" i="76" s="1"/>
  <c r="A318" i="70"/>
  <c r="F317" i="70"/>
  <c r="F45" i="79" l="1"/>
  <c r="G45" i="79"/>
  <c r="H45" i="79"/>
  <c r="I45" i="79"/>
  <c r="J45" i="79"/>
  <c r="K45" i="79"/>
  <c r="L45" i="79"/>
  <c r="M45" i="79"/>
  <c r="E45" i="79"/>
  <c r="A45" i="79"/>
  <c r="C46" i="79" s="1"/>
  <c r="D46" i="79" s="1"/>
  <c r="F318" i="76"/>
  <c r="N318" i="76"/>
  <c r="K318" i="76"/>
  <c r="G318" i="76"/>
  <c r="C318" i="76"/>
  <c r="H318" i="76"/>
  <c r="I318" i="76"/>
  <c r="J318" i="76"/>
  <c r="D318" i="76"/>
  <c r="L318" i="76"/>
  <c r="E318" i="76"/>
  <c r="M318" i="76"/>
  <c r="A319" i="76"/>
  <c r="O319" i="76" s="1"/>
  <c r="A319" i="70"/>
  <c r="F318" i="70"/>
  <c r="K46" i="79" l="1"/>
  <c r="L46" i="79"/>
  <c r="E46" i="79"/>
  <c r="M46" i="79"/>
  <c r="F46" i="79"/>
  <c r="H46" i="79"/>
  <c r="G46" i="79"/>
  <c r="I46" i="79"/>
  <c r="J46" i="79"/>
  <c r="A46" i="79"/>
  <c r="C47" i="79" s="1"/>
  <c r="D47" i="79" s="1"/>
  <c r="J319" i="76"/>
  <c r="C319" i="76"/>
  <c r="K319" i="76"/>
  <c r="D319" i="76"/>
  <c r="L319" i="76"/>
  <c r="E319" i="76"/>
  <c r="M319" i="76"/>
  <c r="G319" i="76"/>
  <c r="F319" i="76"/>
  <c r="N319" i="76"/>
  <c r="H319" i="76"/>
  <c r="I319" i="76"/>
  <c r="A320" i="76"/>
  <c r="O320" i="76" s="1"/>
  <c r="A320" i="70"/>
  <c r="F319" i="70"/>
  <c r="H47" i="79" l="1"/>
  <c r="I47" i="79"/>
  <c r="M47" i="79"/>
  <c r="J47" i="79"/>
  <c r="E47" i="79"/>
  <c r="K47" i="79"/>
  <c r="L47" i="79"/>
  <c r="F47" i="79"/>
  <c r="G47" i="79"/>
  <c r="A47" i="79"/>
  <c r="C48" i="79" s="1"/>
  <c r="D48" i="79" s="1"/>
  <c r="F320" i="76"/>
  <c r="N320" i="76"/>
  <c r="C320" i="76"/>
  <c r="G320" i="76"/>
  <c r="H320" i="76"/>
  <c r="I320" i="76"/>
  <c r="K320" i="76"/>
  <c r="J320" i="76"/>
  <c r="D320" i="76"/>
  <c r="L320" i="76"/>
  <c r="E320" i="76"/>
  <c r="M320" i="76"/>
  <c r="A321" i="76"/>
  <c r="O321" i="76" s="1"/>
  <c r="A321" i="70"/>
  <c r="F320" i="70"/>
  <c r="E48" i="79" l="1"/>
  <c r="M48" i="79"/>
  <c r="J48" i="79"/>
  <c r="F48" i="79"/>
  <c r="G48" i="79"/>
  <c r="H48" i="79"/>
  <c r="I48" i="79"/>
  <c r="K48" i="79"/>
  <c r="L48" i="79"/>
  <c r="A48" i="79"/>
  <c r="C49" i="79" s="1"/>
  <c r="D49" i="79" s="1"/>
  <c r="J321" i="76"/>
  <c r="G321" i="76"/>
  <c r="C321" i="76"/>
  <c r="K321" i="76"/>
  <c r="D321" i="76"/>
  <c r="L321" i="76"/>
  <c r="E321" i="76"/>
  <c r="M321" i="76"/>
  <c r="F321" i="76"/>
  <c r="N321" i="76"/>
  <c r="H321" i="76"/>
  <c r="I321" i="76"/>
  <c r="A322" i="76"/>
  <c r="O322" i="76" s="1"/>
  <c r="A322" i="70"/>
  <c r="F321" i="70"/>
  <c r="J49" i="79" l="1"/>
  <c r="K49" i="79"/>
  <c r="L49" i="79"/>
  <c r="G49" i="79"/>
  <c r="E49" i="79"/>
  <c r="M49" i="79"/>
  <c r="F49" i="79"/>
  <c r="H49" i="79"/>
  <c r="I49" i="79"/>
  <c r="F322" i="76"/>
  <c r="N322" i="76"/>
  <c r="K322" i="76"/>
  <c r="G322" i="76"/>
  <c r="H322" i="76"/>
  <c r="I322" i="76"/>
  <c r="C322" i="76"/>
  <c r="J322" i="76"/>
  <c r="D322" i="76"/>
  <c r="L322" i="76"/>
  <c r="E322" i="76"/>
  <c r="M322" i="76"/>
  <c r="A323" i="76"/>
  <c r="O323" i="76" s="1"/>
  <c r="A323" i="70"/>
  <c r="F322" i="70"/>
  <c r="A49" i="79" l="1"/>
  <c r="C50" i="79" s="1"/>
  <c r="D50" i="79" s="1"/>
  <c r="J323" i="76"/>
  <c r="C323" i="76"/>
  <c r="K323" i="76"/>
  <c r="G323" i="76"/>
  <c r="D323" i="76"/>
  <c r="L323" i="76"/>
  <c r="E323" i="76"/>
  <c r="M323" i="76"/>
  <c r="F323" i="76"/>
  <c r="N323" i="76"/>
  <c r="H323" i="76"/>
  <c r="I323" i="76"/>
  <c r="A324" i="76"/>
  <c r="O324" i="76" s="1"/>
  <c r="A324" i="70"/>
  <c r="F323" i="70"/>
  <c r="G50" i="79" l="1"/>
  <c r="H50" i="79"/>
  <c r="I50" i="79"/>
  <c r="J50" i="79"/>
  <c r="K50" i="79"/>
  <c r="E50" i="79"/>
  <c r="M50" i="79"/>
  <c r="L50" i="79"/>
  <c r="F50" i="79"/>
  <c r="A50" i="79"/>
  <c r="C51" i="79" s="1"/>
  <c r="D51" i="79" s="1"/>
  <c r="F324" i="76"/>
  <c r="N324" i="76"/>
  <c r="G324" i="76"/>
  <c r="H324" i="76"/>
  <c r="K324" i="76"/>
  <c r="I324" i="76"/>
  <c r="C324" i="76"/>
  <c r="J324" i="76"/>
  <c r="D324" i="76"/>
  <c r="L324" i="76"/>
  <c r="E324" i="76"/>
  <c r="M324" i="76"/>
  <c r="A325" i="76"/>
  <c r="O325" i="76" s="1"/>
  <c r="A325" i="70"/>
  <c r="F324" i="70"/>
  <c r="L51" i="79" l="1"/>
  <c r="E51" i="79"/>
  <c r="M51" i="79"/>
  <c r="F51" i="79"/>
  <c r="G51" i="79"/>
  <c r="H51" i="79"/>
  <c r="J51" i="79"/>
  <c r="I51" i="79"/>
  <c r="K51" i="79"/>
  <c r="A51" i="79"/>
  <c r="C52" i="79" s="1"/>
  <c r="D52" i="79" s="1"/>
  <c r="J325" i="76"/>
  <c r="G325" i="76"/>
  <c r="C325" i="76"/>
  <c r="K325" i="76"/>
  <c r="D325" i="76"/>
  <c r="L325" i="76"/>
  <c r="E325" i="76"/>
  <c r="M325" i="76"/>
  <c r="F325" i="76"/>
  <c r="N325" i="76"/>
  <c r="H325" i="76"/>
  <c r="I325" i="76"/>
  <c r="A326" i="76"/>
  <c r="O326" i="76" s="1"/>
  <c r="A326" i="70"/>
  <c r="F326" i="70" s="1"/>
  <c r="F325" i="70"/>
  <c r="I52" i="79" l="1"/>
  <c r="J52" i="79"/>
  <c r="K52" i="79"/>
  <c r="L52" i="79"/>
  <c r="E52" i="79"/>
  <c r="M52" i="79"/>
  <c r="G52" i="79"/>
  <c r="F52" i="79"/>
  <c r="H52" i="79"/>
  <c r="A52" i="79"/>
  <c r="C53" i="79" s="1"/>
  <c r="D53" i="79" s="1"/>
  <c r="F326" i="76"/>
  <c r="N326" i="76"/>
  <c r="G326" i="76"/>
  <c r="H326" i="76"/>
  <c r="I326" i="76"/>
  <c r="K326" i="76"/>
  <c r="J326" i="76"/>
  <c r="C326" i="76"/>
  <c r="D326" i="76"/>
  <c r="L326" i="76"/>
  <c r="E326" i="76"/>
  <c r="M326" i="76"/>
  <c r="F53" i="79" l="1"/>
  <c r="G53" i="79"/>
  <c r="H53" i="79"/>
  <c r="I53" i="79"/>
  <c r="J53" i="79"/>
  <c r="L53" i="79"/>
  <c r="M53" i="79"/>
  <c r="E53" i="79"/>
  <c r="K53" i="79"/>
  <c r="A53" i="79"/>
  <c r="A4" i="56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3" i="56"/>
  <c r="I3" i="67"/>
  <c r="I4" i="67"/>
  <c r="G7" i="67"/>
  <c r="K18" i="75"/>
  <c r="F17" i="67"/>
  <c r="K21" i="75"/>
  <c r="K23" i="75"/>
  <c r="F18" i="67"/>
  <c r="F16" i="67"/>
  <c r="J6" i="67"/>
  <c r="J8" i="67"/>
  <c r="K15" i="75"/>
  <c r="G6" i="67"/>
  <c r="K20" i="75"/>
  <c r="G3" i="67"/>
  <c r="J5" i="67"/>
  <c r="K24" i="75"/>
  <c r="G4" i="67"/>
  <c r="K19" i="75"/>
  <c r="J7" i="67"/>
  <c r="W4" i="74" l="1"/>
  <c r="P18" i="74"/>
  <c r="P25" i="74"/>
  <c r="P24" i="74"/>
  <c r="P23" i="74"/>
  <c r="P21" i="74"/>
  <c r="P22" i="74"/>
  <c r="P20" i="74"/>
  <c r="O5" i="74"/>
  <c r="O6" i="74" s="1"/>
  <c r="O7" i="74" s="1"/>
  <c r="O8" i="74" s="1"/>
  <c r="O9" i="74" s="1"/>
  <c r="O10" i="74" s="1"/>
  <c r="O11" i="74" s="1"/>
  <c r="O12" i="74" s="1"/>
  <c r="O13" i="74" s="1"/>
  <c r="O14" i="74" s="1"/>
  <c r="O15" i="74" s="1"/>
  <c r="O16" i="74" s="1"/>
  <c r="O17" i="74" s="1"/>
  <c r="P4" i="74"/>
  <c r="Q4" i="74" s="1"/>
  <c r="R4" i="74" s="1"/>
  <c r="S4" i="74" s="1"/>
  <c r="T4" i="74" s="1"/>
  <c r="U4" i="74" s="1"/>
  <c r="V4" i="74" s="1"/>
  <c r="A30" i="74"/>
  <c r="X1" i="74"/>
  <c r="L2" i="73"/>
  <c r="M2" i="73" s="1"/>
  <c r="N2" i="73" s="1"/>
  <c r="O2" i="73" s="1"/>
  <c r="P2" i="73" s="1"/>
  <c r="Q2" i="73" s="1"/>
  <c r="K3" i="73"/>
  <c r="K4" i="73" s="1"/>
  <c r="K5" i="73" s="1"/>
  <c r="K6" i="73" s="1"/>
  <c r="K7" i="73" s="1"/>
  <c r="K8" i="73" s="1"/>
  <c r="K9" i="73" s="1"/>
  <c r="K10" i="73" s="1"/>
  <c r="K11" i="73" s="1"/>
  <c r="K12" i="73" s="1"/>
  <c r="K13" i="73" s="1"/>
  <c r="L15" i="73"/>
  <c r="D1" i="73" s="1"/>
  <c r="A30" i="73"/>
  <c r="Q17" i="59"/>
  <c r="R17" i="59"/>
  <c r="Q3" i="59"/>
  <c r="R3" i="59"/>
  <c r="P3" i="59"/>
  <c r="O5" i="59"/>
  <c r="O1" i="59"/>
  <c r="A30" i="59"/>
  <c r="A28" i="75" s="1"/>
  <c r="C28" i="75" s="1"/>
  <c r="Q23" i="74"/>
  <c r="Q24" i="74"/>
  <c r="Q20" i="74"/>
  <c r="Q25" i="74"/>
  <c r="Q21" i="74"/>
  <c r="Q22" i="74"/>
  <c r="Q34" i="59" l="1"/>
  <c r="Q37" i="59"/>
  <c r="Q29" i="59"/>
  <c r="Q30" i="59"/>
  <c r="Q38" i="59"/>
  <c r="Q33" i="59"/>
  <c r="Q32" i="59"/>
  <c r="Q35" i="59"/>
  <c r="Q36" i="59"/>
  <c r="Q31" i="59"/>
  <c r="Q39" i="59"/>
  <c r="O6" i="59"/>
  <c r="O29" i="59"/>
  <c r="R31" i="59"/>
  <c r="R39" i="59"/>
  <c r="R35" i="59"/>
  <c r="R38" i="59"/>
  <c r="R34" i="59"/>
  <c r="R37" i="59"/>
  <c r="R29" i="59"/>
  <c r="R32" i="59"/>
  <c r="R30" i="59"/>
  <c r="R33" i="59"/>
  <c r="R36" i="59"/>
  <c r="B34" i="71" a="1"/>
  <c r="B32" i="71" a="1"/>
  <c r="B33" i="71" a="1"/>
  <c r="O7" i="59" l="1"/>
  <c r="O30" i="59"/>
  <c r="B34" i="71"/>
  <c r="B33" i="71"/>
  <c r="B32" i="71"/>
  <c r="B3" i="60"/>
  <c r="B4" i="60"/>
  <c r="B5" i="60"/>
  <c r="B6" i="60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" i="60"/>
  <c r="K13" i="60"/>
  <c r="K14" i="60"/>
  <c r="K15" i="60"/>
  <c r="K16" i="60"/>
  <c r="K17" i="60"/>
  <c r="B18" i="71" s="1"/>
  <c r="K18" i="60"/>
  <c r="K19" i="60"/>
  <c r="B20" i="71" s="1"/>
  <c r="K20" i="60"/>
  <c r="B21" i="71" s="1"/>
  <c r="K21" i="60"/>
  <c r="K22" i="60"/>
  <c r="K23" i="60"/>
  <c r="K24" i="60"/>
  <c r="K25" i="60"/>
  <c r="B26" i="71" s="1"/>
  <c r="K26" i="60"/>
  <c r="B27" i="71" s="1"/>
  <c r="K27" i="60"/>
  <c r="K3" i="60"/>
  <c r="K4" i="60"/>
  <c r="K5" i="60"/>
  <c r="B6" i="71" s="1"/>
  <c r="K6" i="60"/>
  <c r="B7" i="71" s="1"/>
  <c r="K7" i="60"/>
  <c r="K8" i="60"/>
  <c r="B9" i="71" s="1"/>
  <c r="K9" i="60"/>
  <c r="K10" i="60"/>
  <c r="B11" i="71" s="1"/>
  <c r="K11" i="60"/>
  <c r="B12" i="71" s="1"/>
  <c r="K12" i="60"/>
  <c r="B13" i="71" s="1"/>
  <c r="J3" i="60"/>
  <c r="J4" i="60"/>
  <c r="J5" i="60"/>
  <c r="J6" i="60"/>
  <c r="J7" i="60"/>
  <c r="J8" i="60"/>
  <c r="J9" i="60"/>
  <c r="J10" i="60"/>
  <c r="J11" i="60"/>
  <c r="J12" i="60"/>
  <c r="J13" i="60"/>
  <c r="J14" i="60"/>
  <c r="B15" i="71"/>
  <c r="J15" i="60"/>
  <c r="J16" i="60"/>
  <c r="J17" i="60"/>
  <c r="J18" i="60"/>
  <c r="B19" i="71"/>
  <c r="J19" i="60"/>
  <c r="J20" i="60"/>
  <c r="J21" i="60"/>
  <c r="J22" i="60"/>
  <c r="B23" i="71"/>
  <c r="J23" i="60"/>
  <c r="J24" i="60"/>
  <c r="J25" i="60"/>
  <c r="J26" i="60"/>
  <c r="J27" i="60"/>
  <c r="B28" i="71"/>
  <c r="B24" i="71"/>
  <c r="K2" i="60"/>
  <c r="B3" i="71" s="1"/>
  <c r="J2" i="60"/>
  <c r="I2" i="60"/>
  <c r="I3" i="60"/>
  <c r="I4" i="60"/>
  <c r="I5" i="60"/>
  <c r="I6" i="60"/>
  <c r="I7" i="60"/>
  <c r="I8" i="60"/>
  <c r="I9" i="60"/>
  <c r="I10" i="60"/>
  <c r="I11" i="60"/>
  <c r="I12" i="60"/>
  <c r="I13" i="60"/>
  <c r="I14" i="60"/>
  <c r="I15" i="60"/>
  <c r="I16" i="60"/>
  <c r="I17" i="60"/>
  <c r="I18" i="60"/>
  <c r="I19" i="60"/>
  <c r="I20" i="60"/>
  <c r="I21" i="60"/>
  <c r="I22" i="60"/>
  <c r="I23" i="60"/>
  <c r="I24" i="60"/>
  <c r="I25" i="60"/>
  <c r="I26" i="60"/>
  <c r="I27" i="60"/>
  <c r="H2" i="60"/>
  <c r="H3" i="60"/>
  <c r="H4" i="60"/>
  <c r="H5" i="60"/>
  <c r="H6" i="60"/>
  <c r="H7" i="60"/>
  <c r="H8" i="60"/>
  <c r="H9" i="60"/>
  <c r="H10" i="60"/>
  <c r="H11" i="60"/>
  <c r="H12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G2" i="60"/>
  <c r="G3" i="60"/>
  <c r="G4" i="60"/>
  <c r="G5" i="60"/>
  <c r="G6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27" i="60"/>
  <c r="F2" i="60"/>
  <c r="F3" i="60"/>
  <c r="F4" i="60"/>
  <c r="F5" i="60"/>
  <c r="F6" i="60"/>
  <c r="F7" i="60"/>
  <c r="F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E2" i="60"/>
  <c r="E3" i="60"/>
  <c r="E4" i="60"/>
  <c r="E5" i="60"/>
  <c r="E6" i="60"/>
  <c r="E7" i="60"/>
  <c r="E8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C3" i="60"/>
  <c r="D3" i="60"/>
  <c r="C4" i="60"/>
  <c r="D4" i="60"/>
  <c r="C5" i="60"/>
  <c r="D5" i="60"/>
  <c r="C6" i="60"/>
  <c r="D6" i="60"/>
  <c r="C7" i="60"/>
  <c r="D7" i="60"/>
  <c r="C8" i="60"/>
  <c r="D8" i="60"/>
  <c r="C9" i="60"/>
  <c r="D9" i="60"/>
  <c r="C10" i="60"/>
  <c r="D10" i="60"/>
  <c r="C11" i="60"/>
  <c r="D11" i="60"/>
  <c r="C12" i="60"/>
  <c r="D12" i="60"/>
  <c r="C13" i="60"/>
  <c r="D13" i="60"/>
  <c r="C14" i="60"/>
  <c r="D14" i="60"/>
  <c r="C15" i="60"/>
  <c r="D15" i="60"/>
  <c r="C16" i="60"/>
  <c r="D16" i="60"/>
  <c r="C17" i="60"/>
  <c r="D17" i="60"/>
  <c r="C18" i="60"/>
  <c r="D18" i="60"/>
  <c r="C19" i="60"/>
  <c r="D19" i="60"/>
  <c r="C20" i="60"/>
  <c r="D20" i="60"/>
  <c r="C21" i="60"/>
  <c r="D21" i="60"/>
  <c r="C22" i="60"/>
  <c r="D22" i="60"/>
  <c r="C23" i="60"/>
  <c r="D23" i="60"/>
  <c r="C24" i="60"/>
  <c r="D24" i="60"/>
  <c r="C25" i="60"/>
  <c r="D25" i="60"/>
  <c r="C26" i="60"/>
  <c r="D26" i="60"/>
  <c r="C27" i="60"/>
  <c r="D27" i="60"/>
  <c r="D2" i="60"/>
  <c r="C2" i="60"/>
  <c r="A28" i="71"/>
  <c r="A27" i="71"/>
  <c r="A26" i="71"/>
  <c r="B25" i="71"/>
  <c r="A25" i="71"/>
  <c r="A24" i="71"/>
  <c r="A23" i="71"/>
  <c r="B22" i="71"/>
  <c r="A22" i="71"/>
  <c r="A21" i="71"/>
  <c r="A20" i="71"/>
  <c r="A19" i="71"/>
  <c r="A18" i="71"/>
  <c r="B17" i="71"/>
  <c r="A17" i="71"/>
  <c r="B16" i="71"/>
  <c r="A16" i="71"/>
  <c r="A15" i="71"/>
  <c r="B14" i="71"/>
  <c r="A14" i="71"/>
  <c r="A13" i="71"/>
  <c r="A12" i="71"/>
  <c r="A11" i="71"/>
  <c r="B10" i="71"/>
  <c r="A10" i="71"/>
  <c r="A9" i="71"/>
  <c r="B8" i="71"/>
  <c r="A8" i="71"/>
  <c r="A7" i="71"/>
  <c r="A6" i="71"/>
  <c r="B5" i="71"/>
  <c r="A5" i="71"/>
  <c r="B4" i="71"/>
  <c r="A4" i="71"/>
  <c r="A3" i="71"/>
  <c r="E2" i="52"/>
  <c r="D2" i="52"/>
  <c r="A29" i="69"/>
  <c r="B28" i="69"/>
  <c r="A28" i="69"/>
  <c r="C28" i="69" s="1"/>
  <c r="B27" i="69"/>
  <c r="A27" i="69"/>
  <c r="C27" i="69" s="1"/>
  <c r="B26" i="69"/>
  <c r="A26" i="69"/>
  <c r="C26" i="69" s="1"/>
  <c r="B25" i="69"/>
  <c r="A25" i="69"/>
  <c r="C25" i="69" s="1"/>
  <c r="B24" i="69"/>
  <c r="A24" i="69"/>
  <c r="C24" i="69" s="1"/>
  <c r="B23" i="69"/>
  <c r="A23" i="69"/>
  <c r="C23" i="69" s="1"/>
  <c r="B22" i="69"/>
  <c r="A22" i="69"/>
  <c r="C22" i="69" s="1"/>
  <c r="B21" i="69"/>
  <c r="A21" i="69"/>
  <c r="C21" i="69" s="1"/>
  <c r="B20" i="69"/>
  <c r="A20" i="69"/>
  <c r="C20" i="69" s="1"/>
  <c r="B19" i="69"/>
  <c r="A19" i="69"/>
  <c r="C19" i="69" s="1"/>
  <c r="B18" i="69"/>
  <c r="A18" i="69"/>
  <c r="C18" i="69" s="1"/>
  <c r="B17" i="69"/>
  <c r="A17" i="69"/>
  <c r="C17" i="69" s="1"/>
  <c r="B16" i="69"/>
  <c r="A16" i="69"/>
  <c r="C16" i="69" s="1"/>
  <c r="B15" i="69"/>
  <c r="A15" i="69"/>
  <c r="C15" i="69" s="1"/>
  <c r="B14" i="69"/>
  <c r="A14" i="69"/>
  <c r="C14" i="69" s="1"/>
  <c r="B13" i="69"/>
  <c r="A13" i="69"/>
  <c r="C13" i="69" s="1"/>
  <c r="B12" i="69"/>
  <c r="A12" i="69"/>
  <c r="C12" i="69" s="1"/>
  <c r="B11" i="69"/>
  <c r="A11" i="69"/>
  <c r="C11" i="69" s="1"/>
  <c r="B10" i="69"/>
  <c r="A10" i="69"/>
  <c r="B9" i="69"/>
  <c r="A9" i="69"/>
  <c r="C9" i="69" s="1"/>
  <c r="B8" i="69"/>
  <c r="A8" i="69"/>
  <c r="C8" i="69" s="1"/>
  <c r="B7" i="69"/>
  <c r="A7" i="69"/>
  <c r="C7" i="69" s="1"/>
  <c r="B6" i="69"/>
  <c r="A6" i="69"/>
  <c r="C6" i="69" s="1"/>
  <c r="B5" i="69"/>
  <c r="A5" i="69"/>
  <c r="C5" i="69" s="1"/>
  <c r="B4" i="69"/>
  <c r="A4" i="69"/>
  <c r="C4" i="69" s="1"/>
  <c r="B3" i="69"/>
  <c r="A3" i="69"/>
  <c r="C3" i="69" s="1"/>
  <c r="O8" i="59" l="1"/>
  <c r="O31" i="59"/>
  <c r="F4" i="71"/>
  <c r="F3" i="71"/>
  <c r="A17" i="59"/>
  <c r="A15" i="75" s="1"/>
  <c r="C15" i="75" s="1"/>
  <c r="A17" i="74"/>
  <c r="A17" i="73"/>
  <c r="A6" i="59"/>
  <c r="A4" i="75" s="1"/>
  <c r="C4" i="75" s="1"/>
  <c r="A6" i="74"/>
  <c r="A6" i="73"/>
  <c r="B11" i="74"/>
  <c r="B11" i="73"/>
  <c r="B11" i="59"/>
  <c r="B9" i="75" s="1"/>
  <c r="C17" i="71"/>
  <c r="B17" i="74"/>
  <c r="B17" i="73"/>
  <c r="B17" i="59"/>
  <c r="B15" i="75" s="1"/>
  <c r="B23" i="74"/>
  <c r="B23" i="73"/>
  <c r="B23" i="59"/>
  <c r="B21" i="75" s="1"/>
  <c r="C20" i="71"/>
  <c r="B20" i="74"/>
  <c r="B20" i="73"/>
  <c r="B20" i="59"/>
  <c r="B18" i="75" s="1"/>
  <c r="C8" i="71"/>
  <c r="B8" i="74"/>
  <c r="B8" i="73"/>
  <c r="B8" i="59"/>
  <c r="B6" i="75" s="1"/>
  <c r="A29" i="59"/>
  <c r="A27" i="75" s="1"/>
  <c r="C27" i="75" s="1"/>
  <c r="A29" i="74"/>
  <c r="A29" i="73"/>
  <c r="C6" i="71"/>
  <c r="B6" i="74"/>
  <c r="B6" i="59"/>
  <c r="B4" i="75" s="1"/>
  <c r="B6" i="73"/>
  <c r="A12" i="74"/>
  <c r="A12" i="73"/>
  <c r="A12" i="59"/>
  <c r="A10" i="75" s="1"/>
  <c r="C10" i="75" s="1"/>
  <c r="A18" i="59"/>
  <c r="A16" i="75" s="1"/>
  <c r="C16" i="75" s="1"/>
  <c r="A18" i="74"/>
  <c r="A18" i="73"/>
  <c r="A24" i="74"/>
  <c r="A24" i="73"/>
  <c r="A24" i="59"/>
  <c r="A22" i="75" s="1"/>
  <c r="C22" i="75" s="1"/>
  <c r="B7" i="74"/>
  <c r="B7" i="73"/>
  <c r="B7" i="59"/>
  <c r="B5" i="75" s="1"/>
  <c r="A13" i="59"/>
  <c r="A11" i="75" s="1"/>
  <c r="C11" i="75" s="1"/>
  <c r="A13" i="74"/>
  <c r="A13" i="73"/>
  <c r="C18" i="71"/>
  <c r="B18" i="74"/>
  <c r="B18" i="73"/>
  <c r="B18" i="59"/>
  <c r="B16" i="75" s="1"/>
  <c r="A25" i="59"/>
  <c r="A23" i="75" s="1"/>
  <c r="C23" i="75" s="1"/>
  <c r="A25" i="74"/>
  <c r="A25" i="73"/>
  <c r="C14" i="71"/>
  <c r="B14" i="73"/>
  <c r="B14" i="59"/>
  <c r="B12" i="75" s="1"/>
  <c r="B14" i="74"/>
  <c r="A11" i="59"/>
  <c r="A9" i="75" s="1"/>
  <c r="C9" i="75" s="1"/>
  <c r="F9" i="75" s="1"/>
  <c r="A11" i="74"/>
  <c r="A11" i="73"/>
  <c r="A14" i="59"/>
  <c r="A12" i="75" s="1"/>
  <c r="C12" i="75" s="1"/>
  <c r="A14" i="73"/>
  <c r="A14" i="74"/>
  <c r="A19" i="59"/>
  <c r="A17" i="75" s="1"/>
  <c r="C17" i="75" s="1"/>
  <c r="A19" i="74"/>
  <c r="A19" i="73"/>
  <c r="A26" i="59"/>
  <c r="A24" i="75" s="1"/>
  <c r="C24" i="75" s="1"/>
  <c r="A26" i="73"/>
  <c r="A26" i="74"/>
  <c r="B4" i="73"/>
  <c r="C4" i="73" s="1"/>
  <c r="B4" i="59"/>
  <c r="B4" i="74"/>
  <c r="C24" i="71"/>
  <c r="B24" i="74"/>
  <c r="B24" i="73"/>
  <c r="B24" i="59"/>
  <c r="B22" i="75" s="1"/>
  <c r="C13" i="71"/>
  <c r="B13" i="74"/>
  <c r="B13" i="73"/>
  <c r="B13" i="59"/>
  <c r="B11" i="75" s="1"/>
  <c r="C22" i="71"/>
  <c r="B22" i="59"/>
  <c r="B20" i="75" s="1"/>
  <c r="B22" i="74"/>
  <c r="B22" i="73"/>
  <c r="A8" i="74"/>
  <c r="A8" i="73"/>
  <c r="A8" i="59"/>
  <c r="A6" i="75" s="1"/>
  <c r="C6" i="75" s="1"/>
  <c r="F6" i="75" s="1"/>
  <c r="A9" i="59"/>
  <c r="A7" i="75" s="1"/>
  <c r="C7" i="75" s="1"/>
  <c r="A9" i="74"/>
  <c r="A9" i="73"/>
  <c r="A15" i="59"/>
  <c r="A13" i="75" s="1"/>
  <c r="C13" i="75" s="1"/>
  <c r="A15" i="74"/>
  <c r="A15" i="73"/>
  <c r="A20" i="74"/>
  <c r="A20" i="73"/>
  <c r="A20" i="59"/>
  <c r="A18" i="75" s="1"/>
  <c r="C18" i="75" s="1"/>
  <c r="C26" i="71"/>
  <c r="B26" i="73"/>
  <c r="B26" i="59"/>
  <c r="B24" i="75" s="1"/>
  <c r="B26" i="74"/>
  <c r="C25" i="71"/>
  <c r="B25" i="74"/>
  <c r="B25" i="73"/>
  <c r="B25" i="59"/>
  <c r="B23" i="75" s="1"/>
  <c r="C12" i="71"/>
  <c r="B12" i="74"/>
  <c r="B12" i="73"/>
  <c r="B12" i="59"/>
  <c r="B10" i="75" s="1"/>
  <c r="B21" i="74"/>
  <c r="B21" i="73"/>
  <c r="B21" i="59"/>
  <c r="B19" i="75" s="1"/>
  <c r="B5" i="74"/>
  <c r="B5" i="73"/>
  <c r="B5" i="59"/>
  <c r="B3" i="75" s="1"/>
  <c r="A7" i="59"/>
  <c r="A5" i="75" s="1"/>
  <c r="C5" i="75" s="1"/>
  <c r="A7" i="74"/>
  <c r="A7" i="73"/>
  <c r="A4" i="73"/>
  <c r="A4" i="74"/>
  <c r="A4" i="59"/>
  <c r="A2" i="75" s="1"/>
  <c r="B9" i="74"/>
  <c r="B9" i="73"/>
  <c r="B9" i="59"/>
  <c r="B7" i="75" s="1"/>
  <c r="C15" i="71"/>
  <c r="B15" i="74"/>
  <c r="B15" i="73"/>
  <c r="B15" i="59"/>
  <c r="B13" i="75" s="1"/>
  <c r="A21" i="59"/>
  <c r="A19" i="75" s="1"/>
  <c r="C19" i="75" s="1"/>
  <c r="A21" i="74"/>
  <c r="A21" i="73"/>
  <c r="A27" i="59"/>
  <c r="A25" i="75" s="1"/>
  <c r="C25" i="75" s="1"/>
  <c r="A27" i="74"/>
  <c r="A27" i="73"/>
  <c r="C29" i="71"/>
  <c r="B29" i="74"/>
  <c r="B29" i="73"/>
  <c r="B29" i="59"/>
  <c r="B27" i="75" s="1"/>
  <c r="C16" i="71"/>
  <c r="B16" i="74"/>
  <c r="B16" i="73"/>
  <c r="B16" i="59"/>
  <c r="B14" i="75" s="1"/>
  <c r="C28" i="71"/>
  <c r="B28" i="74"/>
  <c r="B28" i="73"/>
  <c r="B28" i="59"/>
  <c r="B26" i="75" s="1"/>
  <c r="A23" i="59"/>
  <c r="A21" i="75" s="1"/>
  <c r="C21" i="75" s="1"/>
  <c r="A23" i="74"/>
  <c r="A23" i="73"/>
  <c r="A5" i="59"/>
  <c r="A3" i="75" s="1"/>
  <c r="C3" i="75" s="1"/>
  <c r="A5" i="74"/>
  <c r="A5" i="73"/>
  <c r="A10" i="59"/>
  <c r="A8" i="75" s="1"/>
  <c r="C8" i="75" s="1"/>
  <c r="A10" i="74"/>
  <c r="A10" i="73"/>
  <c r="A16" i="74"/>
  <c r="A16" i="73"/>
  <c r="A16" i="59"/>
  <c r="A14" i="75" s="1"/>
  <c r="C14" i="75" s="1"/>
  <c r="A22" i="59"/>
  <c r="A20" i="75" s="1"/>
  <c r="C20" i="75" s="1"/>
  <c r="A22" i="73"/>
  <c r="A22" i="74"/>
  <c r="A28" i="74"/>
  <c r="A28" i="73"/>
  <c r="A28" i="59"/>
  <c r="A26" i="75" s="1"/>
  <c r="C26" i="75" s="1"/>
  <c r="C10" i="71"/>
  <c r="B10" i="59"/>
  <c r="B8" i="75" s="1"/>
  <c r="B10" i="73"/>
  <c r="B10" i="74"/>
  <c r="C27" i="71"/>
  <c r="B27" i="74"/>
  <c r="B27" i="73"/>
  <c r="B27" i="59"/>
  <c r="B25" i="75" s="1"/>
  <c r="B19" i="74"/>
  <c r="B19" i="73"/>
  <c r="B19" i="59"/>
  <c r="B17" i="75" s="1"/>
  <c r="C21" i="71"/>
  <c r="E24" i="71"/>
  <c r="E10" i="71"/>
  <c r="E14" i="71"/>
  <c r="E22" i="71"/>
  <c r="E26" i="71"/>
  <c r="E8" i="71"/>
  <c r="E12" i="71"/>
  <c r="D6" i="71"/>
  <c r="D15" i="71"/>
  <c r="D23" i="71"/>
  <c r="D8" i="71"/>
  <c r="D16" i="71"/>
  <c r="D24" i="71"/>
  <c r="D14" i="71"/>
  <c r="D9" i="71"/>
  <c r="D17" i="71"/>
  <c r="D25" i="71"/>
  <c r="D10" i="71"/>
  <c r="D18" i="71"/>
  <c r="D26" i="71"/>
  <c r="D11" i="71"/>
  <c r="D19" i="71"/>
  <c r="D27" i="71"/>
  <c r="D5" i="71"/>
  <c r="D4" i="71"/>
  <c r="D22" i="71"/>
  <c r="D7" i="71"/>
  <c r="D12" i="71"/>
  <c r="D20" i="71"/>
  <c r="D28" i="71"/>
  <c r="E7" i="71"/>
  <c r="D13" i="71"/>
  <c r="D21" i="71"/>
  <c r="D29" i="71"/>
  <c r="E9" i="71"/>
  <c r="E23" i="71"/>
  <c r="E15" i="71"/>
  <c r="E16" i="71"/>
  <c r="C5" i="71"/>
  <c r="C9" i="71"/>
  <c r="E29" i="71"/>
  <c r="E21" i="71"/>
  <c r="E13" i="71"/>
  <c r="E28" i="71"/>
  <c r="E20" i="71"/>
  <c r="E27" i="71"/>
  <c r="E19" i="71"/>
  <c r="E11" i="71"/>
  <c r="E18" i="71"/>
  <c r="E25" i="71"/>
  <c r="E17" i="71"/>
  <c r="C7" i="71"/>
  <c r="C11" i="71"/>
  <c r="C4" i="71"/>
  <c r="C19" i="71"/>
  <c r="C23" i="71"/>
  <c r="E3" i="69"/>
  <c r="C10" i="69"/>
  <c r="E2" i="69"/>
  <c r="H7" i="69" l="1" a="1"/>
  <c r="H7" i="69" s="1"/>
  <c r="F21" i="75"/>
  <c r="F18" i="75"/>
  <c r="O9" i="59"/>
  <c r="O32" i="59"/>
  <c r="F3" i="75"/>
  <c r="F5" i="71"/>
  <c r="F19" i="75"/>
  <c r="F14" i="75"/>
  <c r="F13" i="75"/>
  <c r="F25" i="75"/>
  <c r="F23" i="75"/>
  <c r="F26" i="75"/>
  <c r="F5" i="75"/>
  <c r="F4" i="75"/>
  <c r="K7" i="74"/>
  <c r="B104" i="74"/>
  <c r="W7" i="74"/>
  <c r="M7" i="74"/>
  <c r="H7" i="74"/>
  <c r="I7" i="74"/>
  <c r="J7" i="74"/>
  <c r="K6" i="74"/>
  <c r="W6" i="74"/>
  <c r="J6" i="74"/>
  <c r="H6" i="74"/>
  <c r="M6" i="74"/>
  <c r="I6" i="74"/>
  <c r="C2" i="75"/>
  <c r="J15" i="75"/>
  <c r="W5" i="74"/>
  <c r="H5" i="74"/>
  <c r="K5" i="74"/>
  <c r="J5" i="74"/>
  <c r="M5" i="74"/>
  <c r="I5" i="74"/>
  <c r="F7" i="75"/>
  <c r="F20" i="75"/>
  <c r="C4" i="59"/>
  <c r="B2" i="75"/>
  <c r="C5" i="73"/>
  <c r="D4" i="73"/>
  <c r="F17" i="75"/>
  <c r="F22" i="75"/>
  <c r="F10" i="75"/>
  <c r="F8" i="75"/>
  <c r="F24" i="75"/>
  <c r="F11" i="75"/>
  <c r="F12" i="75"/>
  <c r="F16" i="75"/>
  <c r="F27" i="75"/>
  <c r="F15" i="75"/>
  <c r="C5" i="59" l="1"/>
  <c r="O10" i="59"/>
  <c r="O33" i="59"/>
  <c r="F6" i="71"/>
  <c r="C6" i="59"/>
  <c r="D5" i="59"/>
  <c r="D5" i="74"/>
  <c r="E5" i="74"/>
  <c r="G5" i="74"/>
  <c r="F5" i="74"/>
  <c r="L5" i="74"/>
  <c r="G4" i="73"/>
  <c r="I4" i="73"/>
  <c r="E4" i="73"/>
  <c r="E13" i="75"/>
  <c r="E10" i="75"/>
  <c r="E8" i="75"/>
  <c r="E19" i="75"/>
  <c r="E24" i="75"/>
  <c r="E14" i="75"/>
  <c r="F2" i="75"/>
  <c r="F28" i="75" s="1"/>
  <c r="E6" i="75"/>
  <c r="E26" i="75"/>
  <c r="E25" i="75"/>
  <c r="E12" i="75"/>
  <c r="E16" i="75"/>
  <c r="E15" i="75"/>
  <c r="E2" i="75"/>
  <c r="E27" i="75"/>
  <c r="E11" i="75"/>
  <c r="E3" i="75"/>
  <c r="E17" i="75"/>
  <c r="E20" i="75"/>
  <c r="E4" i="75"/>
  <c r="J18" i="75"/>
  <c r="D2" i="75" s="1"/>
  <c r="E5" i="75"/>
  <c r="E23" i="75"/>
  <c r="E7" i="75"/>
  <c r="E21" i="75"/>
  <c r="E9" i="75"/>
  <c r="E18" i="75"/>
  <c r="E22" i="75"/>
  <c r="J20" i="75" a="1"/>
  <c r="J20" i="75" s="1"/>
  <c r="J23" i="75" s="1"/>
  <c r="J24" i="75" s="1"/>
  <c r="J19" i="75" a="1"/>
  <c r="J19" i="75" s="1"/>
  <c r="C6" i="73"/>
  <c r="D5" i="73"/>
  <c r="I5" i="73" s="1"/>
  <c r="M18" i="75"/>
  <c r="G6" i="74"/>
  <c r="E6" i="74"/>
  <c r="D6" i="74"/>
  <c r="F6" i="74"/>
  <c r="L6" i="74"/>
  <c r="G7" i="74"/>
  <c r="E7" i="74"/>
  <c r="F7" i="74"/>
  <c r="L7" i="74"/>
  <c r="D7" i="74"/>
  <c r="D8" i="74"/>
  <c r="E8" i="74" s="1"/>
  <c r="O11" i="59" l="1"/>
  <c r="O34" i="59"/>
  <c r="F7" i="71"/>
  <c r="H8" i="74"/>
  <c r="F8" i="74"/>
  <c r="I8" i="74" s="1"/>
  <c r="G8" i="74"/>
  <c r="J8" i="74" s="1"/>
  <c r="G5" i="73"/>
  <c r="J21" i="75"/>
  <c r="J22" i="75" s="1"/>
  <c r="F5" i="59"/>
  <c r="E5" i="59"/>
  <c r="G5" i="59" s="1"/>
  <c r="D9" i="74"/>
  <c r="E9" i="74" s="1"/>
  <c r="G9" i="74" s="1"/>
  <c r="G2" i="75"/>
  <c r="D13" i="75"/>
  <c r="G13" i="75" s="1"/>
  <c r="D26" i="75"/>
  <c r="G26" i="75" s="1"/>
  <c r="D5" i="75"/>
  <c r="G5" i="75" s="1"/>
  <c r="D9" i="75"/>
  <c r="G9" i="75" s="1"/>
  <c r="D7" i="75"/>
  <c r="G7" i="75" s="1"/>
  <c r="D15" i="75"/>
  <c r="G15" i="75" s="1"/>
  <c r="D3" i="75"/>
  <c r="G3" i="75" s="1"/>
  <c r="D12" i="75"/>
  <c r="G12" i="75" s="1"/>
  <c r="D22" i="75"/>
  <c r="G22" i="75" s="1"/>
  <c r="D24" i="75"/>
  <c r="G24" i="75" s="1"/>
  <c r="D10" i="75"/>
  <c r="G10" i="75" s="1"/>
  <c r="D16" i="75"/>
  <c r="G16" i="75" s="1"/>
  <c r="D4" i="75"/>
  <c r="G4" i="75" s="1"/>
  <c r="D8" i="75"/>
  <c r="G8" i="75" s="1"/>
  <c r="D25" i="75"/>
  <c r="G25" i="75" s="1"/>
  <c r="D14" i="75"/>
  <c r="G14" i="75" s="1"/>
  <c r="D6" i="75"/>
  <c r="G6" i="75" s="1"/>
  <c r="D17" i="75"/>
  <c r="G17" i="75" s="1"/>
  <c r="D27" i="75"/>
  <c r="G27" i="75" s="1"/>
  <c r="D20" i="75"/>
  <c r="G20" i="75" s="1"/>
  <c r="D19" i="75"/>
  <c r="G19" i="75" s="1"/>
  <c r="D23" i="75"/>
  <c r="G23" i="75" s="1"/>
  <c r="D21" i="75"/>
  <c r="G21" i="75" s="1"/>
  <c r="D18" i="75"/>
  <c r="G18" i="75" s="1"/>
  <c r="D11" i="75"/>
  <c r="G11" i="75" s="1"/>
  <c r="D6" i="59"/>
  <c r="C7" i="59"/>
  <c r="E5" i="73"/>
  <c r="F5" i="73" s="1"/>
  <c r="M8" i="74"/>
  <c r="K8" i="74"/>
  <c r="C7" i="73"/>
  <c r="D6" i="73"/>
  <c r="F4" i="73"/>
  <c r="H4" i="73" s="1"/>
  <c r="H5" i="73" l="1"/>
  <c r="O12" i="59"/>
  <c r="O35" i="59"/>
  <c r="F8" i="71"/>
  <c r="F9" i="74"/>
  <c r="I9" i="74" s="1"/>
  <c r="H9" i="74"/>
  <c r="J9" i="74"/>
  <c r="D10" i="74"/>
  <c r="E10" i="74" s="1"/>
  <c r="E6" i="73"/>
  <c r="C8" i="73"/>
  <c r="D7" i="73"/>
  <c r="D28" i="75"/>
  <c r="C8" i="59"/>
  <c r="D7" i="59"/>
  <c r="E6" i="59"/>
  <c r="G6" i="59" s="1"/>
  <c r="F6" i="59"/>
  <c r="K9" i="74"/>
  <c r="L8" i="74"/>
  <c r="M9" i="74"/>
  <c r="G28" i="75"/>
  <c r="I6" i="73"/>
  <c r="G6" i="73"/>
  <c r="A290" i="52"/>
  <c r="A289" i="52"/>
  <c r="A288" i="52"/>
  <c r="A287" i="52"/>
  <c r="A286" i="52"/>
  <c r="A285" i="52"/>
  <c r="A284" i="52"/>
  <c r="A283" i="52"/>
  <c r="A282" i="52"/>
  <c r="A281" i="52"/>
  <c r="A280" i="52"/>
  <c r="A279" i="52"/>
  <c r="A278" i="52"/>
  <c r="A277" i="52"/>
  <c r="A276" i="52"/>
  <c r="A275" i="52"/>
  <c r="A274" i="52"/>
  <c r="A273" i="52"/>
  <c r="A272" i="52"/>
  <c r="A271" i="52"/>
  <c r="A270" i="52"/>
  <c r="A269" i="52"/>
  <c r="A268" i="52"/>
  <c r="A267" i="52"/>
  <c r="A266" i="52"/>
  <c r="A265" i="52"/>
  <c r="A264" i="52"/>
  <c r="A263" i="52"/>
  <c r="A262" i="52"/>
  <c r="A261" i="52"/>
  <c r="A260" i="52"/>
  <c r="A259" i="52"/>
  <c r="A258" i="52"/>
  <c r="A257" i="52"/>
  <c r="A256" i="52"/>
  <c r="A255" i="52"/>
  <c r="A254" i="52"/>
  <c r="A253" i="52"/>
  <c r="A252" i="52"/>
  <c r="A251" i="52"/>
  <c r="A250" i="52"/>
  <c r="A249" i="52"/>
  <c r="A248" i="52"/>
  <c r="A247" i="52"/>
  <c r="A246" i="52"/>
  <c r="A245" i="52"/>
  <c r="A244" i="52"/>
  <c r="A243" i="52"/>
  <c r="A242" i="52"/>
  <c r="A241" i="52"/>
  <c r="A240" i="52"/>
  <c r="A239" i="52"/>
  <c r="A238" i="52"/>
  <c r="A237" i="52"/>
  <c r="A236" i="52"/>
  <c r="A235" i="52"/>
  <c r="A234" i="52"/>
  <c r="A233" i="52"/>
  <c r="A232" i="52"/>
  <c r="A231" i="52"/>
  <c r="A230" i="52"/>
  <c r="A229" i="52"/>
  <c r="A228" i="52"/>
  <c r="A227" i="52"/>
  <c r="A226" i="52"/>
  <c r="A225" i="52"/>
  <c r="A224" i="52"/>
  <c r="A223" i="52"/>
  <c r="A222" i="52"/>
  <c r="A221" i="52"/>
  <c r="A220" i="52"/>
  <c r="A219" i="52"/>
  <c r="A218" i="52"/>
  <c r="A217" i="52"/>
  <c r="A216" i="52"/>
  <c r="A215" i="52"/>
  <c r="A214" i="52"/>
  <c r="A213" i="52"/>
  <c r="A212" i="52"/>
  <c r="A211" i="52"/>
  <c r="A210" i="52"/>
  <c r="A209" i="52"/>
  <c r="A208" i="52"/>
  <c r="A207" i="52"/>
  <c r="A206" i="52"/>
  <c r="A205" i="52"/>
  <c r="A204" i="52"/>
  <c r="A203" i="52"/>
  <c r="A202" i="52"/>
  <c r="A201" i="52"/>
  <c r="A200" i="52"/>
  <c r="A199" i="52"/>
  <c r="A198" i="52"/>
  <c r="A197" i="52"/>
  <c r="A196" i="52"/>
  <c r="A195" i="52"/>
  <c r="A194" i="52"/>
  <c r="A193" i="52"/>
  <c r="A192" i="52"/>
  <c r="A191" i="52"/>
  <c r="A190" i="52"/>
  <c r="A189" i="52"/>
  <c r="A188" i="52"/>
  <c r="A187" i="52"/>
  <c r="A186" i="52"/>
  <c r="A185" i="52"/>
  <c r="A184" i="52"/>
  <c r="A183" i="52"/>
  <c r="A182" i="52"/>
  <c r="A181" i="52"/>
  <c r="A180" i="52"/>
  <c r="A179" i="52"/>
  <c r="A178" i="52"/>
  <c r="A177" i="52"/>
  <c r="A176" i="52"/>
  <c r="A175" i="52"/>
  <c r="A174" i="52"/>
  <c r="A173" i="52"/>
  <c r="A172" i="52"/>
  <c r="A171" i="52"/>
  <c r="A170" i="52"/>
  <c r="A169" i="52"/>
  <c r="A168" i="52"/>
  <c r="A167" i="52"/>
  <c r="A166" i="52"/>
  <c r="A165" i="52"/>
  <c r="A164" i="52"/>
  <c r="A163" i="52"/>
  <c r="A162" i="52"/>
  <c r="A161" i="52"/>
  <c r="A160" i="52"/>
  <c r="A159" i="52"/>
  <c r="A158" i="52"/>
  <c r="A157" i="52"/>
  <c r="A156" i="52"/>
  <c r="A155" i="52"/>
  <c r="A154" i="52"/>
  <c r="A153" i="52"/>
  <c r="A152" i="52"/>
  <c r="A151" i="52"/>
  <c r="A150" i="52"/>
  <c r="A149" i="52"/>
  <c r="A148" i="52"/>
  <c r="A147" i="52"/>
  <c r="A146" i="52"/>
  <c r="A145" i="52"/>
  <c r="A144" i="52"/>
  <c r="A143" i="52"/>
  <c r="A142" i="52"/>
  <c r="A141" i="52"/>
  <c r="A140" i="52"/>
  <c r="A139" i="52"/>
  <c r="A138" i="52"/>
  <c r="A137" i="52"/>
  <c r="A136" i="52"/>
  <c r="A135" i="52"/>
  <c r="A134" i="52"/>
  <c r="A133" i="52"/>
  <c r="A132" i="52"/>
  <c r="A131" i="52"/>
  <c r="A130" i="52"/>
  <c r="A129" i="52"/>
  <c r="A128" i="52"/>
  <c r="A127" i="52"/>
  <c r="A126" i="52"/>
  <c r="A125" i="52"/>
  <c r="A124" i="52"/>
  <c r="A123" i="52"/>
  <c r="A122" i="52"/>
  <c r="A121" i="52"/>
  <c r="A120" i="52"/>
  <c r="A119" i="52"/>
  <c r="A118" i="52"/>
  <c r="A117" i="52"/>
  <c r="A116" i="52"/>
  <c r="A115" i="52"/>
  <c r="A114" i="52"/>
  <c r="A113" i="52"/>
  <c r="A112" i="52"/>
  <c r="A111" i="52"/>
  <c r="A110" i="52"/>
  <c r="A109" i="52"/>
  <c r="A108" i="52"/>
  <c r="A107" i="52"/>
  <c r="A106" i="52"/>
  <c r="A105" i="52"/>
  <c r="A104" i="52"/>
  <c r="A103" i="52"/>
  <c r="A102" i="52"/>
  <c r="A101" i="52"/>
  <c r="A100" i="52"/>
  <c r="A99" i="52"/>
  <c r="A98" i="52"/>
  <c r="A97" i="52"/>
  <c r="A96" i="52"/>
  <c r="A95" i="52"/>
  <c r="A94" i="52"/>
  <c r="A93" i="52"/>
  <c r="A92" i="52"/>
  <c r="A91" i="52"/>
  <c r="A90" i="52"/>
  <c r="A89" i="52"/>
  <c r="A88" i="52"/>
  <c r="A87" i="52"/>
  <c r="A86" i="52"/>
  <c r="A85" i="52"/>
  <c r="A84" i="52"/>
  <c r="A83" i="52"/>
  <c r="A82" i="52"/>
  <c r="A81" i="52"/>
  <c r="A80" i="52"/>
  <c r="A79" i="52"/>
  <c r="A78" i="52"/>
  <c r="A77" i="52"/>
  <c r="A76" i="52"/>
  <c r="A75" i="52"/>
  <c r="A74" i="52"/>
  <c r="A73" i="52"/>
  <c r="A72" i="52"/>
  <c r="A71" i="52"/>
  <c r="A70" i="52"/>
  <c r="A69" i="52"/>
  <c r="A68" i="52"/>
  <c r="A67" i="52"/>
  <c r="A66" i="52"/>
  <c r="A65" i="52"/>
  <c r="A64" i="52"/>
  <c r="A63" i="52"/>
  <c r="A62" i="52"/>
  <c r="A61" i="52"/>
  <c r="A60" i="52"/>
  <c r="A59" i="52"/>
  <c r="A58" i="52"/>
  <c r="A57" i="52"/>
  <c r="A56" i="52"/>
  <c r="A55" i="52"/>
  <c r="A54" i="52"/>
  <c r="A53" i="52"/>
  <c r="A52" i="52"/>
  <c r="A51" i="52"/>
  <c r="A50" i="52"/>
  <c r="U49" i="52"/>
  <c r="S49" i="52"/>
  <c r="A49" i="52"/>
  <c r="S48" i="52"/>
  <c r="A48" i="52"/>
  <c r="S47" i="52"/>
  <c r="A47" i="52"/>
  <c r="S46" i="52"/>
  <c r="A46" i="52"/>
  <c r="S45" i="52"/>
  <c r="A45" i="52"/>
  <c r="S44" i="52"/>
  <c r="A44" i="52"/>
  <c r="S43" i="52"/>
  <c r="A43" i="52"/>
  <c r="S42" i="52"/>
  <c r="A42" i="52"/>
  <c r="S41" i="52"/>
  <c r="A41" i="52"/>
  <c r="S40" i="52"/>
  <c r="A40" i="52"/>
  <c r="S39" i="52"/>
  <c r="A39" i="52"/>
  <c r="A38" i="52"/>
  <c r="A37" i="52"/>
  <c r="A36" i="52"/>
  <c r="A35" i="52"/>
  <c r="A34" i="52"/>
  <c r="T33" i="52"/>
  <c r="A33" i="52"/>
  <c r="S32" i="52"/>
  <c r="A32" i="52"/>
  <c r="S31" i="52"/>
  <c r="A31" i="52"/>
  <c r="S30" i="52"/>
  <c r="A30" i="52"/>
  <c r="S29" i="52"/>
  <c r="A29" i="52"/>
  <c r="S28" i="52"/>
  <c r="A28" i="52"/>
  <c r="S27" i="52"/>
  <c r="A27" i="52"/>
  <c r="S26" i="52"/>
  <c r="A26" i="52"/>
  <c r="S25" i="52"/>
  <c r="A25" i="52"/>
  <c r="S24" i="52"/>
  <c r="A24" i="52"/>
  <c r="S23" i="52"/>
  <c r="A23" i="52"/>
  <c r="S22" i="52"/>
  <c r="A22" i="52"/>
  <c r="AD21" i="52"/>
  <c r="AC21" i="52"/>
  <c r="AB21" i="52"/>
  <c r="AA21" i="52"/>
  <c r="Z21" i="52"/>
  <c r="Y21" i="52"/>
  <c r="X21" i="52"/>
  <c r="W21" i="52"/>
  <c r="V21" i="52"/>
  <c r="U21" i="52"/>
  <c r="T21" i="52"/>
  <c r="A21" i="52"/>
  <c r="A20" i="52"/>
  <c r="A19" i="52"/>
  <c r="A18" i="52"/>
  <c r="A17" i="52"/>
  <c r="A16" i="52"/>
  <c r="A15" i="52"/>
  <c r="X14" i="52"/>
  <c r="W14" i="52"/>
  <c r="V14" i="52"/>
  <c r="F14" i="52"/>
  <c r="A14" i="52"/>
  <c r="F13" i="52"/>
  <c r="A13" i="52"/>
  <c r="F12" i="52"/>
  <c r="A12" i="52"/>
  <c r="F11" i="52"/>
  <c r="A11" i="52"/>
  <c r="F10" i="52"/>
  <c r="A10" i="52"/>
  <c r="F9" i="52"/>
  <c r="A9" i="52"/>
  <c r="F8" i="52"/>
  <c r="A8" i="52"/>
  <c r="F7" i="52"/>
  <c r="A7" i="52"/>
  <c r="F6" i="52"/>
  <c r="A6" i="52"/>
  <c r="F5" i="52"/>
  <c r="A5" i="52"/>
  <c r="F4" i="52"/>
  <c r="A4" i="52"/>
  <c r="G3" i="52"/>
  <c r="H3" i="52" s="1"/>
  <c r="F3" i="52"/>
  <c r="D3" i="52"/>
  <c r="B1" i="56"/>
  <c r="A1" i="56"/>
  <c r="A28" i="67"/>
  <c r="A27" i="67"/>
  <c r="D4" i="59"/>
  <c r="K1" i="60"/>
  <c r="J1" i="60"/>
  <c r="I1" i="60"/>
  <c r="H1" i="60"/>
  <c r="G1" i="60"/>
  <c r="F1" i="60"/>
  <c r="E1" i="60"/>
  <c r="D1" i="60"/>
  <c r="C1" i="60"/>
  <c r="AF314" i="58"/>
  <c r="AE314" i="58"/>
  <c r="AD314" i="58"/>
  <c r="AC314" i="58"/>
  <c r="AB314" i="58"/>
  <c r="AA314" i="58"/>
  <c r="Z314" i="58"/>
  <c r="Y314" i="58"/>
  <c r="X314" i="58"/>
  <c r="V314" i="58"/>
  <c r="U314" i="58"/>
  <c r="T314" i="58"/>
  <c r="S314" i="58"/>
  <c r="R314" i="58"/>
  <c r="L314" i="58"/>
  <c r="K314" i="58"/>
  <c r="J314" i="58"/>
  <c r="I314" i="58"/>
  <c r="H314" i="58"/>
  <c r="B314" i="58"/>
  <c r="A314" i="58"/>
  <c r="AF313" i="58"/>
  <c r="AE313" i="58"/>
  <c r="AD313" i="58"/>
  <c r="AC313" i="58"/>
  <c r="AB313" i="58"/>
  <c r="AA313" i="58"/>
  <c r="Z313" i="58"/>
  <c r="Y313" i="58"/>
  <c r="X313" i="58"/>
  <c r="V313" i="58"/>
  <c r="U313" i="58"/>
  <c r="T313" i="58"/>
  <c r="S313" i="58"/>
  <c r="R313" i="58"/>
  <c r="L313" i="58"/>
  <c r="K313" i="58"/>
  <c r="J313" i="58"/>
  <c r="I313" i="58"/>
  <c r="H313" i="58"/>
  <c r="B313" i="58"/>
  <c r="A313" i="58"/>
  <c r="AF312" i="58"/>
  <c r="AE312" i="58"/>
  <c r="AD312" i="58"/>
  <c r="AC312" i="58"/>
  <c r="AB312" i="58"/>
  <c r="AA312" i="58"/>
  <c r="Z312" i="58"/>
  <c r="Y312" i="58"/>
  <c r="X312" i="58"/>
  <c r="V312" i="58"/>
  <c r="U312" i="58"/>
  <c r="T312" i="58"/>
  <c r="S312" i="58"/>
  <c r="R312" i="58"/>
  <c r="L312" i="58"/>
  <c r="K312" i="58"/>
  <c r="J312" i="58"/>
  <c r="I312" i="58"/>
  <c r="H312" i="58"/>
  <c r="B312" i="58"/>
  <c r="A312" i="58"/>
  <c r="AF311" i="58"/>
  <c r="AE311" i="58"/>
  <c r="AD311" i="58"/>
  <c r="AC311" i="58"/>
  <c r="AB311" i="58"/>
  <c r="AA311" i="58"/>
  <c r="Z311" i="58"/>
  <c r="Y311" i="58"/>
  <c r="X311" i="58"/>
  <c r="V311" i="58"/>
  <c r="U311" i="58"/>
  <c r="T311" i="58"/>
  <c r="S311" i="58"/>
  <c r="R311" i="58"/>
  <c r="L311" i="58"/>
  <c r="K311" i="58"/>
  <c r="J311" i="58"/>
  <c r="I311" i="58"/>
  <c r="H311" i="58"/>
  <c r="B311" i="58"/>
  <c r="A311" i="58"/>
  <c r="AF310" i="58"/>
  <c r="AE310" i="58"/>
  <c r="AD310" i="58"/>
  <c r="AC310" i="58"/>
  <c r="AB310" i="58"/>
  <c r="AA310" i="58"/>
  <c r="Z310" i="58"/>
  <c r="Y310" i="58"/>
  <c r="X310" i="58"/>
  <c r="V310" i="58"/>
  <c r="U310" i="58"/>
  <c r="T310" i="58"/>
  <c r="S310" i="58"/>
  <c r="R310" i="58"/>
  <c r="L310" i="58"/>
  <c r="K310" i="58"/>
  <c r="J310" i="58"/>
  <c r="I310" i="58"/>
  <c r="H310" i="58"/>
  <c r="B310" i="58"/>
  <c r="A310" i="58"/>
  <c r="AF309" i="58"/>
  <c r="AE309" i="58"/>
  <c r="AD309" i="58"/>
  <c r="AC309" i="58"/>
  <c r="AB309" i="58"/>
  <c r="AA309" i="58"/>
  <c r="Z309" i="58"/>
  <c r="Y309" i="58"/>
  <c r="X309" i="58"/>
  <c r="V309" i="58"/>
  <c r="U309" i="58"/>
  <c r="T309" i="58"/>
  <c r="S309" i="58"/>
  <c r="R309" i="58"/>
  <c r="L309" i="58"/>
  <c r="K309" i="58"/>
  <c r="J309" i="58"/>
  <c r="I309" i="58"/>
  <c r="H309" i="58"/>
  <c r="B309" i="58"/>
  <c r="A309" i="58"/>
  <c r="AF308" i="58"/>
  <c r="AE308" i="58"/>
  <c r="AD308" i="58"/>
  <c r="AC308" i="58"/>
  <c r="AB308" i="58"/>
  <c r="AA308" i="58"/>
  <c r="Z308" i="58"/>
  <c r="Y308" i="58"/>
  <c r="X308" i="58"/>
  <c r="V308" i="58"/>
  <c r="U308" i="58"/>
  <c r="T308" i="58"/>
  <c r="S308" i="58"/>
  <c r="R308" i="58"/>
  <c r="L308" i="58"/>
  <c r="K308" i="58"/>
  <c r="J308" i="58"/>
  <c r="I308" i="58"/>
  <c r="H308" i="58"/>
  <c r="B308" i="58"/>
  <c r="A308" i="58"/>
  <c r="AF307" i="58"/>
  <c r="AE307" i="58"/>
  <c r="AD307" i="58"/>
  <c r="AC307" i="58"/>
  <c r="AB307" i="58"/>
  <c r="AA307" i="58"/>
  <c r="Z307" i="58"/>
  <c r="Y307" i="58"/>
  <c r="X307" i="58"/>
  <c r="V307" i="58"/>
  <c r="U307" i="58"/>
  <c r="T307" i="58"/>
  <c r="S307" i="58"/>
  <c r="R307" i="58"/>
  <c r="L307" i="58"/>
  <c r="K307" i="58"/>
  <c r="J307" i="58"/>
  <c r="I307" i="58"/>
  <c r="H307" i="58"/>
  <c r="B307" i="58"/>
  <c r="A307" i="58"/>
  <c r="AF306" i="58"/>
  <c r="AE306" i="58"/>
  <c r="AD306" i="58"/>
  <c r="AC306" i="58"/>
  <c r="AB306" i="58"/>
  <c r="AA306" i="58"/>
  <c r="Z306" i="58"/>
  <c r="Y306" i="58"/>
  <c r="X306" i="58"/>
  <c r="V306" i="58"/>
  <c r="U306" i="58"/>
  <c r="T306" i="58"/>
  <c r="S306" i="58"/>
  <c r="R306" i="58"/>
  <c r="L306" i="58"/>
  <c r="K306" i="58"/>
  <c r="J306" i="58"/>
  <c r="I306" i="58"/>
  <c r="H306" i="58"/>
  <c r="B306" i="58"/>
  <c r="A306" i="58"/>
  <c r="AF305" i="58"/>
  <c r="AE305" i="58"/>
  <c r="AD305" i="58"/>
  <c r="AC305" i="58"/>
  <c r="AB305" i="58"/>
  <c r="AA305" i="58"/>
  <c r="Z305" i="58"/>
  <c r="Y305" i="58"/>
  <c r="X305" i="58"/>
  <c r="V305" i="58"/>
  <c r="U305" i="58"/>
  <c r="T305" i="58"/>
  <c r="S305" i="58"/>
  <c r="R305" i="58"/>
  <c r="L305" i="58"/>
  <c r="K305" i="58"/>
  <c r="J305" i="58"/>
  <c r="I305" i="58"/>
  <c r="H305" i="58"/>
  <c r="B305" i="58"/>
  <c r="A305" i="58"/>
  <c r="AF304" i="58"/>
  <c r="AE304" i="58"/>
  <c r="AD304" i="58"/>
  <c r="AC304" i="58"/>
  <c r="AB304" i="58"/>
  <c r="AA304" i="58"/>
  <c r="Z304" i="58"/>
  <c r="Y304" i="58"/>
  <c r="X304" i="58"/>
  <c r="V304" i="58"/>
  <c r="U304" i="58"/>
  <c r="T304" i="58"/>
  <c r="S304" i="58"/>
  <c r="R304" i="58"/>
  <c r="L304" i="58"/>
  <c r="K304" i="58"/>
  <c r="J304" i="58"/>
  <c r="I304" i="58"/>
  <c r="H304" i="58"/>
  <c r="B304" i="58"/>
  <c r="A304" i="58"/>
  <c r="AF303" i="58"/>
  <c r="AE303" i="58"/>
  <c r="AD303" i="58"/>
  <c r="AC303" i="58"/>
  <c r="AB303" i="58"/>
  <c r="AA303" i="58"/>
  <c r="Z303" i="58"/>
  <c r="Y303" i="58"/>
  <c r="X303" i="58"/>
  <c r="V303" i="58"/>
  <c r="U303" i="58"/>
  <c r="T303" i="58"/>
  <c r="S303" i="58"/>
  <c r="R303" i="58"/>
  <c r="L303" i="58"/>
  <c r="K303" i="58"/>
  <c r="J303" i="58"/>
  <c r="I303" i="58"/>
  <c r="H303" i="58"/>
  <c r="B303" i="58"/>
  <c r="A303" i="58"/>
  <c r="AF302" i="58"/>
  <c r="AE302" i="58"/>
  <c r="AD302" i="58"/>
  <c r="AC302" i="58"/>
  <c r="AB302" i="58"/>
  <c r="AA302" i="58"/>
  <c r="Z302" i="58"/>
  <c r="Y302" i="58"/>
  <c r="X302" i="58"/>
  <c r="V302" i="58"/>
  <c r="U302" i="58"/>
  <c r="T302" i="58"/>
  <c r="S302" i="58"/>
  <c r="R302" i="58"/>
  <c r="L302" i="58"/>
  <c r="K302" i="58"/>
  <c r="J302" i="58"/>
  <c r="I302" i="58"/>
  <c r="H302" i="58"/>
  <c r="B302" i="58"/>
  <c r="A302" i="58"/>
  <c r="AF301" i="58"/>
  <c r="AE301" i="58"/>
  <c r="AD301" i="58"/>
  <c r="AC301" i="58"/>
  <c r="AB301" i="58"/>
  <c r="AA301" i="58"/>
  <c r="Z301" i="58"/>
  <c r="Y301" i="58"/>
  <c r="X301" i="58"/>
  <c r="V301" i="58"/>
  <c r="U301" i="58"/>
  <c r="T301" i="58"/>
  <c r="S301" i="58"/>
  <c r="R301" i="58"/>
  <c r="L301" i="58"/>
  <c r="K301" i="58"/>
  <c r="J301" i="58"/>
  <c r="I301" i="58"/>
  <c r="H301" i="58"/>
  <c r="B301" i="58"/>
  <c r="A301" i="58"/>
  <c r="AF300" i="58"/>
  <c r="AE300" i="58"/>
  <c r="AD300" i="58"/>
  <c r="AC300" i="58"/>
  <c r="AB300" i="58"/>
  <c r="AA300" i="58"/>
  <c r="Z300" i="58"/>
  <c r="Y300" i="58"/>
  <c r="X300" i="58"/>
  <c r="V300" i="58"/>
  <c r="U300" i="58"/>
  <c r="T300" i="58"/>
  <c r="S300" i="58"/>
  <c r="R300" i="58"/>
  <c r="L300" i="58"/>
  <c r="K300" i="58"/>
  <c r="J300" i="58"/>
  <c r="I300" i="58"/>
  <c r="H300" i="58"/>
  <c r="B300" i="58"/>
  <c r="A300" i="58"/>
  <c r="AF299" i="58"/>
  <c r="AE299" i="58"/>
  <c r="AD299" i="58"/>
  <c r="AC299" i="58"/>
  <c r="AB299" i="58"/>
  <c r="AA299" i="58"/>
  <c r="Z299" i="58"/>
  <c r="Y299" i="58"/>
  <c r="X299" i="58"/>
  <c r="V299" i="58"/>
  <c r="U299" i="58"/>
  <c r="T299" i="58"/>
  <c r="S299" i="58"/>
  <c r="R299" i="58"/>
  <c r="L299" i="58"/>
  <c r="K299" i="58"/>
  <c r="J299" i="58"/>
  <c r="I299" i="58"/>
  <c r="H299" i="58"/>
  <c r="B299" i="58"/>
  <c r="A299" i="58"/>
  <c r="AF298" i="58"/>
  <c r="AE298" i="58"/>
  <c r="AD298" i="58"/>
  <c r="AC298" i="58"/>
  <c r="AB298" i="58"/>
  <c r="AA298" i="58"/>
  <c r="Z298" i="58"/>
  <c r="Y298" i="58"/>
  <c r="X298" i="58"/>
  <c r="V298" i="58"/>
  <c r="U298" i="58"/>
  <c r="T298" i="58"/>
  <c r="S298" i="58"/>
  <c r="R298" i="58"/>
  <c r="L298" i="58"/>
  <c r="K298" i="58"/>
  <c r="J298" i="58"/>
  <c r="I298" i="58"/>
  <c r="H298" i="58"/>
  <c r="B298" i="58"/>
  <c r="A298" i="58"/>
  <c r="AF297" i="58"/>
  <c r="AE297" i="58"/>
  <c r="AD297" i="58"/>
  <c r="AC297" i="58"/>
  <c r="AB297" i="58"/>
  <c r="AA297" i="58"/>
  <c r="Z297" i="58"/>
  <c r="Y297" i="58"/>
  <c r="X297" i="58"/>
  <c r="V297" i="58"/>
  <c r="U297" i="58"/>
  <c r="T297" i="58"/>
  <c r="S297" i="58"/>
  <c r="R297" i="58"/>
  <c r="L297" i="58"/>
  <c r="K297" i="58"/>
  <c r="J297" i="58"/>
  <c r="I297" i="58"/>
  <c r="H297" i="58"/>
  <c r="B297" i="58"/>
  <c r="A297" i="58"/>
  <c r="AF296" i="58"/>
  <c r="AE296" i="58"/>
  <c r="AD296" i="58"/>
  <c r="AC296" i="58"/>
  <c r="AB296" i="58"/>
  <c r="AA296" i="58"/>
  <c r="Z296" i="58"/>
  <c r="Y296" i="58"/>
  <c r="X296" i="58"/>
  <c r="V296" i="58"/>
  <c r="U296" i="58"/>
  <c r="T296" i="58"/>
  <c r="S296" i="58"/>
  <c r="R296" i="58"/>
  <c r="L296" i="58"/>
  <c r="K296" i="58"/>
  <c r="J296" i="58"/>
  <c r="I296" i="58"/>
  <c r="H296" i="58"/>
  <c r="B296" i="58"/>
  <c r="A296" i="58"/>
  <c r="AF295" i="58"/>
  <c r="AE295" i="58"/>
  <c r="AD295" i="58"/>
  <c r="AC295" i="58"/>
  <c r="AB295" i="58"/>
  <c r="AA295" i="58"/>
  <c r="Z295" i="58"/>
  <c r="Y295" i="58"/>
  <c r="X295" i="58"/>
  <c r="V295" i="58"/>
  <c r="U295" i="58"/>
  <c r="T295" i="58"/>
  <c r="S295" i="58"/>
  <c r="R295" i="58"/>
  <c r="L295" i="58"/>
  <c r="K295" i="58"/>
  <c r="J295" i="58"/>
  <c r="I295" i="58"/>
  <c r="H295" i="58"/>
  <c r="B295" i="58"/>
  <c r="A295" i="58"/>
  <c r="AF294" i="58"/>
  <c r="AE294" i="58"/>
  <c r="AD294" i="58"/>
  <c r="AC294" i="58"/>
  <c r="AB294" i="58"/>
  <c r="AA294" i="58"/>
  <c r="Z294" i="58"/>
  <c r="Y294" i="58"/>
  <c r="X294" i="58"/>
  <c r="V294" i="58"/>
  <c r="U294" i="58"/>
  <c r="T294" i="58"/>
  <c r="S294" i="58"/>
  <c r="R294" i="58"/>
  <c r="L294" i="58"/>
  <c r="K294" i="58"/>
  <c r="J294" i="58"/>
  <c r="I294" i="58"/>
  <c r="H294" i="58"/>
  <c r="B294" i="58"/>
  <c r="A294" i="58"/>
  <c r="AF293" i="58"/>
  <c r="AE293" i="58"/>
  <c r="AD293" i="58"/>
  <c r="AC293" i="58"/>
  <c r="AB293" i="58"/>
  <c r="AA293" i="58"/>
  <c r="Z293" i="58"/>
  <c r="Y293" i="58"/>
  <c r="X293" i="58"/>
  <c r="V293" i="58"/>
  <c r="U293" i="58"/>
  <c r="T293" i="58"/>
  <c r="S293" i="58"/>
  <c r="R293" i="58"/>
  <c r="L293" i="58"/>
  <c r="K293" i="58"/>
  <c r="J293" i="58"/>
  <c r="I293" i="58"/>
  <c r="H293" i="58"/>
  <c r="B293" i="58"/>
  <c r="A293" i="58"/>
  <c r="AF292" i="58"/>
  <c r="AE292" i="58"/>
  <c r="AD292" i="58"/>
  <c r="AC292" i="58"/>
  <c r="AB292" i="58"/>
  <c r="AA292" i="58"/>
  <c r="Z292" i="58"/>
  <c r="Y292" i="58"/>
  <c r="X292" i="58"/>
  <c r="V292" i="58"/>
  <c r="U292" i="58"/>
  <c r="T292" i="58"/>
  <c r="S292" i="58"/>
  <c r="R292" i="58"/>
  <c r="L292" i="58"/>
  <c r="K292" i="58"/>
  <c r="J292" i="58"/>
  <c r="I292" i="58"/>
  <c r="H292" i="58"/>
  <c r="B292" i="58"/>
  <c r="A292" i="58"/>
  <c r="AF291" i="58"/>
  <c r="AE291" i="58"/>
  <c r="AD291" i="58"/>
  <c r="AC291" i="58"/>
  <c r="AB291" i="58"/>
  <c r="AA291" i="58"/>
  <c r="Z291" i="58"/>
  <c r="Y291" i="58"/>
  <c r="X291" i="58"/>
  <c r="V291" i="58"/>
  <c r="U291" i="58"/>
  <c r="T291" i="58"/>
  <c r="S291" i="58"/>
  <c r="R291" i="58"/>
  <c r="L291" i="58"/>
  <c r="K291" i="58"/>
  <c r="J291" i="58"/>
  <c r="I291" i="58"/>
  <c r="H291" i="58"/>
  <c r="B291" i="58"/>
  <c r="A291" i="58"/>
  <c r="AF290" i="58"/>
  <c r="AE290" i="58"/>
  <c r="AD290" i="58"/>
  <c r="AC290" i="58"/>
  <c r="AB290" i="58"/>
  <c r="AA290" i="58"/>
  <c r="Z290" i="58"/>
  <c r="Y290" i="58"/>
  <c r="X290" i="58"/>
  <c r="V290" i="58"/>
  <c r="U290" i="58"/>
  <c r="T290" i="58"/>
  <c r="S290" i="58"/>
  <c r="R290" i="58"/>
  <c r="L290" i="58"/>
  <c r="K290" i="58"/>
  <c r="J290" i="58"/>
  <c r="I290" i="58"/>
  <c r="H290" i="58"/>
  <c r="B290" i="58"/>
  <c r="A290" i="58"/>
  <c r="AF289" i="58"/>
  <c r="AE289" i="58"/>
  <c r="AD289" i="58"/>
  <c r="AC289" i="58"/>
  <c r="AB289" i="58"/>
  <c r="AA289" i="58"/>
  <c r="Z289" i="58"/>
  <c r="Y289" i="58"/>
  <c r="X289" i="58"/>
  <c r="V289" i="58"/>
  <c r="U289" i="58"/>
  <c r="T289" i="58"/>
  <c r="S289" i="58"/>
  <c r="R289" i="58"/>
  <c r="L289" i="58"/>
  <c r="K289" i="58"/>
  <c r="J289" i="58"/>
  <c r="I289" i="58"/>
  <c r="H289" i="58"/>
  <c r="B289" i="58"/>
  <c r="A289" i="58"/>
  <c r="AF288" i="58"/>
  <c r="AE288" i="58"/>
  <c r="AD288" i="58"/>
  <c r="AC288" i="58"/>
  <c r="AB288" i="58"/>
  <c r="AA288" i="58"/>
  <c r="Z288" i="58"/>
  <c r="Y288" i="58"/>
  <c r="X288" i="58"/>
  <c r="V288" i="58"/>
  <c r="U288" i="58"/>
  <c r="T288" i="58"/>
  <c r="S288" i="58"/>
  <c r="R288" i="58"/>
  <c r="L288" i="58"/>
  <c r="K288" i="58"/>
  <c r="J288" i="58"/>
  <c r="I288" i="58"/>
  <c r="H288" i="58"/>
  <c r="B288" i="58"/>
  <c r="A288" i="58"/>
  <c r="AF287" i="58"/>
  <c r="AE287" i="58"/>
  <c r="AD287" i="58"/>
  <c r="AC287" i="58"/>
  <c r="AB287" i="58"/>
  <c r="AA287" i="58"/>
  <c r="Z287" i="58"/>
  <c r="Y287" i="58"/>
  <c r="X287" i="58"/>
  <c r="V287" i="58"/>
  <c r="U287" i="58"/>
  <c r="T287" i="58"/>
  <c r="S287" i="58"/>
  <c r="R287" i="58"/>
  <c r="L287" i="58"/>
  <c r="K287" i="58"/>
  <c r="J287" i="58"/>
  <c r="I287" i="58"/>
  <c r="H287" i="58"/>
  <c r="B287" i="58"/>
  <c r="A287" i="58"/>
  <c r="AF286" i="58"/>
  <c r="AE286" i="58"/>
  <c r="AD286" i="58"/>
  <c r="AC286" i="58"/>
  <c r="AB286" i="58"/>
  <c r="AA286" i="58"/>
  <c r="Z286" i="58"/>
  <c r="Y286" i="58"/>
  <c r="X286" i="58"/>
  <c r="V286" i="58"/>
  <c r="U286" i="58"/>
  <c r="T286" i="58"/>
  <c r="S286" i="58"/>
  <c r="R286" i="58"/>
  <c r="L286" i="58"/>
  <c r="K286" i="58"/>
  <c r="J286" i="58"/>
  <c r="I286" i="58"/>
  <c r="H286" i="58"/>
  <c r="B286" i="58"/>
  <c r="A286" i="58"/>
  <c r="AF285" i="58"/>
  <c r="AE285" i="58"/>
  <c r="AD285" i="58"/>
  <c r="AC285" i="58"/>
  <c r="AB285" i="58"/>
  <c r="AA285" i="58"/>
  <c r="Z285" i="58"/>
  <c r="Y285" i="58"/>
  <c r="X285" i="58"/>
  <c r="V285" i="58"/>
  <c r="U285" i="58"/>
  <c r="T285" i="58"/>
  <c r="S285" i="58"/>
  <c r="R285" i="58"/>
  <c r="L285" i="58"/>
  <c r="K285" i="58"/>
  <c r="J285" i="58"/>
  <c r="I285" i="58"/>
  <c r="H285" i="58"/>
  <c r="B285" i="58"/>
  <c r="A285" i="58"/>
  <c r="AF284" i="58"/>
  <c r="AE284" i="58"/>
  <c r="AD284" i="58"/>
  <c r="AC284" i="58"/>
  <c r="AB284" i="58"/>
  <c r="AA284" i="58"/>
  <c r="Z284" i="58"/>
  <c r="Y284" i="58"/>
  <c r="X284" i="58"/>
  <c r="V284" i="58"/>
  <c r="U284" i="58"/>
  <c r="T284" i="58"/>
  <c r="S284" i="58"/>
  <c r="R284" i="58"/>
  <c r="L284" i="58"/>
  <c r="K284" i="58"/>
  <c r="J284" i="58"/>
  <c r="I284" i="58"/>
  <c r="H284" i="58"/>
  <c r="B284" i="58"/>
  <c r="A284" i="58"/>
  <c r="AF283" i="58"/>
  <c r="AE283" i="58"/>
  <c r="AD283" i="58"/>
  <c r="AC283" i="58"/>
  <c r="AB283" i="58"/>
  <c r="AA283" i="58"/>
  <c r="Z283" i="58"/>
  <c r="Y283" i="58"/>
  <c r="X283" i="58"/>
  <c r="V283" i="58"/>
  <c r="U283" i="58"/>
  <c r="T283" i="58"/>
  <c r="S283" i="58"/>
  <c r="R283" i="58"/>
  <c r="L283" i="58"/>
  <c r="K283" i="58"/>
  <c r="J283" i="58"/>
  <c r="I283" i="58"/>
  <c r="H283" i="58"/>
  <c r="B283" i="58"/>
  <c r="A283" i="58"/>
  <c r="AF282" i="58"/>
  <c r="AE282" i="58"/>
  <c r="AD282" i="58"/>
  <c r="AC282" i="58"/>
  <c r="AB282" i="58"/>
  <c r="AA282" i="58"/>
  <c r="Z282" i="58"/>
  <c r="Y282" i="58"/>
  <c r="X282" i="58"/>
  <c r="V282" i="58"/>
  <c r="U282" i="58"/>
  <c r="T282" i="58"/>
  <c r="S282" i="58"/>
  <c r="R282" i="58"/>
  <c r="L282" i="58"/>
  <c r="K282" i="58"/>
  <c r="J282" i="58"/>
  <c r="I282" i="58"/>
  <c r="H282" i="58"/>
  <c r="B282" i="58"/>
  <c r="A282" i="58"/>
  <c r="AF281" i="58"/>
  <c r="AE281" i="58"/>
  <c r="AD281" i="58"/>
  <c r="AC281" i="58"/>
  <c r="AB281" i="58"/>
  <c r="AA281" i="58"/>
  <c r="Z281" i="58"/>
  <c r="Y281" i="58"/>
  <c r="X281" i="58"/>
  <c r="V281" i="58"/>
  <c r="U281" i="58"/>
  <c r="T281" i="58"/>
  <c r="S281" i="58"/>
  <c r="R281" i="58"/>
  <c r="L281" i="58"/>
  <c r="K281" i="58"/>
  <c r="J281" i="58"/>
  <c r="I281" i="58"/>
  <c r="H281" i="58"/>
  <c r="B281" i="58"/>
  <c r="A281" i="58"/>
  <c r="AF280" i="58"/>
  <c r="AE280" i="58"/>
  <c r="AD280" i="58"/>
  <c r="AC280" i="58"/>
  <c r="AB280" i="58"/>
  <c r="AA280" i="58"/>
  <c r="Z280" i="58"/>
  <c r="Y280" i="58"/>
  <c r="X280" i="58"/>
  <c r="V280" i="58"/>
  <c r="U280" i="58"/>
  <c r="T280" i="58"/>
  <c r="S280" i="58"/>
  <c r="R280" i="58"/>
  <c r="L280" i="58"/>
  <c r="K280" i="58"/>
  <c r="J280" i="58"/>
  <c r="I280" i="58"/>
  <c r="H280" i="58"/>
  <c r="B280" i="58"/>
  <c r="A280" i="58"/>
  <c r="AF279" i="58"/>
  <c r="AE279" i="58"/>
  <c r="AD279" i="58"/>
  <c r="AC279" i="58"/>
  <c r="AB279" i="58"/>
  <c r="AA279" i="58"/>
  <c r="Z279" i="58"/>
  <c r="Y279" i="58"/>
  <c r="X279" i="58"/>
  <c r="V279" i="58"/>
  <c r="U279" i="58"/>
  <c r="T279" i="58"/>
  <c r="S279" i="58"/>
  <c r="R279" i="58"/>
  <c r="L279" i="58"/>
  <c r="K279" i="58"/>
  <c r="J279" i="58"/>
  <c r="I279" i="58"/>
  <c r="H279" i="58"/>
  <c r="B279" i="58"/>
  <c r="A279" i="58"/>
  <c r="AF278" i="58"/>
  <c r="AE278" i="58"/>
  <c r="AD278" i="58"/>
  <c r="AC278" i="58"/>
  <c r="AB278" i="58"/>
  <c r="AA278" i="58"/>
  <c r="Z278" i="58"/>
  <c r="Y278" i="58"/>
  <c r="X278" i="58"/>
  <c r="V278" i="58"/>
  <c r="U278" i="58"/>
  <c r="T278" i="58"/>
  <c r="S278" i="58"/>
  <c r="R278" i="58"/>
  <c r="L278" i="58"/>
  <c r="K278" i="58"/>
  <c r="J278" i="58"/>
  <c r="I278" i="58"/>
  <c r="H278" i="58"/>
  <c r="B278" i="58"/>
  <c r="A278" i="58"/>
  <c r="AF277" i="58"/>
  <c r="AE277" i="58"/>
  <c r="AD277" i="58"/>
  <c r="AC277" i="58"/>
  <c r="AB277" i="58"/>
  <c r="AA277" i="58"/>
  <c r="Z277" i="58"/>
  <c r="Y277" i="58"/>
  <c r="X277" i="58"/>
  <c r="V277" i="58"/>
  <c r="U277" i="58"/>
  <c r="T277" i="58"/>
  <c r="S277" i="58"/>
  <c r="R277" i="58"/>
  <c r="L277" i="58"/>
  <c r="K277" i="58"/>
  <c r="J277" i="58"/>
  <c r="I277" i="58"/>
  <c r="H277" i="58"/>
  <c r="B277" i="58"/>
  <c r="A277" i="58"/>
  <c r="AF276" i="58"/>
  <c r="AE276" i="58"/>
  <c r="AD276" i="58"/>
  <c r="AC276" i="58"/>
  <c r="AB276" i="58"/>
  <c r="AA276" i="58"/>
  <c r="Z276" i="58"/>
  <c r="Y276" i="58"/>
  <c r="X276" i="58"/>
  <c r="V276" i="58"/>
  <c r="U276" i="58"/>
  <c r="T276" i="58"/>
  <c r="S276" i="58"/>
  <c r="R276" i="58"/>
  <c r="L276" i="58"/>
  <c r="K276" i="58"/>
  <c r="J276" i="58"/>
  <c r="I276" i="58"/>
  <c r="B276" i="58"/>
  <c r="A276" i="58"/>
  <c r="AF275" i="58"/>
  <c r="AE275" i="58"/>
  <c r="AD275" i="58"/>
  <c r="AC275" i="58"/>
  <c r="AB275" i="58"/>
  <c r="AA275" i="58"/>
  <c r="Z275" i="58"/>
  <c r="Y275" i="58"/>
  <c r="X275" i="58"/>
  <c r="V275" i="58"/>
  <c r="U275" i="58"/>
  <c r="T275" i="58"/>
  <c r="S275" i="58"/>
  <c r="R275" i="58"/>
  <c r="L275" i="58"/>
  <c r="K275" i="58"/>
  <c r="J275" i="58"/>
  <c r="I275" i="58"/>
  <c r="H275" i="58"/>
  <c r="B275" i="58"/>
  <c r="A275" i="58"/>
  <c r="AF274" i="58"/>
  <c r="AE274" i="58"/>
  <c r="AD274" i="58"/>
  <c r="AC274" i="58"/>
  <c r="AB274" i="58"/>
  <c r="AA274" i="58"/>
  <c r="Z274" i="58"/>
  <c r="Y274" i="58"/>
  <c r="X274" i="58"/>
  <c r="V274" i="58"/>
  <c r="U274" i="58"/>
  <c r="T274" i="58"/>
  <c r="S274" i="58"/>
  <c r="R274" i="58"/>
  <c r="L274" i="58"/>
  <c r="K274" i="58"/>
  <c r="J274" i="58"/>
  <c r="I274" i="58"/>
  <c r="H274" i="58"/>
  <c r="B274" i="58"/>
  <c r="A274" i="58"/>
  <c r="AF273" i="58"/>
  <c r="AE273" i="58"/>
  <c r="AD273" i="58"/>
  <c r="AC273" i="58"/>
  <c r="AB273" i="58"/>
  <c r="AA273" i="58"/>
  <c r="Z273" i="58"/>
  <c r="Y273" i="58"/>
  <c r="X273" i="58"/>
  <c r="V273" i="58"/>
  <c r="U273" i="58"/>
  <c r="T273" i="58"/>
  <c r="S273" i="58"/>
  <c r="R273" i="58"/>
  <c r="L273" i="58"/>
  <c r="K273" i="58"/>
  <c r="J273" i="58"/>
  <c r="I273" i="58"/>
  <c r="H273" i="58"/>
  <c r="B273" i="58"/>
  <c r="A273" i="58"/>
  <c r="AF272" i="58"/>
  <c r="AE272" i="58"/>
  <c r="AD272" i="58"/>
  <c r="AC272" i="58"/>
  <c r="AB272" i="58"/>
  <c r="AA272" i="58"/>
  <c r="Z272" i="58"/>
  <c r="Y272" i="58"/>
  <c r="X272" i="58"/>
  <c r="V272" i="58"/>
  <c r="U272" i="58"/>
  <c r="T272" i="58"/>
  <c r="S272" i="58"/>
  <c r="R272" i="58"/>
  <c r="L272" i="58"/>
  <c r="K272" i="58"/>
  <c r="J272" i="58"/>
  <c r="I272" i="58"/>
  <c r="H272" i="58"/>
  <c r="B272" i="58"/>
  <c r="A272" i="58"/>
  <c r="AF271" i="58"/>
  <c r="AE271" i="58"/>
  <c r="AD271" i="58"/>
  <c r="AC271" i="58"/>
  <c r="AB271" i="58"/>
  <c r="AA271" i="58"/>
  <c r="Z271" i="58"/>
  <c r="Y271" i="58"/>
  <c r="X271" i="58"/>
  <c r="V271" i="58"/>
  <c r="U271" i="58"/>
  <c r="T271" i="58"/>
  <c r="S271" i="58"/>
  <c r="R271" i="58"/>
  <c r="L271" i="58"/>
  <c r="K271" i="58"/>
  <c r="J271" i="58"/>
  <c r="I271" i="58"/>
  <c r="H271" i="58"/>
  <c r="B271" i="58"/>
  <c r="A271" i="58"/>
  <c r="AF270" i="58"/>
  <c r="AE270" i="58"/>
  <c r="AD270" i="58"/>
  <c r="AC270" i="58"/>
  <c r="AB270" i="58"/>
  <c r="AA270" i="58"/>
  <c r="Z270" i="58"/>
  <c r="Y270" i="58"/>
  <c r="X270" i="58"/>
  <c r="V270" i="58"/>
  <c r="U270" i="58"/>
  <c r="T270" i="58"/>
  <c r="S270" i="58"/>
  <c r="R270" i="58"/>
  <c r="L270" i="58"/>
  <c r="K270" i="58"/>
  <c r="J270" i="58"/>
  <c r="I270" i="58"/>
  <c r="H270" i="58"/>
  <c r="B270" i="58"/>
  <c r="A270" i="58"/>
  <c r="AF269" i="58"/>
  <c r="AE269" i="58"/>
  <c r="AD269" i="58"/>
  <c r="AC269" i="58"/>
  <c r="AB269" i="58"/>
  <c r="AA269" i="58"/>
  <c r="Z269" i="58"/>
  <c r="Y269" i="58"/>
  <c r="X269" i="58"/>
  <c r="V269" i="58"/>
  <c r="U269" i="58"/>
  <c r="T269" i="58"/>
  <c r="S269" i="58"/>
  <c r="R269" i="58"/>
  <c r="L269" i="58"/>
  <c r="K269" i="58"/>
  <c r="J269" i="58"/>
  <c r="I269" i="58"/>
  <c r="H269" i="58"/>
  <c r="B269" i="58"/>
  <c r="A269" i="58"/>
  <c r="AF268" i="58"/>
  <c r="AE268" i="58"/>
  <c r="AD268" i="58"/>
  <c r="AC268" i="58"/>
  <c r="AB268" i="58"/>
  <c r="AA268" i="58"/>
  <c r="Z268" i="58"/>
  <c r="Y268" i="58"/>
  <c r="X268" i="58"/>
  <c r="V268" i="58"/>
  <c r="U268" i="58"/>
  <c r="T268" i="58"/>
  <c r="S268" i="58"/>
  <c r="R268" i="58"/>
  <c r="L268" i="58"/>
  <c r="K268" i="58"/>
  <c r="J268" i="58"/>
  <c r="I268" i="58"/>
  <c r="H268" i="58"/>
  <c r="B268" i="58"/>
  <c r="A268" i="58"/>
  <c r="AF267" i="58"/>
  <c r="AE267" i="58"/>
  <c r="AD267" i="58"/>
  <c r="AC267" i="58"/>
  <c r="AB267" i="58"/>
  <c r="AA267" i="58"/>
  <c r="Z267" i="58"/>
  <c r="Y267" i="58"/>
  <c r="X267" i="58"/>
  <c r="V267" i="58"/>
  <c r="U267" i="58"/>
  <c r="T267" i="58"/>
  <c r="S267" i="58"/>
  <c r="R267" i="58"/>
  <c r="L267" i="58"/>
  <c r="K267" i="58"/>
  <c r="J267" i="58"/>
  <c r="I267" i="58"/>
  <c r="H267" i="58"/>
  <c r="B267" i="58"/>
  <c r="A267" i="58"/>
  <c r="AF266" i="58"/>
  <c r="AE266" i="58"/>
  <c r="AD266" i="58"/>
  <c r="AC266" i="58"/>
  <c r="AB266" i="58"/>
  <c r="AA266" i="58"/>
  <c r="Z266" i="58"/>
  <c r="Y266" i="58"/>
  <c r="X266" i="58"/>
  <c r="V266" i="58"/>
  <c r="U266" i="58"/>
  <c r="T266" i="58"/>
  <c r="S266" i="58"/>
  <c r="R266" i="58"/>
  <c r="L266" i="58"/>
  <c r="K266" i="58"/>
  <c r="J266" i="58"/>
  <c r="I266" i="58"/>
  <c r="H266" i="58"/>
  <c r="B266" i="58"/>
  <c r="A266" i="58"/>
  <c r="AF265" i="58"/>
  <c r="AE265" i="58"/>
  <c r="AD265" i="58"/>
  <c r="AC265" i="58"/>
  <c r="AB265" i="58"/>
  <c r="AA265" i="58"/>
  <c r="Z265" i="58"/>
  <c r="Y265" i="58"/>
  <c r="X265" i="58"/>
  <c r="V265" i="58"/>
  <c r="U265" i="58"/>
  <c r="T265" i="58"/>
  <c r="S265" i="58"/>
  <c r="R265" i="58"/>
  <c r="L265" i="58"/>
  <c r="K265" i="58"/>
  <c r="J265" i="58"/>
  <c r="I265" i="58"/>
  <c r="H265" i="58"/>
  <c r="B265" i="58"/>
  <c r="A265" i="58"/>
  <c r="AF264" i="58"/>
  <c r="AE264" i="58"/>
  <c r="AD264" i="58"/>
  <c r="AC264" i="58"/>
  <c r="AB264" i="58"/>
  <c r="AA264" i="58"/>
  <c r="Z264" i="58"/>
  <c r="Y264" i="58"/>
  <c r="X264" i="58"/>
  <c r="V264" i="58"/>
  <c r="U264" i="58"/>
  <c r="T264" i="58"/>
  <c r="S264" i="58"/>
  <c r="R264" i="58"/>
  <c r="L264" i="58"/>
  <c r="K264" i="58"/>
  <c r="J264" i="58"/>
  <c r="I264" i="58"/>
  <c r="H264" i="58"/>
  <c r="B264" i="58"/>
  <c r="A264" i="58"/>
  <c r="AF263" i="58"/>
  <c r="AE263" i="58"/>
  <c r="AD263" i="58"/>
  <c r="AC263" i="58"/>
  <c r="AB263" i="58"/>
  <c r="AA263" i="58"/>
  <c r="Z263" i="58"/>
  <c r="Y263" i="58"/>
  <c r="X263" i="58"/>
  <c r="V263" i="58"/>
  <c r="U263" i="58"/>
  <c r="T263" i="58"/>
  <c r="S263" i="58"/>
  <c r="R263" i="58"/>
  <c r="L263" i="58"/>
  <c r="K263" i="58"/>
  <c r="J263" i="58"/>
  <c r="I263" i="58"/>
  <c r="H263" i="58"/>
  <c r="B263" i="58"/>
  <c r="A263" i="58"/>
  <c r="AF262" i="58"/>
  <c r="AE262" i="58"/>
  <c r="AD262" i="58"/>
  <c r="AC262" i="58"/>
  <c r="AB262" i="58"/>
  <c r="AA262" i="58"/>
  <c r="Z262" i="58"/>
  <c r="Y262" i="58"/>
  <c r="X262" i="58"/>
  <c r="V262" i="58"/>
  <c r="U262" i="58"/>
  <c r="T262" i="58"/>
  <c r="S262" i="58"/>
  <c r="R262" i="58"/>
  <c r="L262" i="58"/>
  <c r="K262" i="58"/>
  <c r="J262" i="58"/>
  <c r="I262" i="58"/>
  <c r="H262" i="58"/>
  <c r="B262" i="58"/>
  <c r="A262" i="58"/>
  <c r="AF261" i="58"/>
  <c r="AE261" i="58"/>
  <c r="AD261" i="58"/>
  <c r="AC261" i="58"/>
  <c r="AB261" i="58"/>
  <c r="AA261" i="58"/>
  <c r="Z261" i="58"/>
  <c r="Y261" i="58"/>
  <c r="X261" i="58"/>
  <c r="V261" i="58"/>
  <c r="U261" i="58"/>
  <c r="T261" i="58"/>
  <c r="S261" i="58"/>
  <c r="R261" i="58"/>
  <c r="L261" i="58"/>
  <c r="K261" i="58"/>
  <c r="J261" i="58"/>
  <c r="I261" i="58"/>
  <c r="H261" i="58"/>
  <c r="B261" i="58"/>
  <c r="A261" i="58"/>
  <c r="AF260" i="58"/>
  <c r="AE260" i="58"/>
  <c r="AD260" i="58"/>
  <c r="AC260" i="58"/>
  <c r="AB260" i="58"/>
  <c r="AA260" i="58"/>
  <c r="Z260" i="58"/>
  <c r="Y260" i="58"/>
  <c r="X260" i="58"/>
  <c r="V260" i="58"/>
  <c r="U260" i="58"/>
  <c r="T260" i="58"/>
  <c r="S260" i="58"/>
  <c r="R260" i="58"/>
  <c r="L260" i="58"/>
  <c r="K260" i="58"/>
  <c r="J260" i="58"/>
  <c r="I260" i="58"/>
  <c r="H260" i="58"/>
  <c r="B260" i="58"/>
  <c r="A260" i="58"/>
  <c r="AF259" i="58"/>
  <c r="AE259" i="58"/>
  <c r="AD259" i="58"/>
  <c r="AC259" i="58"/>
  <c r="AB259" i="58"/>
  <c r="AA259" i="58"/>
  <c r="Z259" i="58"/>
  <c r="Y259" i="58"/>
  <c r="X259" i="58"/>
  <c r="V259" i="58"/>
  <c r="U259" i="58"/>
  <c r="T259" i="58"/>
  <c r="S259" i="58"/>
  <c r="R259" i="58"/>
  <c r="L259" i="58"/>
  <c r="K259" i="58"/>
  <c r="J259" i="58"/>
  <c r="I259" i="58"/>
  <c r="H259" i="58"/>
  <c r="B259" i="58"/>
  <c r="A259" i="58"/>
  <c r="AF258" i="58"/>
  <c r="AE258" i="58"/>
  <c r="AD258" i="58"/>
  <c r="AC258" i="58"/>
  <c r="AB258" i="58"/>
  <c r="AA258" i="58"/>
  <c r="Z258" i="58"/>
  <c r="Y258" i="58"/>
  <c r="X258" i="58"/>
  <c r="V258" i="58"/>
  <c r="U258" i="58"/>
  <c r="T258" i="58"/>
  <c r="S258" i="58"/>
  <c r="R258" i="58"/>
  <c r="L258" i="58"/>
  <c r="K258" i="58"/>
  <c r="J258" i="58"/>
  <c r="I258" i="58"/>
  <c r="H258" i="58"/>
  <c r="B258" i="58"/>
  <c r="A258" i="58"/>
  <c r="AF257" i="58"/>
  <c r="AE257" i="58"/>
  <c r="AD257" i="58"/>
  <c r="AC257" i="58"/>
  <c r="AB257" i="58"/>
  <c r="AA257" i="58"/>
  <c r="Z257" i="58"/>
  <c r="Y257" i="58"/>
  <c r="X257" i="58"/>
  <c r="V257" i="58"/>
  <c r="U257" i="58"/>
  <c r="T257" i="58"/>
  <c r="S257" i="58"/>
  <c r="R257" i="58"/>
  <c r="L257" i="58"/>
  <c r="K257" i="58"/>
  <c r="J257" i="58"/>
  <c r="I257" i="58"/>
  <c r="H257" i="58"/>
  <c r="B257" i="58"/>
  <c r="A257" i="58"/>
  <c r="AF256" i="58"/>
  <c r="AE256" i="58"/>
  <c r="AD256" i="58"/>
  <c r="AC256" i="58"/>
  <c r="AB256" i="58"/>
  <c r="AA256" i="58"/>
  <c r="Z256" i="58"/>
  <c r="Y256" i="58"/>
  <c r="X256" i="58"/>
  <c r="V256" i="58"/>
  <c r="U256" i="58"/>
  <c r="T256" i="58"/>
  <c r="S256" i="58"/>
  <c r="R256" i="58"/>
  <c r="L256" i="58"/>
  <c r="K256" i="58"/>
  <c r="J256" i="58"/>
  <c r="I256" i="58"/>
  <c r="H256" i="58"/>
  <c r="B256" i="58"/>
  <c r="A256" i="58"/>
  <c r="AF255" i="58"/>
  <c r="AE255" i="58"/>
  <c r="AD255" i="58"/>
  <c r="AC255" i="58"/>
  <c r="AB255" i="58"/>
  <c r="AA255" i="58"/>
  <c r="Z255" i="58"/>
  <c r="Y255" i="58"/>
  <c r="X255" i="58"/>
  <c r="V255" i="58"/>
  <c r="U255" i="58"/>
  <c r="T255" i="58"/>
  <c r="S255" i="58"/>
  <c r="R255" i="58"/>
  <c r="L255" i="58"/>
  <c r="K255" i="58"/>
  <c r="J255" i="58"/>
  <c r="I255" i="58"/>
  <c r="H255" i="58"/>
  <c r="B255" i="58"/>
  <c r="A255" i="58"/>
  <c r="AF254" i="58"/>
  <c r="AE254" i="58"/>
  <c r="AD254" i="58"/>
  <c r="AC254" i="58"/>
  <c r="AB254" i="58"/>
  <c r="AA254" i="58"/>
  <c r="Z254" i="58"/>
  <c r="Y254" i="58"/>
  <c r="X254" i="58"/>
  <c r="V254" i="58"/>
  <c r="U254" i="58"/>
  <c r="T254" i="58"/>
  <c r="S254" i="58"/>
  <c r="R254" i="58"/>
  <c r="L254" i="58"/>
  <c r="K254" i="58"/>
  <c r="J254" i="58"/>
  <c r="I254" i="58"/>
  <c r="H254" i="58"/>
  <c r="B254" i="58"/>
  <c r="A254" i="58"/>
  <c r="AF253" i="58"/>
  <c r="AE253" i="58"/>
  <c r="AD253" i="58"/>
  <c r="AC253" i="58"/>
  <c r="AB253" i="58"/>
  <c r="AA253" i="58"/>
  <c r="Z253" i="58"/>
  <c r="Y253" i="58"/>
  <c r="X253" i="58"/>
  <c r="V253" i="58"/>
  <c r="U253" i="58"/>
  <c r="T253" i="58"/>
  <c r="S253" i="58"/>
  <c r="R253" i="58"/>
  <c r="L253" i="58"/>
  <c r="K253" i="58"/>
  <c r="J253" i="58"/>
  <c r="I253" i="58"/>
  <c r="H253" i="58"/>
  <c r="B253" i="58"/>
  <c r="A253" i="58"/>
  <c r="AF252" i="58"/>
  <c r="AE252" i="58"/>
  <c r="AD252" i="58"/>
  <c r="AC252" i="58"/>
  <c r="AB252" i="58"/>
  <c r="AA252" i="58"/>
  <c r="Z252" i="58"/>
  <c r="Y252" i="58"/>
  <c r="X252" i="58"/>
  <c r="V252" i="58"/>
  <c r="U252" i="58"/>
  <c r="T252" i="58"/>
  <c r="S252" i="58"/>
  <c r="R252" i="58"/>
  <c r="L252" i="58"/>
  <c r="K252" i="58"/>
  <c r="J252" i="58"/>
  <c r="I252" i="58"/>
  <c r="H252" i="58"/>
  <c r="B252" i="58"/>
  <c r="A252" i="58"/>
  <c r="AF251" i="58"/>
  <c r="AE251" i="58"/>
  <c r="AD251" i="58"/>
  <c r="AC251" i="58"/>
  <c r="AB251" i="58"/>
  <c r="AA251" i="58"/>
  <c r="Z251" i="58"/>
  <c r="Y251" i="58"/>
  <c r="X251" i="58"/>
  <c r="V251" i="58"/>
  <c r="U251" i="58"/>
  <c r="T251" i="58"/>
  <c r="S251" i="58"/>
  <c r="R251" i="58"/>
  <c r="L251" i="58"/>
  <c r="K251" i="58"/>
  <c r="J251" i="58"/>
  <c r="I251" i="58"/>
  <c r="H251" i="58"/>
  <c r="B251" i="58"/>
  <c r="A251" i="58"/>
  <c r="AF250" i="58"/>
  <c r="AE250" i="58"/>
  <c r="AD250" i="58"/>
  <c r="AC250" i="58"/>
  <c r="AB250" i="58"/>
  <c r="AA250" i="58"/>
  <c r="Z250" i="58"/>
  <c r="Y250" i="58"/>
  <c r="X250" i="58"/>
  <c r="V250" i="58"/>
  <c r="U250" i="58"/>
  <c r="T250" i="58"/>
  <c r="S250" i="58"/>
  <c r="R250" i="58"/>
  <c r="L250" i="58"/>
  <c r="K250" i="58"/>
  <c r="J250" i="58"/>
  <c r="I250" i="58"/>
  <c r="H250" i="58"/>
  <c r="B250" i="58"/>
  <c r="A250" i="58"/>
  <c r="AF249" i="58"/>
  <c r="AE249" i="58"/>
  <c r="AD249" i="58"/>
  <c r="AC249" i="58"/>
  <c r="AB249" i="58"/>
  <c r="AA249" i="58"/>
  <c r="Z249" i="58"/>
  <c r="Y249" i="58"/>
  <c r="X249" i="58"/>
  <c r="V249" i="58"/>
  <c r="U249" i="58"/>
  <c r="T249" i="58"/>
  <c r="S249" i="58"/>
  <c r="R249" i="58"/>
  <c r="L249" i="58"/>
  <c r="K249" i="58"/>
  <c r="J249" i="58"/>
  <c r="I249" i="58"/>
  <c r="H249" i="58"/>
  <c r="B249" i="58"/>
  <c r="A249" i="58"/>
  <c r="AF248" i="58"/>
  <c r="AE248" i="58"/>
  <c r="AD248" i="58"/>
  <c r="AC248" i="58"/>
  <c r="AB248" i="58"/>
  <c r="AA248" i="58"/>
  <c r="Z248" i="58"/>
  <c r="Y248" i="58"/>
  <c r="X248" i="58"/>
  <c r="V248" i="58"/>
  <c r="U248" i="58"/>
  <c r="T248" i="58"/>
  <c r="S248" i="58"/>
  <c r="R248" i="58"/>
  <c r="L248" i="58"/>
  <c r="K248" i="58"/>
  <c r="J248" i="58"/>
  <c r="I248" i="58"/>
  <c r="H248" i="58"/>
  <c r="B248" i="58"/>
  <c r="A248" i="58"/>
  <c r="AF247" i="58"/>
  <c r="AE247" i="58"/>
  <c r="AD247" i="58"/>
  <c r="AC247" i="58"/>
  <c r="AB247" i="58"/>
  <c r="AA247" i="58"/>
  <c r="Z247" i="58"/>
  <c r="Y247" i="58"/>
  <c r="X247" i="58"/>
  <c r="V247" i="58"/>
  <c r="U247" i="58"/>
  <c r="T247" i="58"/>
  <c r="S247" i="58"/>
  <c r="R247" i="58"/>
  <c r="L247" i="58"/>
  <c r="K247" i="58"/>
  <c r="J247" i="58"/>
  <c r="I247" i="58"/>
  <c r="H247" i="58"/>
  <c r="B247" i="58"/>
  <c r="A247" i="58"/>
  <c r="AF246" i="58"/>
  <c r="AE246" i="58"/>
  <c r="AD246" i="58"/>
  <c r="AC246" i="58"/>
  <c r="AB246" i="58"/>
  <c r="AA246" i="58"/>
  <c r="Z246" i="58"/>
  <c r="Y246" i="58"/>
  <c r="X246" i="58"/>
  <c r="V246" i="58"/>
  <c r="U246" i="58"/>
  <c r="T246" i="58"/>
  <c r="S246" i="58"/>
  <c r="R246" i="58"/>
  <c r="L246" i="58"/>
  <c r="K246" i="58"/>
  <c r="J246" i="58"/>
  <c r="I246" i="58"/>
  <c r="H246" i="58"/>
  <c r="B246" i="58"/>
  <c r="A246" i="58"/>
  <c r="AF245" i="58"/>
  <c r="AE245" i="58"/>
  <c r="AD245" i="58"/>
  <c r="AC245" i="58"/>
  <c r="AB245" i="58"/>
  <c r="AA245" i="58"/>
  <c r="Z245" i="58"/>
  <c r="Y245" i="58"/>
  <c r="X245" i="58"/>
  <c r="V245" i="58"/>
  <c r="U245" i="58"/>
  <c r="T245" i="58"/>
  <c r="S245" i="58"/>
  <c r="R245" i="58"/>
  <c r="L245" i="58"/>
  <c r="K245" i="58"/>
  <c r="J245" i="58"/>
  <c r="I245" i="58"/>
  <c r="H245" i="58"/>
  <c r="B245" i="58"/>
  <c r="A245" i="58"/>
  <c r="AF244" i="58"/>
  <c r="AE244" i="58"/>
  <c r="AD244" i="58"/>
  <c r="AC244" i="58"/>
  <c r="AB244" i="58"/>
  <c r="AA244" i="58"/>
  <c r="Z244" i="58"/>
  <c r="Y244" i="58"/>
  <c r="X244" i="58"/>
  <c r="V244" i="58"/>
  <c r="U244" i="58"/>
  <c r="T244" i="58"/>
  <c r="S244" i="58"/>
  <c r="R244" i="58"/>
  <c r="L244" i="58"/>
  <c r="K244" i="58"/>
  <c r="J244" i="58"/>
  <c r="I244" i="58"/>
  <c r="H244" i="58"/>
  <c r="B244" i="58"/>
  <c r="A244" i="58"/>
  <c r="AF243" i="58"/>
  <c r="AE243" i="58"/>
  <c r="AD243" i="58"/>
  <c r="AC243" i="58"/>
  <c r="AB243" i="58"/>
  <c r="AA243" i="58"/>
  <c r="Z243" i="58"/>
  <c r="Y243" i="58"/>
  <c r="X243" i="58"/>
  <c r="V243" i="58"/>
  <c r="U243" i="58"/>
  <c r="T243" i="58"/>
  <c r="S243" i="58"/>
  <c r="R243" i="58"/>
  <c r="L243" i="58"/>
  <c r="K243" i="58"/>
  <c r="J243" i="58"/>
  <c r="I243" i="58"/>
  <c r="H243" i="58"/>
  <c r="B243" i="58"/>
  <c r="A243" i="58"/>
  <c r="AF242" i="58"/>
  <c r="AE242" i="58"/>
  <c r="AD242" i="58"/>
  <c r="AC242" i="58"/>
  <c r="AB242" i="58"/>
  <c r="AA242" i="58"/>
  <c r="Z242" i="58"/>
  <c r="Y242" i="58"/>
  <c r="X242" i="58"/>
  <c r="V242" i="58"/>
  <c r="U242" i="58"/>
  <c r="T242" i="58"/>
  <c r="S242" i="58"/>
  <c r="R242" i="58"/>
  <c r="L242" i="58"/>
  <c r="K242" i="58"/>
  <c r="J242" i="58"/>
  <c r="I242" i="58"/>
  <c r="H242" i="58"/>
  <c r="B242" i="58"/>
  <c r="A242" i="58"/>
  <c r="AF241" i="58"/>
  <c r="AE241" i="58"/>
  <c r="AD241" i="58"/>
  <c r="AC241" i="58"/>
  <c r="AB241" i="58"/>
  <c r="AA241" i="58"/>
  <c r="Z241" i="58"/>
  <c r="Y241" i="58"/>
  <c r="X241" i="58"/>
  <c r="V241" i="58"/>
  <c r="U241" i="58"/>
  <c r="T241" i="58"/>
  <c r="S241" i="58"/>
  <c r="R241" i="58"/>
  <c r="L241" i="58"/>
  <c r="K241" i="58"/>
  <c r="J241" i="58"/>
  <c r="I241" i="58"/>
  <c r="H241" i="58"/>
  <c r="B241" i="58"/>
  <c r="A241" i="58"/>
  <c r="AF240" i="58"/>
  <c r="AE240" i="58"/>
  <c r="AD240" i="58"/>
  <c r="AC240" i="58"/>
  <c r="AB240" i="58"/>
  <c r="AA240" i="58"/>
  <c r="Z240" i="58"/>
  <c r="Y240" i="58"/>
  <c r="X240" i="58"/>
  <c r="V240" i="58"/>
  <c r="U240" i="58"/>
  <c r="T240" i="58"/>
  <c r="S240" i="58"/>
  <c r="R240" i="58"/>
  <c r="L240" i="58"/>
  <c r="K240" i="58"/>
  <c r="J240" i="58"/>
  <c r="I240" i="58"/>
  <c r="H240" i="58"/>
  <c r="B240" i="58"/>
  <c r="A240" i="58"/>
  <c r="AF239" i="58"/>
  <c r="AE239" i="58"/>
  <c r="AD239" i="58"/>
  <c r="AC239" i="58"/>
  <c r="AB239" i="58"/>
  <c r="AA239" i="58"/>
  <c r="Z239" i="58"/>
  <c r="Y239" i="58"/>
  <c r="X239" i="58"/>
  <c r="V239" i="58"/>
  <c r="U239" i="58"/>
  <c r="T239" i="58"/>
  <c r="S239" i="58"/>
  <c r="R239" i="58"/>
  <c r="L239" i="58"/>
  <c r="K239" i="58"/>
  <c r="J239" i="58"/>
  <c r="I239" i="58"/>
  <c r="H239" i="58"/>
  <c r="B239" i="58"/>
  <c r="A239" i="58"/>
  <c r="AF238" i="58"/>
  <c r="AE238" i="58"/>
  <c r="AD238" i="58"/>
  <c r="AC238" i="58"/>
  <c r="AB238" i="58"/>
  <c r="AA238" i="58"/>
  <c r="Z238" i="58"/>
  <c r="Y238" i="58"/>
  <c r="X238" i="58"/>
  <c r="V238" i="58"/>
  <c r="U238" i="58"/>
  <c r="T238" i="58"/>
  <c r="S238" i="58"/>
  <c r="R238" i="58"/>
  <c r="L238" i="58"/>
  <c r="K238" i="58"/>
  <c r="J238" i="58"/>
  <c r="I238" i="58"/>
  <c r="H238" i="58"/>
  <c r="B238" i="58"/>
  <c r="A238" i="58"/>
  <c r="AF237" i="58"/>
  <c r="AE237" i="58"/>
  <c r="AD237" i="58"/>
  <c r="AC237" i="58"/>
  <c r="AB237" i="58"/>
  <c r="AA237" i="58"/>
  <c r="Z237" i="58"/>
  <c r="Y237" i="58"/>
  <c r="X237" i="58"/>
  <c r="V237" i="58"/>
  <c r="U237" i="58"/>
  <c r="T237" i="58"/>
  <c r="S237" i="58"/>
  <c r="R237" i="58"/>
  <c r="L237" i="58"/>
  <c r="K237" i="58"/>
  <c r="J237" i="58"/>
  <c r="I237" i="58"/>
  <c r="H237" i="58"/>
  <c r="B237" i="58"/>
  <c r="A237" i="58"/>
  <c r="AF236" i="58"/>
  <c r="AE236" i="58"/>
  <c r="AD236" i="58"/>
  <c r="AC236" i="58"/>
  <c r="AB236" i="58"/>
  <c r="AA236" i="58"/>
  <c r="Z236" i="58"/>
  <c r="Y236" i="58"/>
  <c r="X236" i="58"/>
  <c r="V236" i="58"/>
  <c r="U236" i="58"/>
  <c r="T236" i="58"/>
  <c r="S236" i="58"/>
  <c r="R236" i="58"/>
  <c r="L236" i="58"/>
  <c r="K236" i="58"/>
  <c r="J236" i="58"/>
  <c r="I236" i="58"/>
  <c r="H236" i="58"/>
  <c r="B236" i="58"/>
  <c r="A236" i="58"/>
  <c r="AF235" i="58"/>
  <c r="AE235" i="58"/>
  <c r="AD235" i="58"/>
  <c r="AC235" i="58"/>
  <c r="AB235" i="58"/>
  <c r="AA235" i="58"/>
  <c r="Z235" i="58"/>
  <c r="Y235" i="58"/>
  <c r="X235" i="58"/>
  <c r="V235" i="58"/>
  <c r="U235" i="58"/>
  <c r="T235" i="58"/>
  <c r="S235" i="58"/>
  <c r="R235" i="58"/>
  <c r="L235" i="58"/>
  <c r="K235" i="58"/>
  <c r="J235" i="58"/>
  <c r="I235" i="58"/>
  <c r="H235" i="58"/>
  <c r="B235" i="58"/>
  <c r="A235" i="58"/>
  <c r="AF234" i="58"/>
  <c r="AE234" i="58"/>
  <c r="AD234" i="58"/>
  <c r="AC234" i="58"/>
  <c r="AB234" i="58"/>
  <c r="AA234" i="58"/>
  <c r="Z234" i="58"/>
  <c r="Y234" i="58"/>
  <c r="X234" i="58"/>
  <c r="V234" i="58"/>
  <c r="U234" i="58"/>
  <c r="T234" i="58"/>
  <c r="S234" i="58"/>
  <c r="R234" i="58"/>
  <c r="L234" i="58"/>
  <c r="K234" i="58"/>
  <c r="J234" i="58"/>
  <c r="I234" i="58"/>
  <c r="H234" i="58"/>
  <c r="B234" i="58"/>
  <c r="A234" i="58"/>
  <c r="AF233" i="58"/>
  <c r="AE233" i="58"/>
  <c r="AD233" i="58"/>
  <c r="AC233" i="58"/>
  <c r="AB233" i="58"/>
  <c r="AA233" i="58"/>
  <c r="Z233" i="58"/>
  <c r="Y233" i="58"/>
  <c r="X233" i="58"/>
  <c r="V233" i="58"/>
  <c r="U233" i="58"/>
  <c r="T233" i="58"/>
  <c r="S233" i="58"/>
  <c r="R233" i="58"/>
  <c r="L233" i="58"/>
  <c r="K233" i="58"/>
  <c r="J233" i="58"/>
  <c r="I233" i="58"/>
  <c r="H233" i="58"/>
  <c r="B233" i="58"/>
  <c r="A233" i="58"/>
  <c r="AF232" i="58"/>
  <c r="AE232" i="58"/>
  <c r="AD232" i="58"/>
  <c r="AC232" i="58"/>
  <c r="AB232" i="58"/>
  <c r="AA232" i="58"/>
  <c r="Z232" i="58"/>
  <c r="Y232" i="58"/>
  <c r="X232" i="58"/>
  <c r="V232" i="58"/>
  <c r="U232" i="58"/>
  <c r="T232" i="58"/>
  <c r="S232" i="58"/>
  <c r="R232" i="58"/>
  <c r="L232" i="58"/>
  <c r="K232" i="58"/>
  <c r="J232" i="58"/>
  <c r="I232" i="58"/>
  <c r="H232" i="58"/>
  <c r="B232" i="58"/>
  <c r="A232" i="58"/>
  <c r="AF231" i="58"/>
  <c r="AE231" i="58"/>
  <c r="AD231" i="58"/>
  <c r="AC231" i="58"/>
  <c r="AB231" i="58"/>
  <c r="AA231" i="58"/>
  <c r="Z231" i="58"/>
  <c r="Y231" i="58"/>
  <c r="X231" i="58"/>
  <c r="V231" i="58"/>
  <c r="U231" i="58"/>
  <c r="T231" i="58"/>
  <c r="S231" i="58"/>
  <c r="R231" i="58"/>
  <c r="L231" i="58"/>
  <c r="K231" i="58"/>
  <c r="J231" i="58"/>
  <c r="I231" i="58"/>
  <c r="H231" i="58"/>
  <c r="B231" i="58"/>
  <c r="A231" i="58"/>
  <c r="AF230" i="58"/>
  <c r="AE230" i="58"/>
  <c r="AD230" i="58"/>
  <c r="AC230" i="58"/>
  <c r="AB230" i="58"/>
  <c r="AA230" i="58"/>
  <c r="Z230" i="58"/>
  <c r="Y230" i="58"/>
  <c r="X230" i="58"/>
  <c r="V230" i="58"/>
  <c r="U230" i="58"/>
  <c r="T230" i="58"/>
  <c r="S230" i="58"/>
  <c r="R230" i="58"/>
  <c r="L230" i="58"/>
  <c r="K230" i="58"/>
  <c r="J230" i="58"/>
  <c r="I230" i="58"/>
  <c r="H230" i="58"/>
  <c r="B230" i="58"/>
  <c r="A230" i="58"/>
  <c r="AF229" i="58"/>
  <c r="AE229" i="58"/>
  <c r="AD229" i="58"/>
  <c r="AC229" i="58"/>
  <c r="AB229" i="58"/>
  <c r="AA229" i="58"/>
  <c r="Z229" i="58"/>
  <c r="Y229" i="58"/>
  <c r="X229" i="58"/>
  <c r="V229" i="58"/>
  <c r="U229" i="58"/>
  <c r="T229" i="58"/>
  <c r="S229" i="58"/>
  <c r="R229" i="58"/>
  <c r="L229" i="58"/>
  <c r="K229" i="58"/>
  <c r="J229" i="58"/>
  <c r="I229" i="58"/>
  <c r="H229" i="58"/>
  <c r="B229" i="58"/>
  <c r="A229" i="58"/>
  <c r="AF228" i="58"/>
  <c r="AE228" i="58"/>
  <c r="AD228" i="58"/>
  <c r="AC228" i="58"/>
  <c r="AB228" i="58"/>
  <c r="AA228" i="58"/>
  <c r="Z228" i="58"/>
  <c r="Y228" i="58"/>
  <c r="X228" i="58"/>
  <c r="V228" i="58"/>
  <c r="U228" i="58"/>
  <c r="T228" i="58"/>
  <c r="S228" i="58"/>
  <c r="R228" i="58"/>
  <c r="L228" i="58"/>
  <c r="K228" i="58"/>
  <c r="J228" i="58"/>
  <c r="I228" i="58"/>
  <c r="H228" i="58"/>
  <c r="B228" i="58"/>
  <c r="A228" i="58"/>
  <c r="AF227" i="58"/>
  <c r="AE227" i="58"/>
  <c r="AD227" i="58"/>
  <c r="AC227" i="58"/>
  <c r="AB227" i="58"/>
  <c r="AA227" i="58"/>
  <c r="Z227" i="58"/>
  <c r="Y227" i="58"/>
  <c r="X227" i="58"/>
  <c r="V227" i="58"/>
  <c r="U227" i="58"/>
  <c r="T227" i="58"/>
  <c r="S227" i="58"/>
  <c r="R227" i="58"/>
  <c r="L227" i="58"/>
  <c r="K227" i="58"/>
  <c r="J227" i="58"/>
  <c r="I227" i="58"/>
  <c r="H227" i="58"/>
  <c r="B227" i="58"/>
  <c r="A227" i="58"/>
  <c r="AF226" i="58"/>
  <c r="AE226" i="58"/>
  <c r="AD226" i="58"/>
  <c r="AC226" i="58"/>
  <c r="AB226" i="58"/>
  <c r="AA226" i="58"/>
  <c r="Z226" i="58"/>
  <c r="Y226" i="58"/>
  <c r="X226" i="58"/>
  <c r="V226" i="58"/>
  <c r="U226" i="58"/>
  <c r="T226" i="58"/>
  <c r="S226" i="58"/>
  <c r="R226" i="58"/>
  <c r="L226" i="58"/>
  <c r="K226" i="58"/>
  <c r="J226" i="58"/>
  <c r="I226" i="58"/>
  <c r="H226" i="58"/>
  <c r="B226" i="58"/>
  <c r="A226" i="58"/>
  <c r="AF225" i="58"/>
  <c r="AE225" i="58"/>
  <c r="AD225" i="58"/>
  <c r="AC225" i="58"/>
  <c r="AB225" i="58"/>
  <c r="AA225" i="58"/>
  <c r="Z225" i="58"/>
  <c r="Y225" i="58"/>
  <c r="X225" i="58"/>
  <c r="V225" i="58"/>
  <c r="U225" i="58"/>
  <c r="T225" i="58"/>
  <c r="S225" i="58"/>
  <c r="R225" i="58"/>
  <c r="L225" i="58"/>
  <c r="K225" i="58"/>
  <c r="J225" i="58"/>
  <c r="I225" i="58"/>
  <c r="H225" i="58"/>
  <c r="B225" i="58"/>
  <c r="A225" i="58"/>
  <c r="AF224" i="58"/>
  <c r="AE224" i="58"/>
  <c r="AD224" i="58"/>
  <c r="AC224" i="58"/>
  <c r="AB224" i="58"/>
  <c r="AA224" i="58"/>
  <c r="Z224" i="58"/>
  <c r="Y224" i="58"/>
  <c r="X224" i="58"/>
  <c r="V224" i="58"/>
  <c r="U224" i="58"/>
  <c r="T224" i="58"/>
  <c r="S224" i="58"/>
  <c r="R224" i="58"/>
  <c r="L224" i="58"/>
  <c r="K224" i="58"/>
  <c r="J224" i="58"/>
  <c r="I224" i="58"/>
  <c r="H224" i="58"/>
  <c r="B224" i="58"/>
  <c r="A224" i="58"/>
  <c r="AF223" i="58"/>
  <c r="AE223" i="58"/>
  <c r="AD223" i="58"/>
  <c r="AC223" i="58"/>
  <c r="AB223" i="58"/>
  <c r="AA223" i="58"/>
  <c r="Z223" i="58"/>
  <c r="Y223" i="58"/>
  <c r="X223" i="58"/>
  <c r="V223" i="58"/>
  <c r="U223" i="58"/>
  <c r="T223" i="58"/>
  <c r="S223" i="58"/>
  <c r="R223" i="58"/>
  <c r="L223" i="58"/>
  <c r="K223" i="58"/>
  <c r="J223" i="58"/>
  <c r="I223" i="58"/>
  <c r="H223" i="58"/>
  <c r="B223" i="58"/>
  <c r="A223" i="58"/>
  <c r="AF222" i="58"/>
  <c r="AE222" i="58"/>
  <c r="AD222" i="58"/>
  <c r="AC222" i="58"/>
  <c r="AB222" i="58"/>
  <c r="AA222" i="58"/>
  <c r="Z222" i="58"/>
  <c r="Y222" i="58"/>
  <c r="X222" i="58"/>
  <c r="V222" i="58"/>
  <c r="U222" i="58"/>
  <c r="T222" i="58"/>
  <c r="S222" i="58"/>
  <c r="R222" i="58"/>
  <c r="L222" i="58"/>
  <c r="K222" i="58"/>
  <c r="J222" i="58"/>
  <c r="I222" i="58"/>
  <c r="H222" i="58"/>
  <c r="B222" i="58"/>
  <c r="A222" i="58"/>
  <c r="AF221" i="58"/>
  <c r="AE221" i="58"/>
  <c r="AD221" i="58"/>
  <c r="AC221" i="58"/>
  <c r="AB221" i="58"/>
  <c r="AA221" i="58"/>
  <c r="Z221" i="58"/>
  <c r="Y221" i="58"/>
  <c r="X221" i="58"/>
  <c r="V221" i="58"/>
  <c r="U221" i="58"/>
  <c r="T221" i="58"/>
  <c r="S221" i="58"/>
  <c r="R221" i="58"/>
  <c r="L221" i="58"/>
  <c r="K221" i="58"/>
  <c r="J221" i="58"/>
  <c r="I221" i="58"/>
  <c r="H221" i="58"/>
  <c r="B221" i="58"/>
  <c r="A221" i="58"/>
  <c r="AF220" i="58"/>
  <c r="AE220" i="58"/>
  <c r="AD220" i="58"/>
  <c r="AC220" i="58"/>
  <c r="AB220" i="58"/>
  <c r="AA220" i="58"/>
  <c r="Z220" i="58"/>
  <c r="Y220" i="58"/>
  <c r="X220" i="58"/>
  <c r="V220" i="58"/>
  <c r="U220" i="58"/>
  <c r="T220" i="58"/>
  <c r="S220" i="58"/>
  <c r="R220" i="58"/>
  <c r="L220" i="58"/>
  <c r="K220" i="58"/>
  <c r="J220" i="58"/>
  <c r="I220" i="58"/>
  <c r="H220" i="58"/>
  <c r="B220" i="58"/>
  <c r="A220" i="58"/>
  <c r="AF219" i="58"/>
  <c r="AE219" i="58"/>
  <c r="AD219" i="58"/>
  <c r="AC219" i="58"/>
  <c r="AB219" i="58"/>
  <c r="AA219" i="58"/>
  <c r="Z219" i="58"/>
  <c r="Y219" i="58"/>
  <c r="X219" i="58"/>
  <c r="V219" i="58"/>
  <c r="U219" i="58"/>
  <c r="T219" i="58"/>
  <c r="S219" i="58"/>
  <c r="R219" i="58"/>
  <c r="L219" i="58"/>
  <c r="K219" i="58"/>
  <c r="J219" i="58"/>
  <c r="I219" i="58"/>
  <c r="H219" i="58"/>
  <c r="B219" i="58"/>
  <c r="A219" i="58"/>
  <c r="AF218" i="58"/>
  <c r="AE218" i="58"/>
  <c r="AD218" i="58"/>
  <c r="AC218" i="58"/>
  <c r="AB218" i="58"/>
  <c r="AA218" i="58"/>
  <c r="Z218" i="58"/>
  <c r="Y218" i="58"/>
  <c r="X218" i="58"/>
  <c r="V218" i="58"/>
  <c r="U218" i="58"/>
  <c r="T218" i="58"/>
  <c r="S218" i="58"/>
  <c r="R218" i="58"/>
  <c r="L218" i="58"/>
  <c r="K218" i="58"/>
  <c r="J218" i="58"/>
  <c r="I218" i="58"/>
  <c r="H218" i="58"/>
  <c r="B218" i="58"/>
  <c r="A218" i="58"/>
  <c r="AF217" i="58"/>
  <c r="AE217" i="58"/>
  <c r="AD217" i="58"/>
  <c r="AC217" i="58"/>
  <c r="AB217" i="58"/>
  <c r="AA217" i="58"/>
  <c r="Z217" i="58"/>
  <c r="Y217" i="58"/>
  <c r="X217" i="58"/>
  <c r="V217" i="58"/>
  <c r="U217" i="58"/>
  <c r="T217" i="58"/>
  <c r="S217" i="58"/>
  <c r="R217" i="58"/>
  <c r="L217" i="58"/>
  <c r="K217" i="58"/>
  <c r="J217" i="58"/>
  <c r="I217" i="58"/>
  <c r="H217" i="58"/>
  <c r="B217" i="58"/>
  <c r="A217" i="58"/>
  <c r="AF216" i="58"/>
  <c r="AE216" i="58"/>
  <c r="AD216" i="58"/>
  <c r="AC216" i="58"/>
  <c r="AB216" i="58"/>
  <c r="AA216" i="58"/>
  <c r="Z216" i="58"/>
  <c r="Y216" i="58"/>
  <c r="X216" i="58"/>
  <c r="V216" i="58"/>
  <c r="U216" i="58"/>
  <c r="T216" i="58"/>
  <c r="S216" i="58"/>
  <c r="R216" i="58"/>
  <c r="L216" i="58"/>
  <c r="K216" i="58"/>
  <c r="J216" i="58"/>
  <c r="I216" i="58"/>
  <c r="H216" i="58"/>
  <c r="B216" i="58"/>
  <c r="A216" i="58"/>
  <c r="AF215" i="58"/>
  <c r="AE215" i="58"/>
  <c r="AD215" i="58"/>
  <c r="AC215" i="58"/>
  <c r="AB215" i="58"/>
  <c r="AA215" i="58"/>
  <c r="Z215" i="58"/>
  <c r="Y215" i="58"/>
  <c r="X215" i="58"/>
  <c r="V215" i="58"/>
  <c r="U215" i="58"/>
  <c r="T215" i="58"/>
  <c r="S215" i="58"/>
  <c r="R215" i="58"/>
  <c r="L215" i="58"/>
  <c r="K215" i="58"/>
  <c r="J215" i="58"/>
  <c r="I215" i="58"/>
  <c r="H215" i="58"/>
  <c r="B215" i="58"/>
  <c r="A215" i="58"/>
  <c r="AF214" i="58"/>
  <c r="AE214" i="58"/>
  <c r="AD214" i="58"/>
  <c r="AC214" i="58"/>
  <c r="AB214" i="58"/>
  <c r="AA214" i="58"/>
  <c r="Z214" i="58"/>
  <c r="Y214" i="58"/>
  <c r="X214" i="58"/>
  <c r="V214" i="58"/>
  <c r="U214" i="58"/>
  <c r="T214" i="58"/>
  <c r="S214" i="58"/>
  <c r="R214" i="58"/>
  <c r="L214" i="58"/>
  <c r="K214" i="58"/>
  <c r="J214" i="58"/>
  <c r="I214" i="58"/>
  <c r="H214" i="58"/>
  <c r="B214" i="58"/>
  <c r="A214" i="58"/>
  <c r="AF213" i="58"/>
  <c r="AE213" i="58"/>
  <c r="AD213" i="58"/>
  <c r="AC213" i="58"/>
  <c r="AB213" i="58"/>
  <c r="AA213" i="58"/>
  <c r="Z213" i="58"/>
  <c r="Y213" i="58"/>
  <c r="X213" i="58"/>
  <c r="V213" i="58"/>
  <c r="U213" i="58"/>
  <c r="T213" i="58"/>
  <c r="S213" i="58"/>
  <c r="R213" i="58"/>
  <c r="L213" i="58"/>
  <c r="K213" i="58"/>
  <c r="J213" i="58"/>
  <c r="I213" i="58"/>
  <c r="H213" i="58"/>
  <c r="B213" i="58"/>
  <c r="A213" i="58"/>
  <c r="AF212" i="58"/>
  <c r="AE212" i="58"/>
  <c r="AD212" i="58"/>
  <c r="AC212" i="58"/>
  <c r="AB212" i="58"/>
  <c r="AA212" i="58"/>
  <c r="Z212" i="58"/>
  <c r="Y212" i="58"/>
  <c r="X212" i="58"/>
  <c r="V212" i="58"/>
  <c r="U212" i="58"/>
  <c r="T212" i="58"/>
  <c r="S212" i="58"/>
  <c r="R212" i="58"/>
  <c r="L212" i="58"/>
  <c r="K212" i="58"/>
  <c r="J212" i="58"/>
  <c r="I212" i="58"/>
  <c r="H212" i="58"/>
  <c r="B212" i="58"/>
  <c r="A212" i="58"/>
  <c r="AF211" i="58"/>
  <c r="AE211" i="58"/>
  <c r="AD211" i="58"/>
  <c r="AC211" i="58"/>
  <c r="AB211" i="58"/>
  <c r="AA211" i="58"/>
  <c r="Z211" i="58"/>
  <c r="Y211" i="58"/>
  <c r="X211" i="58"/>
  <c r="V211" i="58"/>
  <c r="U211" i="58"/>
  <c r="T211" i="58"/>
  <c r="S211" i="58"/>
  <c r="R211" i="58"/>
  <c r="L211" i="58"/>
  <c r="K211" i="58"/>
  <c r="J211" i="58"/>
  <c r="I211" i="58"/>
  <c r="H211" i="58"/>
  <c r="B211" i="58"/>
  <c r="A211" i="58"/>
  <c r="AF210" i="58"/>
  <c r="AE210" i="58"/>
  <c r="AD210" i="58"/>
  <c r="AC210" i="58"/>
  <c r="AB210" i="58"/>
  <c r="AA210" i="58"/>
  <c r="Z210" i="58"/>
  <c r="Y210" i="58"/>
  <c r="X210" i="58"/>
  <c r="V210" i="58"/>
  <c r="U210" i="58"/>
  <c r="T210" i="58"/>
  <c r="S210" i="58"/>
  <c r="R210" i="58"/>
  <c r="L210" i="58"/>
  <c r="K210" i="58"/>
  <c r="J210" i="58"/>
  <c r="I210" i="58"/>
  <c r="H210" i="58"/>
  <c r="B210" i="58"/>
  <c r="A210" i="58"/>
  <c r="AF209" i="58"/>
  <c r="AE209" i="58"/>
  <c r="AD209" i="58"/>
  <c r="AC209" i="58"/>
  <c r="AB209" i="58"/>
  <c r="AA209" i="58"/>
  <c r="Z209" i="58"/>
  <c r="Y209" i="58"/>
  <c r="X209" i="58"/>
  <c r="V209" i="58"/>
  <c r="U209" i="58"/>
  <c r="T209" i="58"/>
  <c r="S209" i="58"/>
  <c r="R209" i="58"/>
  <c r="L209" i="58"/>
  <c r="K209" i="58"/>
  <c r="J209" i="58"/>
  <c r="I209" i="58"/>
  <c r="H209" i="58"/>
  <c r="B209" i="58"/>
  <c r="A209" i="58"/>
  <c r="AF208" i="58"/>
  <c r="AE208" i="58"/>
  <c r="AD208" i="58"/>
  <c r="AC208" i="58"/>
  <c r="AB208" i="58"/>
  <c r="AA208" i="58"/>
  <c r="Z208" i="58"/>
  <c r="Y208" i="58"/>
  <c r="X208" i="58"/>
  <c r="V208" i="58"/>
  <c r="U208" i="58"/>
  <c r="T208" i="58"/>
  <c r="S208" i="58"/>
  <c r="R208" i="58"/>
  <c r="L208" i="58"/>
  <c r="K208" i="58"/>
  <c r="J208" i="58"/>
  <c r="I208" i="58"/>
  <c r="H208" i="58"/>
  <c r="B208" i="58"/>
  <c r="A208" i="58"/>
  <c r="AF207" i="58"/>
  <c r="AE207" i="58"/>
  <c r="AD207" i="58"/>
  <c r="AC207" i="58"/>
  <c r="AB207" i="58"/>
  <c r="AA207" i="58"/>
  <c r="Z207" i="58"/>
  <c r="Y207" i="58"/>
  <c r="X207" i="58"/>
  <c r="V207" i="58"/>
  <c r="U207" i="58"/>
  <c r="T207" i="58"/>
  <c r="S207" i="58"/>
  <c r="R207" i="58"/>
  <c r="L207" i="58"/>
  <c r="K207" i="58"/>
  <c r="J207" i="58"/>
  <c r="I207" i="58"/>
  <c r="H207" i="58"/>
  <c r="B207" i="58"/>
  <c r="A207" i="58"/>
  <c r="AF206" i="58"/>
  <c r="AE206" i="58"/>
  <c r="AD206" i="58"/>
  <c r="AC206" i="58"/>
  <c r="AB206" i="58"/>
  <c r="AA206" i="58"/>
  <c r="Z206" i="58"/>
  <c r="Y206" i="58"/>
  <c r="X206" i="58"/>
  <c r="V206" i="58"/>
  <c r="U206" i="58"/>
  <c r="T206" i="58"/>
  <c r="S206" i="58"/>
  <c r="R206" i="58"/>
  <c r="L206" i="58"/>
  <c r="K206" i="58"/>
  <c r="J206" i="58"/>
  <c r="I206" i="58"/>
  <c r="H206" i="58"/>
  <c r="B206" i="58"/>
  <c r="A206" i="58"/>
  <c r="AF205" i="58"/>
  <c r="AE205" i="58"/>
  <c r="AD205" i="58"/>
  <c r="AC205" i="58"/>
  <c r="AB205" i="58"/>
  <c r="AA205" i="58"/>
  <c r="Z205" i="58"/>
  <c r="Y205" i="58"/>
  <c r="X205" i="58"/>
  <c r="V205" i="58"/>
  <c r="U205" i="58"/>
  <c r="T205" i="58"/>
  <c r="S205" i="58"/>
  <c r="R205" i="58"/>
  <c r="L205" i="58"/>
  <c r="K205" i="58"/>
  <c r="J205" i="58"/>
  <c r="I205" i="58"/>
  <c r="H205" i="58"/>
  <c r="B205" i="58"/>
  <c r="A205" i="58"/>
  <c r="AF204" i="58"/>
  <c r="AE204" i="58"/>
  <c r="AD204" i="58"/>
  <c r="AC204" i="58"/>
  <c r="AB204" i="58"/>
  <c r="AA204" i="58"/>
  <c r="Z204" i="58"/>
  <c r="Y204" i="58"/>
  <c r="X204" i="58"/>
  <c r="V204" i="58"/>
  <c r="U204" i="58"/>
  <c r="T204" i="58"/>
  <c r="S204" i="58"/>
  <c r="R204" i="58"/>
  <c r="L204" i="58"/>
  <c r="K204" i="58"/>
  <c r="J204" i="58"/>
  <c r="I204" i="58"/>
  <c r="H204" i="58"/>
  <c r="B204" i="58"/>
  <c r="A204" i="58"/>
  <c r="AF203" i="58"/>
  <c r="AE203" i="58"/>
  <c r="AD203" i="58"/>
  <c r="AC203" i="58"/>
  <c r="AB203" i="58"/>
  <c r="AA203" i="58"/>
  <c r="Z203" i="58"/>
  <c r="Y203" i="58"/>
  <c r="X203" i="58"/>
  <c r="V203" i="58"/>
  <c r="U203" i="58"/>
  <c r="T203" i="58"/>
  <c r="S203" i="58"/>
  <c r="R203" i="58"/>
  <c r="L203" i="58"/>
  <c r="K203" i="58"/>
  <c r="J203" i="58"/>
  <c r="I203" i="58"/>
  <c r="H203" i="58"/>
  <c r="B203" i="58"/>
  <c r="A203" i="58"/>
  <c r="AF202" i="58"/>
  <c r="AE202" i="58"/>
  <c r="AD202" i="58"/>
  <c r="AC202" i="58"/>
  <c r="AB202" i="58"/>
  <c r="AA202" i="58"/>
  <c r="Z202" i="58"/>
  <c r="Y202" i="58"/>
  <c r="X202" i="58"/>
  <c r="V202" i="58"/>
  <c r="U202" i="58"/>
  <c r="T202" i="58"/>
  <c r="S202" i="58"/>
  <c r="R202" i="58"/>
  <c r="L202" i="58"/>
  <c r="K202" i="58"/>
  <c r="J202" i="58"/>
  <c r="I202" i="58"/>
  <c r="H202" i="58"/>
  <c r="B202" i="58"/>
  <c r="A202" i="58"/>
  <c r="AF201" i="58"/>
  <c r="AE201" i="58"/>
  <c r="AD201" i="58"/>
  <c r="AC201" i="58"/>
  <c r="AB201" i="58"/>
  <c r="AA201" i="58"/>
  <c r="Z201" i="58"/>
  <c r="Y201" i="58"/>
  <c r="X201" i="58"/>
  <c r="V201" i="58"/>
  <c r="U201" i="58"/>
  <c r="T201" i="58"/>
  <c r="S201" i="58"/>
  <c r="R201" i="58"/>
  <c r="L201" i="58"/>
  <c r="K201" i="58"/>
  <c r="J201" i="58"/>
  <c r="I201" i="58"/>
  <c r="H201" i="58"/>
  <c r="B201" i="58"/>
  <c r="A201" i="58"/>
  <c r="AF200" i="58"/>
  <c r="AE200" i="58"/>
  <c r="AD200" i="58"/>
  <c r="AC200" i="58"/>
  <c r="AB200" i="58"/>
  <c r="AA200" i="58"/>
  <c r="Z200" i="58"/>
  <c r="Y200" i="58"/>
  <c r="X200" i="58"/>
  <c r="V200" i="58"/>
  <c r="U200" i="58"/>
  <c r="T200" i="58"/>
  <c r="S200" i="58"/>
  <c r="R200" i="58"/>
  <c r="L200" i="58"/>
  <c r="K200" i="58"/>
  <c r="J200" i="58"/>
  <c r="I200" i="58"/>
  <c r="H200" i="58"/>
  <c r="B200" i="58"/>
  <c r="A200" i="58"/>
  <c r="AF199" i="58"/>
  <c r="AE199" i="58"/>
  <c r="AD199" i="58"/>
  <c r="AC199" i="58"/>
  <c r="AB199" i="58"/>
  <c r="AA199" i="58"/>
  <c r="Z199" i="58"/>
  <c r="Y199" i="58"/>
  <c r="X199" i="58"/>
  <c r="V199" i="58"/>
  <c r="U199" i="58"/>
  <c r="T199" i="58"/>
  <c r="S199" i="58"/>
  <c r="R199" i="58"/>
  <c r="L199" i="58"/>
  <c r="K199" i="58"/>
  <c r="J199" i="58"/>
  <c r="I199" i="58"/>
  <c r="H199" i="58"/>
  <c r="B199" i="58"/>
  <c r="A199" i="58"/>
  <c r="AF198" i="58"/>
  <c r="AE198" i="58"/>
  <c r="AD198" i="58"/>
  <c r="AC198" i="58"/>
  <c r="AB198" i="58"/>
  <c r="AA198" i="58"/>
  <c r="Z198" i="58"/>
  <c r="Y198" i="58"/>
  <c r="X198" i="58"/>
  <c r="V198" i="58"/>
  <c r="U198" i="58"/>
  <c r="T198" i="58"/>
  <c r="S198" i="58"/>
  <c r="R198" i="58"/>
  <c r="L198" i="58"/>
  <c r="K198" i="58"/>
  <c r="J198" i="58"/>
  <c r="I198" i="58"/>
  <c r="H198" i="58"/>
  <c r="B198" i="58"/>
  <c r="A198" i="58"/>
  <c r="AF197" i="58"/>
  <c r="AE197" i="58"/>
  <c r="AD197" i="58"/>
  <c r="AC197" i="58"/>
  <c r="AB197" i="58"/>
  <c r="AA197" i="58"/>
  <c r="Z197" i="58"/>
  <c r="Y197" i="58"/>
  <c r="X197" i="58"/>
  <c r="V197" i="58"/>
  <c r="U197" i="58"/>
  <c r="T197" i="58"/>
  <c r="S197" i="58"/>
  <c r="R197" i="58"/>
  <c r="L197" i="58"/>
  <c r="K197" i="58"/>
  <c r="J197" i="58"/>
  <c r="I197" i="58"/>
  <c r="H197" i="58"/>
  <c r="B197" i="58"/>
  <c r="A197" i="58"/>
  <c r="AF196" i="58"/>
  <c r="AE196" i="58"/>
  <c r="AD196" i="58"/>
  <c r="AC196" i="58"/>
  <c r="AB196" i="58"/>
  <c r="AA196" i="58"/>
  <c r="Z196" i="58"/>
  <c r="Y196" i="58"/>
  <c r="X196" i="58"/>
  <c r="V196" i="58"/>
  <c r="U196" i="58"/>
  <c r="T196" i="58"/>
  <c r="S196" i="58"/>
  <c r="R196" i="58"/>
  <c r="L196" i="58"/>
  <c r="K196" i="58"/>
  <c r="J196" i="58"/>
  <c r="I196" i="58"/>
  <c r="H196" i="58"/>
  <c r="B196" i="58"/>
  <c r="A196" i="58"/>
  <c r="AF195" i="58"/>
  <c r="AE195" i="58"/>
  <c r="AD195" i="58"/>
  <c r="AC195" i="58"/>
  <c r="AB195" i="58"/>
  <c r="AA195" i="58"/>
  <c r="Z195" i="58"/>
  <c r="Y195" i="58"/>
  <c r="X195" i="58"/>
  <c r="V195" i="58"/>
  <c r="U195" i="58"/>
  <c r="T195" i="58"/>
  <c r="S195" i="58"/>
  <c r="R195" i="58"/>
  <c r="L195" i="58"/>
  <c r="K195" i="58"/>
  <c r="J195" i="58"/>
  <c r="I195" i="58"/>
  <c r="H195" i="58"/>
  <c r="B195" i="58"/>
  <c r="A195" i="58"/>
  <c r="AF194" i="58"/>
  <c r="AE194" i="58"/>
  <c r="AD194" i="58"/>
  <c r="AC194" i="58"/>
  <c r="AB194" i="58"/>
  <c r="AA194" i="58"/>
  <c r="Z194" i="58"/>
  <c r="Y194" i="58"/>
  <c r="X194" i="58"/>
  <c r="V194" i="58"/>
  <c r="U194" i="58"/>
  <c r="T194" i="58"/>
  <c r="S194" i="58"/>
  <c r="R194" i="58"/>
  <c r="L194" i="58"/>
  <c r="K194" i="58"/>
  <c r="J194" i="58"/>
  <c r="I194" i="58"/>
  <c r="H194" i="58"/>
  <c r="B194" i="58"/>
  <c r="A194" i="58"/>
  <c r="AF193" i="58"/>
  <c r="AE193" i="58"/>
  <c r="AD193" i="58"/>
  <c r="AC193" i="58"/>
  <c r="AB193" i="58"/>
  <c r="AA193" i="58"/>
  <c r="Z193" i="58"/>
  <c r="Y193" i="58"/>
  <c r="X193" i="58"/>
  <c r="V193" i="58"/>
  <c r="U193" i="58"/>
  <c r="T193" i="58"/>
  <c r="S193" i="58"/>
  <c r="R193" i="58"/>
  <c r="L193" i="58"/>
  <c r="K193" i="58"/>
  <c r="J193" i="58"/>
  <c r="I193" i="58"/>
  <c r="H193" i="58"/>
  <c r="B193" i="58"/>
  <c r="A193" i="58"/>
  <c r="AF192" i="58"/>
  <c r="AE192" i="58"/>
  <c r="AD192" i="58"/>
  <c r="AC192" i="58"/>
  <c r="AB192" i="58"/>
  <c r="AA192" i="58"/>
  <c r="Z192" i="58"/>
  <c r="Y192" i="58"/>
  <c r="X192" i="58"/>
  <c r="V192" i="58"/>
  <c r="U192" i="58"/>
  <c r="T192" i="58"/>
  <c r="S192" i="58"/>
  <c r="R192" i="58"/>
  <c r="L192" i="58"/>
  <c r="K192" i="58"/>
  <c r="J192" i="58"/>
  <c r="I192" i="58"/>
  <c r="H192" i="58"/>
  <c r="B192" i="58"/>
  <c r="A192" i="58"/>
  <c r="AF191" i="58"/>
  <c r="AE191" i="58"/>
  <c r="AD191" i="58"/>
  <c r="AC191" i="58"/>
  <c r="AB191" i="58"/>
  <c r="AA191" i="58"/>
  <c r="Z191" i="58"/>
  <c r="Y191" i="58"/>
  <c r="X191" i="58"/>
  <c r="V191" i="58"/>
  <c r="U191" i="58"/>
  <c r="T191" i="58"/>
  <c r="S191" i="58"/>
  <c r="R191" i="58"/>
  <c r="L191" i="58"/>
  <c r="K191" i="58"/>
  <c r="J191" i="58"/>
  <c r="I191" i="58"/>
  <c r="H191" i="58"/>
  <c r="B191" i="58"/>
  <c r="A191" i="58"/>
  <c r="AF190" i="58"/>
  <c r="AE190" i="58"/>
  <c r="AD190" i="58"/>
  <c r="AC190" i="58"/>
  <c r="AB190" i="58"/>
  <c r="AA190" i="58"/>
  <c r="Z190" i="58"/>
  <c r="Y190" i="58"/>
  <c r="X190" i="58"/>
  <c r="V190" i="58"/>
  <c r="U190" i="58"/>
  <c r="T190" i="58"/>
  <c r="S190" i="58"/>
  <c r="R190" i="58"/>
  <c r="L190" i="58"/>
  <c r="K190" i="58"/>
  <c r="J190" i="58"/>
  <c r="I190" i="58"/>
  <c r="H190" i="58"/>
  <c r="B190" i="58"/>
  <c r="A190" i="58"/>
  <c r="AF189" i="58"/>
  <c r="AE189" i="58"/>
  <c r="AD189" i="58"/>
  <c r="AC189" i="58"/>
  <c r="AB189" i="58"/>
  <c r="AA189" i="58"/>
  <c r="Z189" i="58"/>
  <c r="Y189" i="58"/>
  <c r="X189" i="58"/>
  <c r="V189" i="58"/>
  <c r="U189" i="58"/>
  <c r="T189" i="58"/>
  <c r="S189" i="58"/>
  <c r="R189" i="58"/>
  <c r="L189" i="58"/>
  <c r="K189" i="58"/>
  <c r="J189" i="58"/>
  <c r="I189" i="58"/>
  <c r="H189" i="58"/>
  <c r="B189" i="58"/>
  <c r="A189" i="58"/>
  <c r="AF188" i="58"/>
  <c r="AE188" i="58"/>
  <c r="AD188" i="58"/>
  <c r="AC188" i="58"/>
  <c r="AB188" i="58"/>
  <c r="AA188" i="58"/>
  <c r="Z188" i="58"/>
  <c r="Y188" i="58"/>
  <c r="X188" i="58"/>
  <c r="V188" i="58"/>
  <c r="U188" i="58"/>
  <c r="T188" i="58"/>
  <c r="S188" i="58"/>
  <c r="R188" i="58"/>
  <c r="L188" i="58"/>
  <c r="K188" i="58"/>
  <c r="J188" i="58"/>
  <c r="I188" i="58"/>
  <c r="H188" i="58"/>
  <c r="B188" i="58"/>
  <c r="A188" i="58"/>
  <c r="AF187" i="58"/>
  <c r="AE187" i="58"/>
  <c r="AD187" i="58"/>
  <c r="AC187" i="58"/>
  <c r="AB187" i="58"/>
  <c r="AA187" i="58"/>
  <c r="Z187" i="58"/>
  <c r="Y187" i="58"/>
  <c r="X187" i="58"/>
  <c r="V187" i="58"/>
  <c r="U187" i="58"/>
  <c r="T187" i="58"/>
  <c r="S187" i="58"/>
  <c r="R187" i="58"/>
  <c r="L187" i="58"/>
  <c r="K187" i="58"/>
  <c r="J187" i="58"/>
  <c r="I187" i="58"/>
  <c r="H187" i="58"/>
  <c r="B187" i="58"/>
  <c r="A187" i="58"/>
  <c r="AF186" i="58"/>
  <c r="AE186" i="58"/>
  <c r="AD186" i="58"/>
  <c r="AC186" i="58"/>
  <c r="AB186" i="58"/>
  <c r="AA186" i="58"/>
  <c r="Z186" i="58"/>
  <c r="Y186" i="58"/>
  <c r="X186" i="58"/>
  <c r="V186" i="58"/>
  <c r="U186" i="58"/>
  <c r="T186" i="58"/>
  <c r="S186" i="58"/>
  <c r="R186" i="58"/>
  <c r="L186" i="58"/>
  <c r="K186" i="58"/>
  <c r="J186" i="58"/>
  <c r="I186" i="58"/>
  <c r="H186" i="58"/>
  <c r="B186" i="58"/>
  <c r="A186" i="58"/>
  <c r="AF185" i="58"/>
  <c r="AE185" i="58"/>
  <c r="AD185" i="58"/>
  <c r="AC185" i="58"/>
  <c r="AB185" i="58"/>
  <c r="AA185" i="58"/>
  <c r="Z185" i="58"/>
  <c r="Y185" i="58"/>
  <c r="X185" i="58"/>
  <c r="V185" i="58"/>
  <c r="U185" i="58"/>
  <c r="T185" i="58"/>
  <c r="S185" i="58"/>
  <c r="R185" i="58"/>
  <c r="L185" i="58"/>
  <c r="K185" i="58"/>
  <c r="J185" i="58"/>
  <c r="I185" i="58"/>
  <c r="H185" i="58"/>
  <c r="B185" i="58"/>
  <c r="A185" i="58"/>
  <c r="AF184" i="58"/>
  <c r="AE184" i="58"/>
  <c r="AD184" i="58"/>
  <c r="AC184" i="58"/>
  <c r="AB184" i="58"/>
  <c r="AA184" i="58"/>
  <c r="Z184" i="58"/>
  <c r="Y184" i="58"/>
  <c r="X184" i="58"/>
  <c r="V184" i="58"/>
  <c r="U184" i="58"/>
  <c r="T184" i="58"/>
  <c r="S184" i="58"/>
  <c r="R184" i="58"/>
  <c r="L184" i="58"/>
  <c r="K184" i="58"/>
  <c r="J184" i="58"/>
  <c r="I184" i="58"/>
  <c r="H184" i="58"/>
  <c r="B184" i="58"/>
  <c r="A184" i="58"/>
  <c r="AF183" i="58"/>
  <c r="AE183" i="58"/>
  <c r="AD183" i="58"/>
  <c r="AC183" i="58"/>
  <c r="AB183" i="58"/>
  <c r="AA183" i="58"/>
  <c r="Z183" i="58"/>
  <c r="Y183" i="58"/>
  <c r="X183" i="58"/>
  <c r="V183" i="58"/>
  <c r="U183" i="58"/>
  <c r="T183" i="58"/>
  <c r="S183" i="58"/>
  <c r="R183" i="58"/>
  <c r="L183" i="58"/>
  <c r="K183" i="58"/>
  <c r="J183" i="58"/>
  <c r="I183" i="58"/>
  <c r="H183" i="58"/>
  <c r="B183" i="58"/>
  <c r="A183" i="58"/>
  <c r="AF182" i="58"/>
  <c r="AE182" i="58"/>
  <c r="AD182" i="58"/>
  <c r="AC182" i="58"/>
  <c r="AB182" i="58"/>
  <c r="AA182" i="58"/>
  <c r="Z182" i="58"/>
  <c r="Y182" i="58"/>
  <c r="X182" i="58"/>
  <c r="V182" i="58"/>
  <c r="U182" i="58"/>
  <c r="T182" i="58"/>
  <c r="S182" i="58"/>
  <c r="R182" i="58"/>
  <c r="L182" i="58"/>
  <c r="K182" i="58"/>
  <c r="J182" i="58"/>
  <c r="I182" i="58"/>
  <c r="H182" i="58"/>
  <c r="B182" i="58"/>
  <c r="A182" i="58"/>
  <c r="AF181" i="58"/>
  <c r="AE181" i="58"/>
  <c r="AD181" i="58"/>
  <c r="AC181" i="58"/>
  <c r="AB181" i="58"/>
  <c r="AA181" i="58"/>
  <c r="Z181" i="58"/>
  <c r="Y181" i="58"/>
  <c r="X181" i="58"/>
  <c r="V181" i="58"/>
  <c r="U181" i="58"/>
  <c r="T181" i="58"/>
  <c r="S181" i="58"/>
  <c r="R181" i="58"/>
  <c r="L181" i="58"/>
  <c r="K181" i="58"/>
  <c r="J181" i="58"/>
  <c r="I181" i="58"/>
  <c r="H181" i="58"/>
  <c r="B181" i="58"/>
  <c r="A181" i="58"/>
  <c r="AF180" i="58"/>
  <c r="AE180" i="58"/>
  <c r="AD180" i="58"/>
  <c r="AC180" i="58"/>
  <c r="AB180" i="58"/>
  <c r="AA180" i="58"/>
  <c r="Z180" i="58"/>
  <c r="Y180" i="58"/>
  <c r="X180" i="58"/>
  <c r="V180" i="58"/>
  <c r="U180" i="58"/>
  <c r="T180" i="58"/>
  <c r="S180" i="58"/>
  <c r="R180" i="58"/>
  <c r="L180" i="58"/>
  <c r="K180" i="58"/>
  <c r="J180" i="58"/>
  <c r="I180" i="58"/>
  <c r="H180" i="58"/>
  <c r="B180" i="58"/>
  <c r="A180" i="58"/>
  <c r="AF179" i="58"/>
  <c r="AE179" i="58"/>
  <c r="AD179" i="58"/>
  <c r="AC179" i="58"/>
  <c r="AB179" i="58"/>
  <c r="AA179" i="58"/>
  <c r="Z179" i="58"/>
  <c r="Y179" i="58"/>
  <c r="X179" i="58"/>
  <c r="V179" i="58"/>
  <c r="U179" i="58"/>
  <c r="T179" i="58"/>
  <c r="S179" i="58"/>
  <c r="R179" i="58"/>
  <c r="L179" i="58"/>
  <c r="K179" i="58"/>
  <c r="J179" i="58"/>
  <c r="I179" i="58"/>
  <c r="H179" i="58"/>
  <c r="B179" i="58"/>
  <c r="A179" i="58"/>
  <c r="AF178" i="58"/>
  <c r="AE178" i="58"/>
  <c r="AD178" i="58"/>
  <c r="AC178" i="58"/>
  <c r="AB178" i="58"/>
  <c r="AA178" i="58"/>
  <c r="Z178" i="58"/>
  <c r="Y178" i="58"/>
  <c r="X178" i="58"/>
  <c r="V178" i="58"/>
  <c r="U178" i="58"/>
  <c r="T178" i="58"/>
  <c r="S178" i="58"/>
  <c r="R178" i="58"/>
  <c r="L178" i="58"/>
  <c r="K178" i="58"/>
  <c r="J178" i="58"/>
  <c r="I178" i="58"/>
  <c r="H178" i="58"/>
  <c r="B178" i="58"/>
  <c r="A178" i="58"/>
  <c r="AF177" i="58"/>
  <c r="AE177" i="58"/>
  <c r="AD177" i="58"/>
  <c r="AC177" i="58"/>
  <c r="AB177" i="58"/>
  <c r="AA177" i="58"/>
  <c r="Z177" i="58"/>
  <c r="Y177" i="58"/>
  <c r="X177" i="58"/>
  <c r="V177" i="58"/>
  <c r="U177" i="58"/>
  <c r="T177" i="58"/>
  <c r="S177" i="58"/>
  <c r="R177" i="58"/>
  <c r="L177" i="58"/>
  <c r="K177" i="58"/>
  <c r="J177" i="58"/>
  <c r="I177" i="58"/>
  <c r="H177" i="58"/>
  <c r="B177" i="58"/>
  <c r="A177" i="58"/>
  <c r="AF176" i="58"/>
  <c r="AE176" i="58"/>
  <c r="AD176" i="58"/>
  <c r="AC176" i="58"/>
  <c r="AB176" i="58"/>
  <c r="AA176" i="58"/>
  <c r="Z176" i="58"/>
  <c r="Y176" i="58"/>
  <c r="X176" i="58"/>
  <c r="V176" i="58"/>
  <c r="U176" i="58"/>
  <c r="T176" i="58"/>
  <c r="S176" i="58"/>
  <c r="R176" i="58"/>
  <c r="L176" i="58"/>
  <c r="K176" i="58"/>
  <c r="J176" i="58"/>
  <c r="I176" i="58"/>
  <c r="H176" i="58"/>
  <c r="B176" i="58"/>
  <c r="A176" i="58"/>
  <c r="AF175" i="58"/>
  <c r="AE175" i="58"/>
  <c r="AD175" i="58"/>
  <c r="AC175" i="58"/>
  <c r="AB175" i="58"/>
  <c r="AA175" i="58"/>
  <c r="Z175" i="58"/>
  <c r="Y175" i="58"/>
  <c r="X175" i="58"/>
  <c r="V175" i="58"/>
  <c r="U175" i="58"/>
  <c r="T175" i="58"/>
  <c r="S175" i="58"/>
  <c r="R175" i="58"/>
  <c r="L175" i="58"/>
  <c r="K175" i="58"/>
  <c r="J175" i="58"/>
  <c r="I175" i="58"/>
  <c r="H175" i="58"/>
  <c r="B175" i="58"/>
  <c r="A175" i="58"/>
  <c r="AF174" i="58"/>
  <c r="AE174" i="58"/>
  <c r="AD174" i="58"/>
  <c r="AC174" i="58"/>
  <c r="AB174" i="58"/>
  <c r="AA174" i="58"/>
  <c r="Z174" i="58"/>
  <c r="Y174" i="58"/>
  <c r="X174" i="58"/>
  <c r="V174" i="58"/>
  <c r="U174" i="58"/>
  <c r="T174" i="58"/>
  <c r="S174" i="58"/>
  <c r="R174" i="58"/>
  <c r="L174" i="58"/>
  <c r="K174" i="58"/>
  <c r="J174" i="58"/>
  <c r="I174" i="58"/>
  <c r="H174" i="58"/>
  <c r="B174" i="58"/>
  <c r="A174" i="58"/>
  <c r="AF173" i="58"/>
  <c r="AE173" i="58"/>
  <c r="AD173" i="58"/>
  <c r="AC173" i="58"/>
  <c r="AB173" i="58"/>
  <c r="AA173" i="58"/>
  <c r="Z173" i="58"/>
  <c r="Y173" i="58"/>
  <c r="X173" i="58"/>
  <c r="V173" i="58"/>
  <c r="U173" i="58"/>
  <c r="T173" i="58"/>
  <c r="S173" i="58"/>
  <c r="R173" i="58"/>
  <c r="L173" i="58"/>
  <c r="K173" i="58"/>
  <c r="J173" i="58"/>
  <c r="I173" i="58"/>
  <c r="H173" i="58"/>
  <c r="B173" i="58"/>
  <c r="A173" i="58"/>
  <c r="AF172" i="58"/>
  <c r="AE172" i="58"/>
  <c r="AD172" i="58"/>
  <c r="AC172" i="58"/>
  <c r="AB172" i="58"/>
  <c r="AA172" i="58"/>
  <c r="Z172" i="58"/>
  <c r="Y172" i="58"/>
  <c r="X172" i="58"/>
  <c r="V172" i="58"/>
  <c r="U172" i="58"/>
  <c r="T172" i="58"/>
  <c r="S172" i="58"/>
  <c r="R172" i="58"/>
  <c r="L172" i="58"/>
  <c r="K172" i="58"/>
  <c r="J172" i="58"/>
  <c r="I172" i="58"/>
  <c r="H172" i="58"/>
  <c r="B172" i="58"/>
  <c r="A172" i="58"/>
  <c r="AF171" i="58"/>
  <c r="AE171" i="58"/>
  <c r="AD171" i="58"/>
  <c r="AC171" i="58"/>
  <c r="AB171" i="58"/>
  <c r="AA171" i="58"/>
  <c r="Z171" i="58"/>
  <c r="Y171" i="58"/>
  <c r="X171" i="58"/>
  <c r="V171" i="58"/>
  <c r="U171" i="58"/>
  <c r="T171" i="58"/>
  <c r="S171" i="58"/>
  <c r="R171" i="58"/>
  <c r="L171" i="58"/>
  <c r="K171" i="58"/>
  <c r="J171" i="58"/>
  <c r="I171" i="58"/>
  <c r="H171" i="58"/>
  <c r="B171" i="58"/>
  <c r="A171" i="58"/>
  <c r="AF170" i="58"/>
  <c r="AE170" i="58"/>
  <c r="AD170" i="58"/>
  <c r="AC170" i="58"/>
  <c r="AB170" i="58"/>
  <c r="AA170" i="58"/>
  <c r="Z170" i="58"/>
  <c r="Y170" i="58"/>
  <c r="X170" i="58"/>
  <c r="V170" i="58"/>
  <c r="U170" i="58"/>
  <c r="T170" i="58"/>
  <c r="S170" i="58"/>
  <c r="R170" i="58"/>
  <c r="L170" i="58"/>
  <c r="K170" i="58"/>
  <c r="J170" i="58"/>
  <c r="I170" i="58"/>
  <c r="H170" i="58"/>
  <c r="B170" i="58"/>
  <c r="A170" i="58"/>
  <c r="AF169" i="58"/>
  <c r="AE169" i="58"/>
  <c r="AD169" i="58"/>
  <c r="AC169" i="58"/>
  <c r="AB169" i="58"/>
  <c r="AA169" i="58"/>
  <c r="Z169" i="58"/>
  <c r="Y169" i="58"/>
  <c r="X169" i="58"/>
  <c r="V169" i="58"/>
  <c r="U169" i="58"/>
  <c r="T169" i="58"/>
  <c r="S169" i="58"/>
  <c r="R169" i="58"/>
  <c r="L169" i="58"/>
  <c r="K169" i="58"/>
  <c r="J169" i="58"/>
  <c r="I169" i="58"/>
  <c r="H169" i="58"/>
  <c r="B169" i="58"/>
  <c r="A169" i="58"/>
  <c r="AF168" i="58"/>
  <c r="AE168" i="58"/>
  <c r="AD168" i="58"/>
  <c r="AC168" i="58"/>
  <c r="AB168" i="58"/>
  <c r="AA168" i="58"/>
  <c r="Z168" i="58"/>
  <c r="Y168" i="58"/>
  <c r="X168" i="58"/>
  <c r="V168" i="58"/>
  <c r="U168" i="58"/>
  <c r="T168" i="58"/>
  <c r="S168" i="58"/>
  <c r="R168" i="58"/>
  <c r="L168" i="58"/>
  <c r="K168" i="58"/>
  <c r="J168" i="58"/>
  <c r="I168" i="58"/>
  <c r="H168" i="58"/>
  <c r="B168" i="58"/>
  <c r="A168" i="58"/>
  <c r="AF167" i="58"/>
  <c r="AE167" i="58"/>
  <c r="AD167" i="58"/>
  <c r="AC167" i="58"/>
  <c r="AB167" i="58"/>
  <c r="AA167" i="58"/>
  <c r="Z167" i="58"/>
  <c r="Y167" i="58"/>
  <c r="X167" i="58"/>
  <c r="V167" i="58"/>
  <c r="U167" i="58"/>
  <c r="T167" i="58"/>
  <c r="S167" i="58"/>
  <c r="R167" i="58"/>
  <c r="L167" i="58"/>
  <c r="K167" i="58"/>
  <c r="J167" i="58"/>
  <c r="I167" i="58"/>
  <c r="H167" i="58"/>
  <c r="B167" i="58"/>
  <c r="A167" i="58"/>
  <c r="AF166" i="58"/>
  <c r="AE166" i="58"/>
  <c r="AD166" i="58"/>
  <c r="AC166" i="58"/>
  <c r="AB166" i="58"/>
  <c r="AA166" i="58"/>
  <c r="Z166" i="58"/>
  <c r="Y166" i="58"/>
  <c r="X166" i="58"/>
  <c r="V166" i="58"/>
  <c r="U166" i="58"/>
  <c r="T166" i="58"/>
  <c r="S166" i="58"/>
  <c r="R166" i="58"/>
  <c r="L166" i="58"/>
  <c r="K166" i="58"/>
  <c r="J166" i="58"/>
  <c r="I166" i="58"/>
  <c r="H166" i="58"/>
  <c r="B166" i="58"/>
  <c r="A166" i="58"/>
  <c r="AF165" i="58"/>
  <c r="AE165" i="58"/>
  <c r="AD165" i="58"/>
  <c r="AC165" i="58"/>
  <c r="AB165" i="58"/>
  <c r="AA165" i="58"/>
  <c r="Z165" i="58"/>
  <c r="Y165" i="58"/>
  <c r="X165" i="58"/>
  <c r="V165" i="58"/>
  <c r="U165" i="58"/>
  <c r="T165" i="58"/>
  <c r="S165" i="58"/>
  <c r="R165" i="58"/>
  <c r="L165" i="58"/>
  <c r="K165" i="58"/>
  <c r="J165" i="58"/>
  <c r="I165" i="58"/>
  <c r="H165" i="58"/>
  <c r="B165" i="58"/>
  <c r="A165" i="58"/>
  <c r="AF164" i="58"/>
  <c r="AE164" i="58"/>
  <c r="AD164" i="58"/>
  <c r="AC164" i="58"/>
  <c r="AB164" i="58"/>
  <c r="AA164" i="58"/>
  <c r="Z164" i="58"/>
  <c r="Y164" i="58"/>
  <c r="X164" i="58"/>
  <c r="V164" i="58"/>
  <c r="U164" i="58"/>
  <c r="T164" i="58"/>
  <c r="S164" i="58"/>
  <c r="R164" i="58"/>
  <c r="L164" i="58"/>
  <c r="K164" i="58"/>
  <c r="J164" i="58"/>
  <c r="I164" i="58"/>
  <c r="H164" i="58"/>
  <c r="B164" i="58"/>
  <c r="A164" i="58"/>
  <c r="AF163" i="58"/>
  <c r="AE163" i="58"/>
  <c r="AD163" i="58"/>
  <c r="AC163" i="58"/>
  <c r="AB163" i="58"/>
  <c r="AA163" i="58"/>
  <c r="Z163" i="58"/>
  <c r="Y163" i="58"/>
  <c r="X163" i="58"/>
  <c r="V163" i="58"/>
  <c r="U163" i="58"/>
  <c r="T163" i="58"/>
  <c r="S163" i="58"/>
  <c r="R163" i="58"/>
  <c r="L163" i="58"/>
  <c r="K163" i="58"/>
  <c r="J163" i="58"/>
  <c r="I163" i="58"/>
  <c r="H163" i="58"/>
  <c r="B163" i="58"/>
  <c r="A163" i="58"/>
  <c r="AF162" i="58"/>
  <c r="AE162" i="58"/>
  <c r="AD162" i="58"/>
  <c r="AC162" i="58"/>
  <c r="AB162" i="58"/>
  <c r="AA162" i="58"/>
  <c r="Z162" i="58"/>
  <c r="Y162" i="58"/>
  <c r="X162" i="58"/>
  <c r="V162" i="58"/>
  <c r="U162" i="58"/>
  <c r="T162" i="58"/>
  <c r="S162" i="58"/>
  <c r="R162" i="58"/>
  <c r="L162" i="58"/>
  <c r="K162" i="58"/>
  <c r="J162" i="58"/>
  <c r="I162" i="58"/>
  <c r="H162" i="58"/>
  <c r="B162" i="58"/>
  <c r="A162" i="58"/>
  <c r="AF161" i="58"/>
  <c r="AE161" i="58"/>
  <c r="AD161" i="58"/>
  <c r="AC161" i="58"/>
  <c r="AB161" i="58"/>
  <c r="AA161" i="58"/>
  <c r="Z161" i="58"/>
  <c r="Y161" i="58"/>
  <c r="X161" i="58"/>
  <c r="V161" i="58"/>
  <c r="U161" i="58"/>
  <c r="T161" i="58"/>
  <c r="S161" i="58"/>
  <c r="R161" i="58"/>
  <c r="L161" i="58"/>
  <c r="K161" i="58"/>
  <c r="J161" i="58"/>
  <c r="I161" i="58"/>
  <c r="H161" i="58"/>
  <c r="B161" i="58"/>
  <c r="A161" i="58"/>
  <c r="AF160" i="58"/>
  <c r="AE160" i="58"/>
  <c r="AD160" i="58"/>
  <c r="AC160" i="58"/>
  <c r="AB160" i="58"/>
  <c r="AA160" i="58"/>
  <c r="Z160" i="58"/>
  <c r="Y160" i="58"/>
  <c r="X160" i="58"/>
  <c r="V160" i="58"/>
  <c r="U160" i="58"/>
  <c r="T160" i="58"/>
  <c r="S160" i="58"/>
  <c r="R160" i="58"/>
  <c r="L160" i="58"/>
  <c r="K160" i="58"/>
  <c r="J160" i="58"/>
  <c r="I160" i="58"/>
  <c r="H160" i="58"/>
  <c r="B160" i="58"/>
  <c r="A160" i="58"/>
  <c r="AF159" i="58"/>
  <c r="AE159" i="58"/>
  <c r="AD159" i="58"/>
  <c r="AC159" i="58"/>
  <c r="AB159" i="58"/>
  <c r="AA159" i="58"/>
  <c r="Z159" i="58"/>
  <c r="Y159" i="58"/>
  <c r="X159" i="58"/>
  <c r="V159" i="58"/>
  <c r="U159" i="58"/>
  <c r="T159" i="58"/>
  <c r="S159" i="58"/>
  <c r="R159" i="58"/>
  <c r="L159" i="58"/>
  <c r="K159" i="58"/>
  <c r="J159" i="58"/>
  <c r="I159" i="58"/>
  <c r="H159" i="58"/>
  <c r="B159" i="58"/>
  <c r="A159" i="58"/>
  <c r="AF158" i="58"/>
  <c r="AE158" i="58"/>
  <c r="AD158" i="58"/>
  <c r="AC158" i="58"/>
  <c r="AB158" i="58"/>
  <c r="AA158" i="58"/>
  <c r="Z158" i="58"/>
  <c r="Y158" i="58"/>
  <c r="X158" i="58"/>
  <c r="V158" i="58"/>
  <c r="U158" i="58"/>
  <c r="T158" i="58"/>
  <c r="S158" i="58"/>
  <c r="R158" i="58"/>
  <c r="L158" i="58"/>
  <c r="K158" i="58"/>
  <c r="J158" i="58"/>
  <c r="I158" i="58"/>
  <c r="H158" i="58"/>
  <c r="B158" i="58"/>
  <c r="A158" i="58"/>
  <c r="AF157" i="58"/>
  <c r="AE157" i="58"/>
  <c r="AD157" i="58"/>
  <c r="AC157" i="58"/>
  <c r="AB157" i="58"/>
  <c r="AA157" i="58"/>
  <c r="Z157" i="58"/>
  <c r="Y157" i="58"/>
  <c r="X157" i="58"/>
  <c r="V157" i="58"/>
  <c r="U157" i="58"/>
  <c r="T157" i="58"/>
  <c r="S157" i="58"/>
  <c r="R157" i="58"/>
  <c r="L157" i="58"/>
  <c r="K157" i="58"/>
  <c r="J157" i="58"/>
  <c r="I157" i="58"/>
  <c r="H157" i="58"/>
  <c r="B157" i="58"/>
  <c r="A157" i="58"/>
  <c r="AF156" i="58"/>
  <c r="AE156" i="58"/>
  <c r="AD156" i="58"/>
  <c r="AC156" i="58"/>
  <c r="AB156" i="58"/>
  <c r="AA156" i="58"/>
  <c r="Z156" i="58"/>
  <c r="Y156" i="58"/>
  <c r="X156" i="58"/>
  <c r="V156" i="58"/>
  <c r="U156" i="58"/>
  <c r="T156" i="58"/>
  <c r="S156" i="58"/>
  <c r="R156" i="58"/>
  <c r="L156" i="58"/>
  <c r="K156" i="58"/>
  <c r="J156" i="58"/>
  <c r="I156" i="58"/>
  <c r="H156" i="58"/>
  <c r="B156" i="58"/>
  <c r="A156" i="58"/>
  <c r="AF155" i="58"/>
  <c r="AE155" i="58"/>
  <c r="AD155" i="58"/>
  <c r="AC155" i="58"/>
  <c r="AB155" i="58"/>
  <c r="AA155" i="58"/>
  <c r="Z155" i="58"/>
  <c r="Y155" i="58"/>
  <c r="X155" i="58"/>
  <c r="V155" i="58"/>
  <c r="U155" i="58"/>
  <c r="T155" i="58"/>
  <c r="S155" i="58"/>
  <c r="R155" i="58"/>
  <c r="L155" i="58"/>
  <c r="K155" i="58"/>
  <c r="J155" i="58"/>
  <c r="I155" i="58"/>
  <c r="H155" i="58"/>
  <c r="B155" i="58"/>
  <c r="A155" i="58"/>
  <c r="AF154" i="58"/>
  <c r="AE154" i="58"/>
  <c r="AD154" i="58"/>
  <c r="AC154" i="58"/>
  <c r="AB154" i="58"/>
  <c r="AA154" i="58"/>
  <c r="Z154" i="58"/>
  <c r="Y154" i="58"/>
  <c r="X154" i="58"/>
  <c r="V154" i="58"/>
  <c r="U154" i="58"/>
  <c r="T154" i="58"/>
  <c r="S154" i="58"/>
  <c r="R154" i="58"/>
  <c r="L154" i="58"/>
  <c r="K154" i="58"/>
  <c r="J154" i="58"/>
  <c r="I154" i="58"/>
  <c r="H154" i="58"/>
  <c r="B154" i="58"/>
  <c r="A154" i="58"/>
  <c r="AF153" i="58"/>
  <c r="AE153" i="58"/>
  <c r="AD153" i="58"/>
  <c r="AC153" i="58"/>
  <c r="AB153" i="58"/>
  <c r="AA153" i="58"/>
  <c r="Z153" i="58"/>
  <c r="Y153" i="58"/>
  <c r="X153" i="58"/>
  <c r="V153" i="58"/>
  <c r="U153" i="58"/>
  <c r="T153" i="58"/>
  <c r="S153" i="58"/>
  <c r="R153" i="58"/>
  <c r="L153" i="58"/>
  <c r="K153" i="58"/>
  <c r="J153" i="58"/>
  <c r="I153" i="58"/>
  <c r="H153" i="58"/>
  <c r="B153" i="58"/>
  <c r="A153" i="58"/>
  <c r="AF152" i="58"/>
  <c r="AE152" i="58"/>
  <c r="AD152" i="58"/>
  <c r="AC152" i="58"/>
  <c r="AB152" i="58"/>
  <c r="AA152" i="58"/>
  <c r="Z152" i="58"/>
  <c r="Y152" i="58"/>
  <c r="X152" i="58"/>
  <c r="V152" i="58"/>
  <c r="U152" i="58"/>
  <c r="T152" i="58"/>
  <c r="S152" i="58"/>
  <c r="R152" i="58"/>
  <c r="L152" i="58"/>
  <c r="K152" i="58"/>
  <c r="J152" i="58"/>
  <c r="I152" i="58"/>
  <c r="H152" i="58"/>
  <c r="B152" i="58"/>
  <c r="A152" i="58"/>
  <c r="AF151" i="58"/>
  <c r="AE151" i="58"/>
  <c r="AD151" i="58"/>
  <c r="AC151" i="58"/>
  <c r="AB151" i="58"/>
  <c r="AA151" i="58"/>
  <c r="Z151" i="58"/>
  <c r="Y151" i="58"/>
  <c r="X151" i="58"/>
  <c r="V151" i="58"/>
  <c r="U151" i="58"/>
  <c r="T151" i="58"/>
  <c r="S151" i="58"/>
  <c r="R151" i="58"/>
  <c r="L151" i="58"/>
  <c r="K151" i="58"/>
  <c r="J151" i="58"/>
  <c r="I151" i="58"/>
  <c r="H151" i="58"/>
  <c r="B151" i="58"/>
  <c r="A151" i="58"/>
  <c r="AF150" i="58"/>
  <c r="AE150" i="58"/>
  <c r="AD150" i="58"/>
  <c r="AC150" i="58"/>
  <c r="AB150" i="58"/>
  <c r="AA150" i="58"/>
  <c r="Z150" i="58"/>
  <c r="Y150" i="58"/>
  <c r="X150" i="58"/>
  <c r="V150" i="58"/>
  <c r="U150" i="58"/>
  <c r="T150" i="58"/>
  <c r="S150" i="58"/>
  <c r="R150" i="58"/>
  <c r="L150" i="58"/>
  <c r="K150" i="58"/>
  <c r="J150" i="58"/>
  <c r="I150" i="58"/>
  <c r="H150" i="58"/>
  <c r="B150" i="58"/>
  <c r="A150" i="58"/>
  <c r="AF149" i="58"/>
  <c r="AE149" i="58"/>
  <c r="AD149" i="58"/>
  <c r="AC149" i="58"/>
  <c r="AB149" i="58"/>
  <c r="AA149" i="58"/>
  <c r="Z149" i="58"/>
  <c r="Y149" i="58"/>
  <c r="X149" i="58"/>
  <c r="V149" i="58"/>
  <c r="U149" i="58"/>
  <c r="T149" i="58"/>
  <c r="S149" i="58"/>
  <c r="R149" i="58"/>
  <c r="L149" i="58"/>
  <c r="K149" i="58"/>
  <c r="J149" i="58"/>
  <c r="I149" i="58"/>
  <c r="H149" i="58"/>
  <c r="B149" i="58"/>
  <c r="A149" i="58"/>
  <c r="AF148" i="58"/>
  <c r="AE148" i="58"/>
  <c r="AD148" i="58"/>
  <c r="AC148" i="58"/>
  <c r="AB148" i="58"/>
  <c r="AA148" i="58"/>
  <c r="Z148" i="58"/>
  <c r="Y148" i="58"/>
  <c r="X148" i="58"/>
  <c r="V148" i="58"/>
  <c r="U148" i="58"/>
  <c r="T148" i="58"/>
  <c r="S148" i="58"/>
  <c r="R148" i="58"/>
  <c r="L148" i="58"/>
  <c r="K148" i="58"/>
  <c r="J148" i="58"/>
  <c r="I148" i="58"/>
  <c r="H148" i="58"/>
  <c r="B148" i="58"/>
  <c r="A148" i="58"/>
  <c r="AF147" i="58"/>
  <c r="AE147" i="58"/>
  <c r="AD147" i="58"/>
  <c r="AC147" i="58"/>
  <c r="AB147" i="58"/>
  <c r="AA147" i="58"/>
  <c r="Z147" i="58"/>
  <c r="Y147" i="58"/>
  <c r="X147" i="58"/>
  <c r="V147" i="58"/>
  <c r="U147" i="58"/>
  <c r="T147" i="58"/>
  <c r="S147" i="58"/>
  <c r="R147" i="58"/>
  <c r="L147" i="58"/>
  <c r="K147" i="58"/>
  <c r="J147" i="58"/>
  <c r="I147" i="58"/>
  <c r="H147" i="58"/>
  <c r="B147" i="58"/>
  <c r="A147" i="58"/>
  <c r="AF146" i="58"/>
  <c r="AE146" i="58"/>
  <c r="AD146" i="58"/>
  <c r="AC146" i="58"/>
  <c r="AB146" i="58"/>
  <c r="AA146" i="58"/>
  <c r="Z146" i="58"/>
  <c r="Y146" i="58"/>
  <c r="X146" i="58"/>
  <c r="V146" i="58"/>
  <c r="U146" i="58"/>
  <c r="T146" i="58"/>
  <c r="S146" i="58"/>
  <c r="R146" i="58"/>
  <c r="L146" i="58"/>
  <c r="K146" i="58"/>
  <c r="J146" i="58"/>
  <c r="I146" i="58"/>
  <c r="H146" i="58"/>
  <c r="B146" i="58"/>
  <c r="A146" i="58"/>
  <c r="AF145" i="58"/>
  <c r="AE145" i="58"/>
  <c r="AD145" i="58"/>
  <c r="AC145" i="58"/>
  <c r="AB145" i="58"/>
  <c r="AA145" i="58"/>
  <c r="Z145" i="58"/>
  <c r="Y145" i="58"/>
  <c r="X145" i="58"/>
  <c r="V145" i="58"/>
  <c r="U145" i="58"/>
  <c r="T145" i="58"/>
  <c r="S145" i="58"/>
  <c r="R145" i="58"/>
  <c r="L145" i="58"/>
  <c r="K145" i="58"/>
  <c r="J145" i="58"/>
  <c r="I145" i="58"/>
  <c r="H145" i="58"/>
  <c r="B145" i="58"/>
  <c r="A145" i="58"/>
  <c r="AF144" i="58"/>
  <c r="AE144" i="58"/>
  <c r="AD144" i="58"/>
  <c r="AC144" i="58"/>
  <c r="AB144" i="58"/>
  <c r="AA144" i="58"/>
  <c r="Z144" i="58"/>
  <c r="Y144" i="58"/>
  <c r="X144" i="58"/>
  <c r="V144" i="58"/>
  <c r="U144" i="58"/>
  <c r="T144" i="58"/>
  <c r="S144" i="58"/>
  <c r="R144" i="58"/>
  <c r="L144" i="58"/>
  <c r="K144" i="58"/>
  <c r="J144" i="58"/>
  <c r="I144" i="58"/>
  <c r="H144" i="58"/>
  <c r="B144" i="58"/>
  <c r="A144" i="58"/>
  <c r="AF143" i="58"/>
  <c r="AE143" i="58"/>
  <c r="AD143" i="58"/>
  <c r="AC143" i="58"/>
  <c r="AB143" i="58"/>
  <c r="AA143" i="58"/>
  <c r="Z143" i="58"/>
  <c r="Y143" i="58"/>
  <c r="X143" i="58"/>
  <c r="V143" i="58"/>
  <c r="U143" i="58"/>
  <c r="T143" i="58"/>
  <c r="S143" i="58"/>
  <c r="R143" i="58"/>
  <c r="L143" i="58"/>
  <c r="K143" i="58"/>
  <c r="J143" i="58"/>
  <c r="I143" i="58"/>
  <c r="H143" i="58"/>
  <c r="B143" i="58"/>
  <c r="A143" i="58"/>
  <c r="AF142" i="58"/>
  <c r="AE142" i="58"/>
  <c r="AD142" i="58"/>
  <c r="AC142" i="58"/>
  <c r="AB142" i="58"/>
  <c r="AA142" i="58"/>
  <c r="Z142" i="58"/>
  <c r="Y142" i="58"/>
  <c r="X142" i="58"/>
  <c r="V142" i="58"/>
  <c r="U142" i="58"/>
  <c r="T142" i="58"/>
  <c r="S142" i="58"/>
  <c r="R142" i="58"/>
  <c r="L142" i="58"/>
  <c r="K142" i="58"/>
  <c r="J142" i="58"/>
  <c r="I142" i="58"/>
  <c r="H142" i="58"/>
  <c r="B142" i="58"/>
  <c r="A142" i="58"/>
  <c r="AF141" i="58"/>
  <c r="AE141" i="58"/>
  <c r="AD141" i="58"/>
  <c r="AC141" i="58"/>
  <c r="AB141" i="58"/>
  <c r="AA141" i="58"/>
  <c r="Z141" i="58"/>
  <c r="Y141" i="58"/>
  <c r="X141" i="58"/>
  <c r="V141" i="58"/>
  <c r="U141" i="58"/>
  <c r="T141" i="58"/>
  <c r="S141" i="58"/>
  <c r="R141" i="58"/>
  <c r="L141" i="58"/>
  <c r="K141" i="58"/>
  <c r="J141" i="58"/>
  <c r="I141" i="58"/>
  <c r="H141" i="58"/>
  <c r="B141" i="58"/>
  <c r="A141" i="58"/>
  <c r="AF140" i="58"/>
  <c r="AE140" i="58"/>
  <c r="AD140" i="58"/>
  <c r="AC140" i="58"/>
  <c r="AB140" i="58"/>
  <c r="AA140" i="58"/>
  <c r="Z140" i="58"/>
  <c r="Y140" i="58"/>
  <c r="X140" i="58"/>
  <c r="V140" i="58"/>
  <c r="U140" i="58"/>
  <c r="T140" i="58"/>
  <c r="S140" i="58"/>
  <c r="R140" i="58"/>
  <c r="L140" i="58"/>
  <c r="K140" i="58"/>
  <c r="J140" i="58"/>
  <c r="I140" i="58"/>
  <c r="H140" i="58"/>
  <c r="B140" i="58"/>
  <c r="A140" i="58"/>
  <c r="AF139" i="58"/>
  <c r="AE139" i="58"/>
  <c r="AD139" i="58"/>
  <c r="AC139" i="58"/>
  <c r="AB139" i="58"/>
  <c r="AA139" i="58"/>
  <c r="Z139" i="58"/>
  <c r="Y139" i="58"/>
  <c r="X139" i="58"/>
  <c r="V139" i="58"/>
  <c r="U139" i="58"/>
  <c r="T139" i="58"/>
  <c r="S139" i="58"/>
  <c r="R139" i="58"/>
  <c r="L139" i="58"/>
  <c r="K139" i="58"/>
  <c r="J139" i="58"/>
  <c r="I139" i="58"/>
  <c r="H139" i="58"/>
  <c r="B139" i="58"/>
  <c r="A139" i="58"/>
  <c r="AF138" i="58"/>
  <c r="AE138" i="58"/>
  <c r="AD138" i="58"/>
  <c r="AC138" i="58"/>
  <c r="AB138" i="58"/>
  <c r="AA138" i="58"/>
  <c r="Z138" i="58"/>
  <c r="Y138" i="58"/>
  <c r="X138" i="58"/>
  <c r="V138" i="58"/>
  <c r="U138" i="58"/>
  <c r="T138" i="58"/>
  <c r="S138" i="58"/>
  <c r="R138" i="58"/>
  <c r="L138" i="58"/>
  <c r="K138" i="58"/>
  <c r="J138" i="58"/>
  <c r="I138" i="58"/>
  <c r="H138" i="58"/>
  <c r="B138" i="58"/>
  <c r="A138" i="58"/>
  <c r="AF137" i="58"/>
  <c r="AE137" i="58"/>
  <c r="AD137" i="58"/>
  <c r="AC137" i="58"/>
  <c r="AB137" i="58"/>
  <c r="AA137" i="58"/>
  <c r="Z137" i="58"/>
  <c r="Y137" i="58"/>
  <c r="X137" i="58"/>
  <c r="V137" i="58"/>
  <c r="U137" i="58"/>
  <c r="T137" i="58"/>
  <c r="S137" i="58"/>
  <c r="R137" i="58"/>
  <c r="L137" i="58"/>
  <c r="K137" i="58"/>
  <c r="J137" i="58"/>
  <c r="I137" i="58"/>
  <c r="H137" i="58"/>
  <c r="B137" i="58"/>
  <c r="A137" i="58"/>
  <c r="AF136" i="58"/>
  <c r="AE136" i="58"/>
  <c r="AD136" i="58"/>
  <c r="AC136" i="58"/>
  <c r="AB136" i="58"/>
  <c r="AA136" i="58"/>
  <c r="Z136" i="58"/>
  <c r="Y136" i="58"/>
  <c r="X136" i="58"/>
  <c r="V136" i="58"/>
  <c r="U136" i="58"/>
  <c r="T136" i="58"/>
  <c r="S136" i="58"/>
  <c r="R136" i="58"/>
  <c r="L136" i="58"/>
  <c r="K136" i="58"/>
  <c r="J136" i="58"/>
  <c r="I136" i="58"/>
  <c r="H136" i="58"/>
  <c r="B136" i="58"/>
  <c r="A136" i="58"/>
  <c r="AF135" i="58"/>
  <c r="AE135" i="58"/>
  <c r="AD135" i="58"/>
  <c r="AC135" i="58"/>
  <c r="AB135" i="58"/>
  <c r="AA135" i="58"/>
  <c r="Z135" i="58"/>
  <c r="Y135" i="58"/>
  <c r="X135" i="58"/>
  <c r="V135" i="58"/>
  <c r="U135" i="58"/>
  <c r="T135" i="58"/>
  <c r="S135" i="58"/>
  <c r="R135" i="58"/>
  <c r="L135" i="58"/>
  <c r="K135" i="58"/>
  <c r="J135" i="58"/>
  <c r="I135" i="58"/>
  <c r="H135" i="58"/>
  <c r="B135" i="58"/>
  <c r="A135" i="58"/>
  <c r="AF134" i="58"/>
  <c r="AE134" i="58"/>
  <c r="AD134" i="58"/>
  <c r="AC134" i="58"/>
  <c r="AB134" i="58"/>
  <c r="AA134" i="58"/>
  <c r="Z134" i="58"/>
  <c r="Y134" i="58"/>
  <c r="X134" i="58"/>
  <c r="V134" i="58"/>
  <c r="U134" i="58"/>
  <c r="T134" i="58"/>
  <c r="S134" i="58"/>
  <c r="R134" i="58"/>
  <c r="L134" i="58"/>
  <c r="K134" i="58"/>
  <c r="J134" i="58"/>
  <c r="I134" i="58"/>
  <c r="H134" i="58"/>
  <c r="B134" i="58"/>
  <c r="A134" i="58"/>
  <c r="AF133" i="58"/>
  <c r="AE133" i="58"/>
  <c r="AD133" i="58"/>
  <c r="AC133" i="58"/>
  <c r="AB133" i="58"/>
  <c r="AA133" i="58"/>
  <c r="Z133" i="58"/>
  <c r="Y133" i="58"/>
  <c r="X133" i="58"/>
  <c r="V133" i="58"/>
  <c r="U133" i="58"/>
  <c r="T133" i="58"/>
  <c r="S133" i="58"/>
  <c r="R133" i="58"/>
  <c r="L133" i="58"/>
  <c r="K133" i="58"/>
  <c r="J133" i="58"/>
  <c r="I133" i="58"/>
  <c r="H133" i="58"/>
  <c r="B133" i="58"/>
  <c r="A133" i="58"/>
  <c r="AF132" i="58"/>
  <c r="AE132" i="58"/>
  <c r="AD132" i="58"/>
  <c r="AC132" i="58"/>
  <c r="AB132" i="58"/>
  <c r="AA132" i="58"/>
  <c r="Z132" i="58"/>
  <c r="Y132" i="58"/>
  <c r="X132" i="58"/>
  <c r="V132" i="58"/>
  <c r="U132" i="58"/>
  <c r="T132" i="58"/>
  <c r="S132" i="58"/>
  <c r="R132" i="58"/>
  <c r="L132" i="58"/>
  <c r="K132" i="58"/>
  <c r="J132" i="58"/>
  <c r="I132" i="58"/>
  <c r="H132" i="58"/>
  <c r="B132" i="58"/>
  <c r="A132" i="58"/>
  <c r="AF131" i="58"/>
  <c r="AE131" i="58"/>
  <c r="AD131" i="58"/>
  <c r="AC131" i="58"/>
  <c r="AB131" i="58"/>
  <c r="AA131" i="58"/>
  <c r="Z131" i="58"/>
  <c r="Y131" i="58"/>
  <c r="X131" i="58"/>
  <c r="V131" i="58"/>
  <c r="U131" i="58"/>
  <c r="T131" i="58"/>
  <c r="S131" i="58"/>
  <c r="R131" i="58"/>
  <c r="L131" i="58"/>
  <c r="K131" i="58"/>
  <c r="J131" i="58"/>
  <c r="I131" i="58"/>
  <c r="H131" i="58"/>
  <c r="B131" i="58"/>
  <c r="A131" i="58"/>
  <c r="AF130" i="58"/>
  <c r="AE130" i="58"/>
  <c r="AD130" i="58"/>
  <c r="AC130" i="58"/>
  <c r="AB130" i="58"/>
  <c r="AA130" i="58"/>
  <c r="Z130" i="58"/>
  <c r="Y130" i="58"/>
  <c r="X130" i="58"/>
  <c r="V130" i="58"/>
  <c r="U130" i="58"/>
  <c r="T130" i="58"/>
  <c r="S130" i="58"/>
  <c r="R130" i="58"/>
  <c r="L130" i="58"/>
  <c r="K130" i="58"/>
  <c r="J130" i="58"/>
  <c r="I130" i="58"/>
  <c r="H130" i="58"/>
  <c r="B130" i="58"/>
  <c r="A130" i="58"/>
  <c r="AF129" i="58"/>
  <c r="AE129" i="58"/>
  <c r="AD129" i="58"/>
  <c r="AC129" i="58"/>
  <c r="AB129" i="58"/>
  <c r="AA129" i="58"/>
  <c r="Z129" i="58"/>
  <c r="Y129" i="58"/>
  <c r="X129" i="58"/>
  <c r="V129" i="58"/>
  <c r="U129" i="58"/>
  <c r="T129" i="58"/>
  <c r="S129" i="58"/>
  <c r="R129" i="58"/>
  <c r="L129" i="58"/>
  <c r="K129" i="58"/>
  <c r="J129" i="58"/>
  <c r="I129" i="58"/>
  <c r="H129" i="58"/>
  <c r="B129" i="58"/>
  <c r="A129" i="58"/>
  <c r="AF128" i="58"/>
  <c r="AE128" i="58"/>
  <c r="AD128" i="58"/>
  <c r="AC128" i="58"/>
  <c r="AB128" i="58"/>
  <c r="AA128" i="58"/>
  <c r="Z128" i="58"/>
  <c r="Y128" i="58"/>
  <c r="X128" i="58"/>
  <c r="V128" i="58"/>
  <c r="U128" i="58"/>
  <c r="T128" i="58"/>
  <c r="S128" i="58"/>
  <c r="R128" i="58"/>
  <c r="L128" i="58"/>
  <c r="K128" i="58"/>
  <c r="J128" i="58"/>
  <c r="I128" i="58"/>
  <c r="H128" i="58"/>
  <c r="B128" i="58"/>
  <c r="A128" i="58"/>
  <c r="AF127" i="58"/>
  <c r="AE127" i="58"/>
  <c r="AD127" i="58"/>
  <c r="AC127" i="58"/>
  <c r="AB127" i="58"/>
  <c r="AA127" i="58"/>
  <c r="Z127" i="58"/>
  <c r="Y127" i="58"/>
  <c r="X127" i="58"/>
  <c r="V127" i="58"/>
  <c r="U127" i="58"/>
  <c r="T127" i="58"/>
  <c r="S127" i="58"/>
  <c r="R127" i="58"/>
  <c r="L127" i="58"/>
  <c r="K127" i="58"/>
  <c r="J127" i="58"/>
  <c r="I127" i="58"/>
  <c r="H127" i="58"/>
  <c r="B127" i="58"/>
  <c r="A127" i="58"/>
  <c r="AF126" i="58"/>
  <c r="AE126" i="58"/>
  <c r="AD126" i="58"/>
  <c r="AC126" i="58"/>
  <c r="AB126" i="58"/>
  <c r="AA126" i="58"/>
  <c r="Z126" i="58"/>
  <c r="Y126" i="58"/>
  <c r="X126" i="58"/>
  <c r="V126" i="58"/>
  <c r="U126" i="58"/>
  <c r="T126" i="58"/>
  <c r="S126" i="58"/>
  <c r="R126" i="58"/>
  <c r="L126" i="58"/>
  <c r="K126" i="58"/>
  <c r="J126" i="58"/>
  <c r="I126" i="58"/>
  <c r="H126" i="58"/>
  <c r="B126" i="58"/>
  <c r="A126" i="58"/>
  <c r="AF125" i="58"/>
  <c r="AE125" i="58"/>
  <c r="AD125" i="58"/>
  <c r="AC125" i="58"/>
  <c r="AB125" i="58"/>
  <c r="AA125" i="58"/>
  <c r="Z125" i="58"/>
  <c r="Y125" i="58"/>
  <c r="X125" i="58"/>
  <c r="V125" i="58"/>
  <c r="U125" i="58"/>
  <c r="T125" i="58"/>
  <c r="S125" i="58"/>
  <c r="R125" i="58"/>
  <c r="L125" i="58"/>
  <c r="K125" i="58"/>
  <c r="J125" i="58"/>
  <c r="I125" i="58"/>
  <c r="H125" i="58"/>
  <c r="B125" i="58"/>
  <c r="A125" i="58"/>
  <c r="AF124" i="58"/>
  <c r="AE124" i="58"/>
  <c r="AD124" i="58"/>
  <c r="AC124" i="58"/>
  <c r="AB124" i="58"/>
  <c r="AA124" i="58"/>
  <c r="Z124" i="58"/>
  <c r="Y124" i="58"/>
  <c r="X124" i="58"/>
  <c r="V124" i="58"/>
  <c r="U124" i="58"/>
  <c r="T124" i="58"/>
  <c r="S124" i="58"/>
  <c r="R124" i="58"/>
  <c r="L124" i="58"/>
  <c r="K124" i="58"/>
  <c r="J124" i="58"/>
  <c r="I124" i="58"/>
  <c r="H124" i="58"/>
  <c r="B124" i="58"/>
  <c r="A124" i="58"/>
  <c r="AF123" i="58"/>
  <c r="AE123" i="58"/>
  <c r="AD123" i="58"/>
  <c r="AC123" i="58"/>
  <c r="AB123" i="58"/>
  <c r="AA123" i="58"/>
  <c r="Z123" i="58"/>
  <c r="Y123" i="58"/>
  <c r="X123" i="58"/>
  <c r="V123" i="58"/>
  <c r="U123" i="58"/>
  <c r="T123" i="58"/>
  <c r="S123" i="58"/>
  <c r="R123" i="58"/>
  <c r="L123" i="58"/>
  <c r="K123" i="58"/>
  <c r="J123" i="58"/>
  <c r="I123" i="58"/>
  <c r="H123" i="58"/>
  <c r="B123" i="58"/>
  <c r="A123" i="58"/>
  <c r="AF122" i="58"/>
  <c r="AE122" i="58"/>
  <c r="AD122" i="58"/>
  <c r="AC122" i="58"/>
  <c r="AB122" i="58"/>
  <c r="AA122" i="58"/>
  <c r="Z122" i="58"/>
  <c r="Y122" i="58"/>
  <c r="X122" i="58"/>
  <c r="V122" i="58"/>
  <c r="U122" i="58"/>
  <c r="T122" i="58"/>
  <c r="S122" i="58"/>
  <c r="R122" i="58"/>
  <c r="L122" i="58"/>
  <c r="K122" i="58"/>
  <c r="J122" i="58"/>
  <c r="I122" i="58"/>
  <c r="H122" i="58"/>
  <c r="B122" i="58"/>
  <c r="A122" i="58"/>
  <c r="AF121" i="58"/>
  <c r="AE121" i="58"/>
  <c r="AD121" i="58"/>
  <c r="AC121" i="58"/>
  <c r="AB121" i="58"/>
  <c r="AA121" i="58"/>
  <c r="Z121" i="58"/>
  <c r="Y121" i="58"/>
  <c r="X121" i="58"/>
  <c r="V121" i="58"/>
  <c r="U121" i="58"/>
  <c r="T121" i="58"/>
  <c r="S121" i="58"/>
  <c r="R121" i="58"/>
  <c r="L121" i="58"/>
  <c r="K121" i="58"/>
  <c r="J121" i="58"/>
  <c r="I121" i="58"/>
  <c r="H121" i="58"/>
  <c r="B121" i="58"/>
  <c r="A121" i="58"/>
  <c r="AF120" i="58"/>
  <c r="AE120" i="58"/>
  <c r="AD120" i="58"/>
  <c r="AC120" i="58"/>
  <c r="AB120" i="58"/>
  <c r="AA120" i="58"/>
  <c r="Z120" i="58"/>
  <c r="Y120" i="58"/>
  <c r="X120" i="58"/>
  <c r="V120" i="58"/>
  <c r="U120" i="58"/>
  <c r="T120" i="58"/>
  <c r="S120" i="58"/>
  <c r="R120" i="58"/>
  <c r="L120" i="58"/>
  <c r="K120" i="58"/>
  <c r="J120" i="58"/>
  <c r="I120" i="58"/>
  <c r="H120" i="58"/>
  <c r="B120" i="58"/>
  <c r="A120" i="58"/>
  <c r="AF119" i="58"/>
  <c r="AE119" i="58"/>
  <c r="AD119" i="58"/>
  <c r="AC119" i="58"/>
  <c r="AB119" i="58"/>
  <c r="AA119" i="58"/>
  <c r="Z119" i="58"/>
  <c r="Y119" i="58"/>
  <c r="X119" i="58"/>
  <c r="V119" i="58"/>
  <c r="U119" i="58"/>
  <c r="T119" i="58"/>
  <c r="S119" i="58"/>
  <c r="R119" i="58"/>
  <c r="L119" i="58"/>
  <c r="K119" i="58"/>
  <c r="J119" i="58"/>
  <c r="I119" i="58"/>
  <c r="H119" i="58"/>
  <c r="B119" i="58"/>
  <c r="A119" i="58"/>
  <c r="AF118" i="58"/>
  <c r="AE118" i="58"/>
  <c r="AD118" i="58"/>
  <c r="AC118" i="58"/>
  <c r="AB118" i="58"/>
  <c r="AA118" i="58"/>
  <c r="Z118" i="58"/>
  <c r="Y118" i="58"/>
  <c r="X118" i="58"/>
  <c r="V118" i="58"/>
  <c r="U118" i="58"/>
  <c r="T118" i="58"/>
  <c r="S118" i="58"/>
  <c r="R118" i="58"/>
  <c r="L118" i="58"/>
  <c r="K118" i="58"/>
  <c r="J118" i="58"/>
  <c r="I118" i="58"/>
  <c r="H118" i="58"/>
  <c r="B118" i="58"/>
  <c r="A118" i="58"/>
  <c r="AF117" i="58"/>
  <c r="AE117" i="58"/>
  <c r="AD117" i="58"/>
  <c r="AC117" i="58"/>
  <c r="AB117" i="58"/>
  <c r="AA117" i="58"/>
  <c r="Z117" i="58"/>
  <c r="Y117" i="58"/>
  <c r="X117" i="58"/>
  <c r="V117" i="58"/>
  <c r="U117" i="58"/>
  <c r="T117" i="58"/>
  <c r="S117" i="58"/>
  <c r="R117" i="58"/>
  <c r="L117" i="58"/>
  <c r="K117" i="58"/>
  <c r="J117" i="58"/>
  <c r="I117" i="58"/>
  <c r="H117" i="58"/>
  <c r="B117" i="58"/>
  <c r="A117" i="58"/>
  <c r="AF116" i="58"/>
  <c r="AE116" i="58"/>
  <c r="AD116" i="58"/>
  <c r="AC116" i="58"/>
  <c r="AB116" i="58"/>
  <c r="AA116" i="58"/>
  <c r="Z116" i="58"/>
  <c r="Y116" i="58"/>
  <c r="X116" i="58"/>
  <c r="V116" i="58"/>
  <c r="U116" i="58"/>
  <c r="T116" i="58"/>
  <c r="S116" i="58"/>
  <c r="R116" i="58"/>
  <c r="L116" i="58"/>
  <c r="K116" i="58"/>
  <c r="J116" i="58"/>
  <c r="I116" i="58"/>
  <c r="H116" i="58"/>
  <c r="B116" i="58"/>
  <c r="A116" i="58"/>
  <c r="AF115" i="58"/>
  <c r="AE115" i="58"/>
  <c r="AD115" i="58"/>
  <c r="AC115" i="58"/>
  <c r="AB115" i="58"/>
  <c r="AA115" i="58"/>
  <c r="Z115" i="58"/>
  <c r="Y115" i="58"/>
  <c r="X115" i="58"/>
  <c r="V115" i="58"/>
  <c r="U115" i="58"/>
  <c r="T115" i="58"/>
  <c r="S115" i="58"/>
  <c r="R115" i="58"/>
  <c r="L115" i="58"/>
  <c r="K115" i="58"/>
  <c r="J115" i="58"/>
  <c r="I115" i="58"/>
  <c r="H115" i="58"/>
  <c r="B115" i="58"/>
  <c r="A115" i="58"/>
  <c r="AF114" i="58"/>
  <c r="AE114" i="58"/>
  <c r="AD114" i="58"/>
  <c r="AC114" i="58"/>
  <c r="AB114" i="58"/>
  <c r="AA114" i="58"/>
  <c r="Z114" i="58"/>
  <c r="Y114" i="58"/>
  <c r="X114" i="58"/>
  <c r="V114" i="58"/>
  <c r="U114" i="58"/>
  <c r="T114" i="58"/>
  <c r="S114" i="58"/>
  <c r="R114" i="58"/>
  <c r="L114" i="58"/>
  <c r="K114" i="58"/>
  <c r="J114" i="58"/>
  <c r="I114" i="58"/>
  <c r="H114" i="58"/>
  <c r="B114" i="58"/>
  <c r="A114" i="58"/>
  <c r="AF113" i="58"/>
  <c r="AE113" i="58"/>
  <c r="AD113" i="58"/>
  <c r="AC113" i="58"/>
  <c r="AB113" i="58"/>
  <c r="AA113" i="58"/>
  <c r="Z113" i="58"/>
  <c r="Y113" i="58"/>
  <c r="X113" i="58"/>
  <c r="V113" i="58"/>
  <c r="U113" i="58"/>
  <c r="T113" i="58"/>
  <c r="S113" i="58"/>
  <c r="R113" i="58"/>
  <c r="L113" i="58"/>
  <c r="K113" i="58"/>
  <c r="J113" i="58"/>
  <c r="I113" i="58"/>
  <c r="H113" i="58"/>
  <c r="B113" i="58"/>
  <c r="A113" i="58"/>
  <c r="AF112" i="58"/>
  <c r="AE112" i="58"/>
  <c r="AD112" i="58"/>
  <c r="AC112" i="58"/>
  <c r="AB112" i="58"/>
  <c r="AA112" i="58"/>
  <c r="Z112" i="58"/>
  <c r="Y112" i="58"/>
  <c r="X112" i="58"/>
  <c r="V112" i="58"/>
  <c r="U112" i="58"/>
  <c r="T112" i="58"/>
  <c r="S112" i="58"/>
  <c r="R112" i="58"/>
  <c r="L112" i="58"/>
  <c r="K112" i="58"/>
  <c r="J112" i="58"/>
  <c r="I112" i="58"/>
  <c r="H112" i="58"/>
  <c r="B112" i="58"/>
  <c r="A112" i="58"/>
  <c r="AF111" i="58"/>
  <c r="AE111" i="58"/>
  <c r="AD111" i="58"/>
  <c r="AC111" i="58"/>
  <c r="AB111" i="58"/>
  <c r="AA111" i="58"/>
  <c r="Z111" i="58"/>
  <c r="Y111" i="58"/>
  <c r="X111" i="58"/>
  <c r="V111" i="58"/>
  <c r="U111" i="58"/>
  <c r="T111" i="58"/>
  <c r="S111" i="58"/>
  <c r="R111" i="58"/>
  <c r="L111" i="58"/>
  <c r="K111" i="58"/>
  <c r="J111" i="58"/>
  <c r="I111" i="58"/>
  <c r="H111" i="58"/>
  <c r="B111" i="58"/>
  <c r="A111" i="58"/>
  <c r="AF110" i="58"/>
  <c r="AE110" i="58"/>
  <c r="AD110" i="58"/>
  <c r="AC110" i="58"/>
  <c r="AB110" i="58"/>
  <c r="AA110" i="58"/>
  <c r="Z110" i="58"/>
  <c r="Y110" i="58"/>
  <c r="X110" i="58"/>
  <c r="V110" i="58"/>
  <c r="U110" i="58"/>
  <c r="T110" i="58"/>
  <c r="S110" i="58"/>
  <c r="R110" i="58"/>
  <c r="L110" i="58"/>
  <c r="K110" i="58"/>
  <c r="J110" i="58"/>
  <c r="I110" i="58"/>
  <c r="H110" i="58"/>
  <c r="B110" i="58"/>
  <c r="A110" i="58"/>
  <c r="AF109" i="58"/>
  <c r="AE109" i="58"/>
  <c r="AD109" i="58"/>
  <c r="AC109" i="58"/>
  <c r="AB109" i="58"/>
  <c r="AA109" i="58"/>
  <c r="Z109" i="58"/>
  <c r="Y109" i="58"/>
  <c r="X109" i="58"/>
  <c r="V109" i="58"/>
  <c r="U109" i="58"/>
  <c r="T109" i="58"/>
  <c r="S109" i="58"/>
  <c r="R109" i="58"/>
  <c r="L109" i="58"/>
  <c r="K109" i="58"/>
  <c r="J109" i="58"/>
  <c r="I109" i="58"/>
  <c r="H109" i="58"/>
  <c r="B109" i="58"/>
  <c r="A109" i="58"/>
  <c r="AF108" i="58"/>
  <c r="AE108" i="58"/>
  <c r="AD108" i="58"/>
  <c r="AC108" i="58"/>
  <c r="AB108" i="58"/>
  <c r="AA108" i="58"/>
  <c r="Z108" i="58"/>
  <c r="Y108" i="58"/>
  <c r="X108" i="58"/>
  <c r="V108" i="58"/>
  <c r="U108" i="58"/>
  <c r="T108" i="58"/>
  <c r="S108" i="58"/>
  <c r="R108" i="58"/>
  <c r="L108" i="58"/>
  <c r="K108" i="58"/>
  <c r="J108" i="58"/>
  <c r="I108" i="58"/>
  <c r="H108" i="58"/>
  <c r="B108" i="58"/>
  <c r="A108" i="58"/>
  <c r="AF107" i="58"/>
  <c r="AE107" i="58"/>
  <c r="AD107" i="58"/>
  <c r="AC107" i="58"/>
  <c r="AB107" i="58"/>
  <c r="AA107" i="58"/>
  <c r="Z107" i="58"/>
  <c r="Y107" i="58"/>
  <c r="X107" i="58"/>
  <c r="V107" i="58"/>
  <c r="U107" i="58"/>
  <c r="T107" i="58"/>
  <c r="S107" i="58"/>
  <c r="R107" i="58"/>
  <c r="L107" i="58"/>
  <c r="K107" i="58"/>
  <c r="J107" i="58"/>
  <c r="I107" i="58"/>
  <c r="H107" i="58"/>
  <c r="B107" i="58"/>
  <c r="A107" i="58"/>
  <c r="AF106" i="58"/>
  <c r="AE106" i="58"/>
  <c r="AD106" i="58"/>
  <c r="AC106" i="58"/>
  <c r="AB106" i="58"/>
  <c r="AA106" i="58"/>
  <c r="Z106" i="58"/>
  <c r="Y106" i="58"/>
  <c r="X106" i="58"/>
  <c r="V106" i="58"/>
  <c r="U106" i="58"/>
  <c r="T106" i="58"/>
  <c r="S106" i="58"/>
  <c r="R106" i="58"/>
  <c r="L106" i="58"/>
  <c r="K106" i="58"/>
  <c r="J106" i="58"/>
  <c r="I106" i="58"/>
  <c r="H106" i="58"/>
  <c r="B106" i="58"/>
  <c r="A106" i="58"/>
  <c r="AF105" i="58"/>
  <c r="AE105" i="58"/>
  <c r="AD105" i="58"/>
  <c r="AC105" i="58"/>
  <c r="AB105" i="58"/>
  <c r="AA105" i="58"/>
  <c r="Z105" i="58"/>
  <c r="Y105" i="58"/>
  <c r="X105" i="58"/>
  <c r="V105" i="58"/>
  <c r="U105" i="58"/>
  <c r="T105" i="58"/>
  <c r="S105" i="58"/>
  <c r="R105" i="58"/>
  <c r="L105" i="58"/>
  <c r="K105" i="58"/>
  <c r="J105" i="58"/>
  <c r="I105" i="58"/>
  <c r="H105" i="58"/>
  <c r="B105" i="58"/>
  <c r="A105" i="58"/>
  <c r="AF104" i="58"/>
  <c r="AE104" i="58"/>
  <c r="AD104" i="58"/>
  <c r="AC104" i="58"/>
  <c r="AB104" i="58"/>
  <c r="AA104" i="58"/>
  <c r="Z104" i="58"/>
  <c r="Y104" i="58"/>
  <c r="X104" i="58"/>
  <c r="V104" i="58"/>
  <c r="U104" i="58"/>
  <c r="T104" i="58"/>
  <c r="S104" i="58"/>
  <c r="R104" i="58"/>
  <c r="L104" i="58"/>
  <c r="K104" i="58"/>
  <c r="J104" i="58"/>
  <c r="I104" i="58"/>
  <c r="H104" i="58"/>
  <c r="B104" i="58"/>
  <c r="A104" i="58"/>
  <c r="AF103" i="58"/>
  <c r="AE103" i="58"/>
  <c r="AD103" i="58"/>
  <c r="AC103" i="58"/>
  <c r="AB103" i="58"/>
  <c r="AA103" i="58"/>
  <c r="Z103" i="58"/>
  <c r="Y103" i="58"/>
  <c r="X103" i="58"/>
  <c r="V103" i="58"/>
  <c r="U103" i="58"/>
  <c r="T103" i="58"/>
  <c r="S103" i="58"/>
  <c r="R103" i="58"/>
  <c r="L103" i="58"/>
  <c r="K103" i="58"/>
  <c r="J103" i="58"/>
  <c r="I103" i="58"/>
  <c r="H103" i="58"/>
  <c r="B103" i="58"/>
  <c r="A103" i="58"/>
  <c r="AF102" i="58"/>
  <c r="AE102" i="58"/>
  <c r="AD102" i="58"/>
  <c r="AC102" i="58"/>
  <c r="AB102" i="58"/>
  <c r="AA102" i="58"/>
  <c r="Z102" i="58"/>
  <c r="Y102" i="58"/>
  <c r="X102" i="58"/>
  <c r="V102" i="58"/>
  <c r="U102" i="58"/>
  <c r="T102" i="58"/>
  <c r="S102" i="58"/>
  <c r="R102" i="58"/>
  <c r="L102" i="58"/>
  <c r="K102" i="58"/>
  <c r="J102" i="58"/>
  <c r="I102" i="58"/>
  <c r="H102" i="58"/>
  <c r="B102" i="58"/>
  <c r="A102" i="58"/>
  <c r="AF101" i="58"/>
  <c r="AE101" i="58"/>
  <c r="AD101" i="58"/>
  <c r="AC101" i="58"/>
  <c r="AB101" i="58"/>
  <c r="AA101" i="58"/>
  <c r="Z101" i="58"/>
  <c r="Y101" i="58"/>
  <c r="X101" i="58"/>
  <c r="V101" i="58"/>
  <c r="U101" i="58"/>
  <c r="T101" i="58"/>
  <c r="S101" i="58"/>
  <c r="R101" i="58"/>
  <c r="L101" i="58"/>
  <c r="K101" i="58"/>
  <c r="J101" i="58"/>
  <c r="I101" i="58"/>
  <c r="H101" i="58"/>
  <c r="B101" i="58"/>
  <c r="A101" i="58"/>
  <c r="AF100" i="58"/>
  <c r="AE100" i="58"/>
  <c r="AD100" i="58"/>
  <c r="AC100" i="58"/>
  <c r="AB100" i="58"/>
  <c r="AA100" i="58"/>
  <c r="Z100" i="58"/>
  <c r="Y100" i="58"/>
  <c r="X100" i="58"/>
  <c r="V100" i="58"/>
  <c r="U100" i="58"/>
  <c r="T100" i="58"/>
  <c r="S100" i="58"/>
  <c r="R100" i="58"/>
  <c r="L100" i="58"/>
  <c r="K100" i="58"/>
  <c r="J100" i="58"/>
  <c r="I100" i="58"/>
  <c r="H100" i="58"/>
  <c r="B100" i="58"/>
  <c r="A100" i="58"/>
  <c r="AF99" i="58"/>
  <c r="AE99" i="58"/>
  <c r="AD99" i="58"/>
  <c r="AC99" i="58"/>
  <c r="AB99" i="58"/>
  <c r="AA99" i="58"/>
  <c r="Z99" i="58"/>
  <c r="Y99" i="58"/>
  <c r="X99" i="58"/>
  <c r="V99" i="58"/>
  <c r="U99" i="58"/>
  <c r="T99" i="58"/>
  <c r="S99" i="58"/>
  <c r="R99" i="58"/>
  <c r="L99" i="58"/>
  <c r="K99" i="58"/>
  <c r="J99" i="58"/>
  <c r="I99" i="58"/>
  <c r="H99" i="58"/>
  <c r="B99" i="58"/>
  <c r="A99" i="58"/>
  <c r="AF98" i="58"/>
  <c r="AE98" i="58"/>
  <c r="AD98" i="58"/>
  <c r="AC98" i="58"/>
  <c r="AB98" i="58"/>
  <c r="AA98" i="58"/>
  <c r="Z98" i="58"/>
  <c r="Y98" i="58"/>
  <c r="X98" i="58"/>
  <c r="V98" i="58"/>
  <c r="U98" i="58"/>
  <c r="T98" i="58"/>
  <c r="S98" i="58"/>
  <c r="R98" i="58"/>
  <c r="L98" i="58"/>
  <c r="K98" i="58"/>
  <c r="J98" i="58"/>
  <c r="I98" i="58"/>
  <c r="H98" i="58"/>
  <c r="B98" i="58"/>
  <c r="A98" i="58"/>
  <c r="AF97" i="58"/>
  <c r="AE97" i="58"/>
  <c r="AD97" i="58"/>
  <c r="AC97" i="58"/>
  <c r="AB97" i="58"/>
  <c r="AA97" i="58"/>
  <c r="Z97" i="58"/>
  <c r="Y97" i="58"/>
  <c r="X97" i="58"/>
  <c r="V97" i="58"/>
  <c r="U97" i="58"/>
  <c r="T97" i="58"/>
  <c r="S97" i="58"/>
  <c r="R97" i="58"/>
  <c r="L97" i="58"/>
  <c r="K97" i="58"/>
  <c r="J97" i="58"/>
  <c r="I97" i="58"/>
  <c r="H97" i="58"/>
  <c r="B97" i="58"/>
  <c r="A97" i="58"/>
  <c r="AF96" i="58"/>
  <c r="AE96" i="58"/>
  <c r="AD96" i="58"/>
  <c r="AC96" i="58"/>
  <c r="AB96" i="58"/>
  <c r="AA96" i="58"/>
  <c r="Z96" i="58"/>
  <c r="Y96" i="58"/>
  <c r="X96" i="58"/>
  <c r="V96" i="58"/>
  <c r="U96" i="58"/>
  <c r="T96" i="58"/>
  <c r="S96" i="58"/>
  <c r="R96" i="58"/>
  <c r="L96" i="58"/>
  <c r="K96" i="58"/>
  <c r="J96" i="58"/>
  <c r="I96" i="58"/>
  <c r="H96" i="58"/>
  <c r="B96" i="58"/>
  <c r="A96" i="58"/>
  <c r="AF95" i="58"/>
  <c r="AE95" i="58"/>
  <c r="AD95" i="58"/>
  <c r="AC95" i="58"/>
  <c r="AB95" i="58"/>
  <c r="AA95" i="58"/>
  <c r="Z95" i="58"/>
  <c r="Y95" i="58"/>
  <c r="X95" i="58"/>
  <c r="V95" i="58"/>
  <c r="U95" i="58"/>
  <c r="T95" i="58"/>
  <c r="S95" i="58"/>
  <c r="R95" i="58"/>
  <c r="L95" i="58"/>
  <c r="K95" i="58"/>
  <c r="J95" i="58"/>
  <c r="I95" i="58"/>
  <c r="H95" i="58"/>
  <c r="B95" i="58"/>
  <c r="A95" i="58"/>
  <c r="AF94" i="58"/>
  <c r="AE94" i="58"/>
  <c r="AD94" i="58"/>
  <c r="AC94" i="58"/>
  <c r="AB94" i="58"/>
  <c r="AA94" i="58"/>
  <c r="Z94" i="58"/>
  <c r="Y94" i="58"/>
  <c r="X94" i="58"/>
  <c r="V94" i="58"/>
  <c r="U94" i="58"/>
  <c r="T94" i="58"/>
  <c r="S94" i="58"/>
  <c r="R94" i="58"/>
  <c r="L94" i="58"/>
  <c r="K94" i="58"/>
  <c r="J94" i="58"/>
  <c r="I94" i="58"/>
  <c r="H94" i="58"/>
  <c r="B94" i="58"/>
  <c r="A94" i="58"/>
  <c r="AF93" i="58"/>
  <c r="AE93" i="58"/>
  <c r="AD93" i="58"/>
  <c r="AC93" i="58"/>
  <c r="AB93" i="58"/>
  <c r="AA93" i="58"/>
  <c r="Z93" i="58"/>
  <c r="Y93" i="58"/>
  <c r="X93" i="58"/>
  <c r="V93" i="58"/>
  <c r="U93" i="58"/>
  <c r="T93" i="58"/>
  <c r="S93" i="58"/>
  <c r="R93" i="58"/>
  <c r="L93" i="58"/>
  <c r="K93" i="58"/>
  <c r="J93" i="58"/>
  <c r="I93" i="58"/>
  <c r="H93" i="58"/>
  <c r="B93" i="58"/>
  <c r="A93" i="58"/>
  <c r="AF92" i="58"/>
  <c r="AE92" i="58"/>
  <c r="AD92" i="58"/>
  <c r="AC92" i="58"/>
  <c r="AB92" i="58"/>
  <c r="AA92" i="58"/>
  <c r="Z92" i="58"/>
  <c r="Y92" i="58"/>
  <c r="X92" i="58"/>
  <c r="V92" i="58"/>
  <c r="U92" i="58"/>
  <c r="T92" i="58"/>
  <c r="S92" i="58"/>
  <c r="R92" i="58"/>
  <c r="L92" i="58"/>
  <c r="K92" i="58"/>
  <c r="J92" i="58"/>
  <c r="I92" i="58"/>
  <c r="H92" i="58"/>
  <c r="B92" i="58"/>
  <c r="A92" i="58"/>
  <c r="AF91" i="58"/>
  <c r="AE91" i="58"/>
  <c r="AD91" i="58"/>
  <c r="AC91" i="58"/>
  <c r="AB91" i="58"/>
  <c r="AA91" i="58"/>
  <c r="Z91" i="58"/>
  <c r="Y91" i="58"/>
  <c r="X91" i="58"/>
  <c r="V91" i="58"/>
  <c r="U91" i="58"/>
  <c r="T91" i="58"/>
  <c r="S91" i="58"/>
  <c r="R91" i="58"/>
  <c r="L91" i="58"/>
  <c r="K91" i="58"/>
  <c r="J91" i="58"/>
  <c r="I91" i="58"/>
  <c r="H91" i="58"/>
  <c r="B91" i="58"/>
  <c r="A91" i="58"/>
  <c r="AF90" i="58"/>
  <c r="AE90" i="58"/>
  <c r="AD90" i="58"/>
  <c r="AC90" i="58"/>
  <c r="AB90" i="58"/>
  <c r="AA90" i="58"/>
  <c r="Z90" i="58"/>
  <c r="Y90" i="58"/>
  <c r="X90" i="58"/>
  <c r="V90" i="58"/>
  <c r="U90" i="58"/>
  <c r="T90" i="58"/>
  <c r="S90" i="58"/>
  <c r="R90" i="58"/>
  <c r="L90" i="58"/>
  <c r="K90" i="58"/>
  <c r="J90" i="58"/>
  <c r="I90" i="58"/>
  <c r="H90" i="58"/>
  <c r="B90" i="58"/>
  <c r="A90" i="58"/>
  <c r="AF89" i="58"/>
  <c r="AE89" i="58"/>
  <c r="AD89" i="58"/>
  <c r="AC89" i="58"/>
  <c r="AB89" i="58"/>
  <c r="AA89" i="58"/>
  <c r="Z89" i="58"/>
  <c r="Y89" i="58"/>
  <c r="X89" i="58"/>
  <c r="V89" i="58"/>
  <c r="U89" i="58"/>
  <c r="T89" i="58"/>
  <c r="S89" i="58"/>
  <c r="R89" i="58"/>
  <c r="L89" i="58"/>
  <c r="K89" i="58"/>
  <c r="J89" i="58"/>
  <c r="I89" i="58"/>
  <c r="H89" i="58"/>
  <c r="B89" i="58"/>
  <c r="A89" i="58"/>
  <c r="AF88" i="58"/>
  <c r="AE88" i="58"/>
  <c r="AD88" i="58"/>
  <c r="AC88" i="58"/>
  <c r="AB88" i="58"/>
  <c r="AA88" i="58"/>
  <c r="Z88" i="58"/>
  <c r="Y88" i="58"/>
  <c r="X88" i="58"/>
  <c r="V88" i="58"/>
  <c r="U88" i="58"/>
  <c r="T88" i="58"/>
  <c r="S88" i="58"/>
  <c r="R88" i="58"/>
  <c r="L88" i="58"/>
  <c r="K88" i="58"/>
  <c r="J88" i="58"/>
  <c r="I88" i="58"/>
  <c r="H88" i="58"/>
  <c r="B88" i="58"/>
  <c r="A88" i="58"/>
  <c r="AF87" i="58"/>
  <c r="AE87" i="58"/>
  <c r="AD87" i="58"/>
  <c r="AC87" i="58"/>
  <c r="AB87" i="58"/>
  <c r="AA87" i="58"/>
  <c r="Z87" i="58"/>
  <c r="Y87" i="58"/>
  <c r="X87" i="58"/>
  <c r="V87" i="58"/>
  <c r="U87" i="58"/>
  <c r="T87" i="58"/>
  <c r="S87" i="58"/>
  <c r="R87" i="58"/>
  <c r="L87" i="58"/>
  <c r="K87" i="58"/>
  <c r="J87" i="58"/>
  <c r="I87" i="58"/>
  <c r="H87" i="58"/>
  <c r="B87" i="58"/>
  <c r="A87" i="58"/>
  <c r="AF86" i="58"/>
  <c r="AE86" i="58"/>
  <c r="AD86" i="58"/>
  <c r="AC86" i="58"/>
  <c r="AB86" i="58"/>
  <c r="AA86" i="58"/>
  <c r="Z86" i="58"/>
  <c r="Y86" i="58"/>
  <c r="X86" i="58"/>
  <c r="V86" i="58"/>
  <c r="U86" i="58"/>
  <c r="T86" i="58"/>
  <c r="S86" i="58"/>
  <c r="R86" i="58"/>
  <c r="L86" i="58"/>
  <c r="K86" i="58"/>
  <c r="J86" i="58"/>
  <c r="I86" i="58"/>
  <c r="H86" i="58"/>
  <c r="B86" i="58"/>
  <c r="A86" i="58"/>
  <c r="AF85" i="58"/>
  <c r="AE85" i="58"/>
  <c r="AD85" i="58"/>
  <c r="AC85" i="58"/>
  <c r="AB85" i="58"/>
  <c r="AA85" i="58"/>
  <c r="Z85" i="58"/>
  <c r="Y85" i="58"/>
  <c r="X85" i="58"/>
  <c r="V85" i="58"/>
  <c r="U85" i="58"/>
  <c r="T85" i="58"/>
  <c r="S85" i="58"/>
  <c r="R85" i="58"/>
  <c r="L85" i="58"/>
  <c r="K85" i="58"/>
  <c r="J85" i="58"/>
  <c r="I85" i="58"/>
  <c r="H85" i="58"/>
  <c r="B85" i="58"/>
  <c r="A85" i="58"/>
  <c r="AF84" i="58"/>
  <c r="AE84" i="58"/>
  <c r="AD84" i="58"/>
  <c r="AC84" i="58"/>
  <c r="AB84" i="58"/>
  <c r="AA84" i="58"/>
  <c r="Z84" i="58"/>
  <c r="Y84" i="58"/>
  <c r="X84" i="58"/>
  <c r="V84" i="58"/>
  <c r="U84" i="58"/>
  <c r="T84" i="58"/>
  <c r="S84" i="58"/>
  <c r="R84" i="58"/>
  <c r="L84" i="58"/>
  <c r="K84" i="58"/>
  <c r="J84" i="58"/>
  <c r="I84" i="58"/>
  <c r="H84" i="58"/>
  <c r="B84" i="58"/>
  <c r="A84" i="58"/>
  <c r="AF83" i="58"/>
  <c r="AE83" i="58"/>
  <c r="AD83" i="58"/>
  <c r="AC83" i="58"/>
  <c r="AB83" i="58"/>
  <c r="AA83" i="58"/>
  <c r="Z83" i="58"/>
  <c r="Y83" i="58"/>
  <c r="X83" i="58"/>
  <c r="V83" i="58"/>
  <c r="U83" i="58"/>
  <c r="T83" i="58"/>
  <c r="S83" i="58"/>
  <c r="R83" i="58"/>
  <c r="L83" i="58"/>
  <c r="K83" i="58"/>
  <c r="J83" i="58"/>
  <c r="I83" i="58"/>
  <c r="H83" i="58"/>
  <c r="B83" i="58"/>
  <c r="A83" i="58"/>
  <c r="AF82" i="58"/>
  <c r="AE82" i="58"/>
  <c r="AD82" i="58"/>
  <c r="AC82" i="58"/>
  <c r="AB82" i="58"/>
  <c r="AA82" i="58"/>
  <c r="Z82" i="58"/>
  <c r="Y82" i="58"/>
  <c r="X82" i="58"/>
  <c r="V82" i="58"/>
  <c r="U82" i="58"/>
  <c r="T82" i="58"/>
  <c r="S82" i="58"/>
  <c r="R82" i="58"/>
  <c r="L82" i="58"/>
  <c r="K82" i="58"/>
  <c r="J82" i="58"/>
  <c r="I82" i="58"/>
  <c r="H82" i="58"/>
  <c r="B82" i="58"/>
  <c r="A82" i="58"/>
  <c r="AF81" i="58"/>
  <c r="AE81" i="58"/>
  <c r="AD81" i="58"/>
  <c r="AC81" i="58"/>
  <c r="AB81" i="58"/>
  <c r="AA81" i="58"/>
  <c r="Z81" i="58"/>
  <c r="Y81" i="58"/>
  <c r="X81" i="58"/>
  <c r="V81" i="58"/>
  <c r="U81" i="58"/>
  <c r="T81" i="58"/>
  <c r="S81" i="58"/>
  <c r="R81" i="58"/>
  <c r="L81" i="58"/>
  <c r="K81" i="58"/>
  <c r="J81" i="58"/>
  <c r="I81" i="58"/>
  <c r="H81" i="58"/>
  <c r="B81" i="58"/>
  <c r="A81" i="58"/>
  <c r="AF80" i="58"/>
  <c r="AE80" i="58"/>
  <c r="AD80" i="58"/>
  <c r="AC80" i="58"/>
  <c r="AB80" i="58"/>
  <c r="AA80" i="58"/>
  <c r="Z80" i="58"/>
  <c r="Y80" i="58"/>
  <c r="X80" i="58"/>
  <c r="V80" i="58"/>
  <c r="U80" i="58"/>
  <c r="T80" i="58"/>
  <c r="S80" i="58"/>
  <c r="R80" i="58"/>
  <c r="L80" i="58"/>
  <c r="K80" i="58"/>
  <c r="J80" i="58"/>
  <c r="I80" i="58"/>
  <c r="H80" i="58"/>
  <c r="B80" i="58"/>
  <c r="A80" i="58"/>
  <c r="AF79" i="58"/>
  <c r="AE79" i="58"/>
  <c r="AD79" i="58"/>
  <c r="AC79" i="58"/>
  <c r="AB79" i="58"/>
  <c r="AA79" i="58"/>
  <c r="Z79" i="58"/>
  <c r="Y79" i="58"/>
  <c r="X79" i="58"/>
  <c r="V79" i="58"/>
  <c r="U79" i="58"/>
  <c r="T79" i="58"/>
  <c r="S79" i="58"/>
  <c r="R79" i="58"/>
  <c r="L79" i="58"/>
  <c r="K79" i="58"/>
  <c r="J79" i="58"/>
  <c r="I79" i="58"/>
  <c r="H79" i="58"/>
  <c r="B79" i="58"/>
  <c r="A79" i="58"/>
  <c r="AF78" i="58"/>
  <c r="AE78" i="58"/>
  <c r="AD78" i="58"/>
  <c r="AC78" i="58"/>
  <c r="AB78" i="58"/>
  <c r="AA78" i="58"/>
  <c r="Z78" i="58"/>
  <c r="Y78" i="58"/>
  <c r="X78" i="58"/>
  <c r="V78" i="58"/>
  <c r="U78" i="58"/>
  <c r="T78" i="58"/>
  <c r="S78" i="58"/>
  <c r="R78" i="58"/>
  <c r="L78" i="58"/>
  <c r="K78" i="58"/>
  <c r="J78" i="58"/>
  <c r="I78" i="58"/>
  <c r="H78" i="58"/>
  <c r="B78" i="58"/>
  <c r="A78" i="58"/>
  <c r="AF77" i="58"/>
  <c r="AE77" i="58"/>
  <c r="AD77" i="58"/>
  <c r="AC77" i="58"/>
  <c r="AB77" i="58"/>
  <c r="AA77" i="58"/>
  <c r="Z77" i="58"/>
  <c r="Y77" i="58"/>
  <c r="X77" i="58"/>
  <c r="V77" i="58"/>
  <c r="U77" i="58"/>
  <c r="T77" i="58"/>
  <c r="S77" i="58"/>
  <c r="R77" i="58"/>
  <c r="L77" i="58"/>
  <c r="K77" i="58"/>
  <c r="J77" i="58"/>
  <c r="I77" i="58"/>
  <c r="H77" i="58"/>
  <c r="B77" i="58"/>
  <c r="A77" i="58"/>
  <c r="AF76" i="58"/>
  <c r="AE76" i="58"/>
  <c r="AD76" i="58"/>
  <c r="AC76" i="58"/>
  <c r="AB76" i="58"/>
  <c r="AA76" i="58"/>
  <c r="Z76" i="58"/>
  <c r="Y76" i="58"/>
  <c r="X76" i="58"/>
  <c r="V76" i="58"/>
  <c r="U76" i="58"/>
  <c r="T76" i="58"/>
  <c r="S76" i="58"/>
  <c r="R76" i="58"/>
  <c r="L76" i="58"/>
  <c r="K76" i="58"/>
  <c r="J76" i="58"/>
  <c r="I76" i="58"/>
  <c r="H76" i="58"/>
  <c r="B76" i="58"/>
  <c r="A76" i="58"/>
  <c r="AF75" i="58"/>
  <c r="AE75" i="58"/>
  <c r="AD75" i="58"/>
  <c r="AC75" i="58"/>
  <c r="AB75" i="58"/>
  <c r="AA75" i="58"/>
  <c r="Z75" i="58"/>
  <c r="Y75" i="58"/>
  <c r="X75" i="58"/>
  <c r="V75" i="58"/>
  <c r="U75" i="58"/>
  <c r="T75" i="58"/>
  <c r="S75" i="58"/>
  <c r="R75" i="58"/>
  <c r="L75" i="58"/>
  <c r="K75" i="58"/>
  <c r="J75" i="58"/>
  <c r="I75" i="58"/>
  <c r="H75" i="58"/>
  <c r="B75" i="58"/>
  <c r="A75" i="58"/>
  <c r="AF74" i="58"/>
  <c r="AE74" i="58"/>
  <c r="AD74" i="58"/>
  <c r="AC74" i="58"/>
  <c r="AB74" i="58"/>
  <c r="AA74" i="58"/>
  <c r="Z74" i="58"/>
  <c r="Y74" i="58"/>
  <c r="X74" i="58"/>
  <c r="V74" i="58"/>
  <c r="U74" i="58"/>
  <c r="T74" i="58"/>
  <c r="S74" i="58"/>
  <c r="R74" i="58"/>
  <c r="L74" i="58"/>
  <c r="K74" i="58"/>
  <c r="J74" i="58"/>
  <c r="I74" i="58"/>
  <c r="H74" i="58"/>
  <c r="B74" i="58"/>
  <c r="A74" i="58"/>
  <c r="AF73" i="58"/>
  <c r="AE73" i="58"/>
  <c r="AD73" i="58"/>
  <c r="AC73" i="58"/>
  <c r="AB73" i="58"/>
  <c r="AA73" i="58"/>
  <c r="Z73" i="58"/>
  <c r="Y73" i="58"/>
  <c r="X73" i="58"/>
  <c r="V73" i="58"/>
  <c r="U73" i="58"/>
  <c r="T73" i="58"/>
  <c r="S73" i="58"/>
  <c r="R73" i="58"/>
  <c r="L73" i="58"/>
  <c r="K73" i="58"/>
  <c r="J73" i="58"/>
  <c r="I73" i="58"/>
  <c r="H73" i="58"/>
  <c r="B73" i="58"/>
  <c r="A73" i="58"/>
  <c r="AF72" i="58"/>
  <c r="AE72" i="58"/>
  <c r="AD72" i="58"/>
  <c r="AC72" i="58"/>
  <c r="AB72" i="58"/>
  <c r="AA72" i="58"/>
  <c r="Z72" i="58"/>
  <c r="Y72" i="58"/>
  <c r="X72" i="58"/>
  <c r="V72" i="58"/>
  <c r="U72" i="58"/>
  <c r="T72" i="58"/>
  <c r="S72" i="58"/>
  <c r="R72" i="58"/>
  <c r="L72" i="58"/>
  <c r="K72" i="58"/>
  <c r="J72" i="58"/>
  <c r="I72" i="58"/>
  <c r="H72" i="58"/>
  <c r="B72" i="58"/>
  <c r="A72" i="58"/>
  <c r="AF71" i="58"/>
  <c r="AE71" i="58"/>
  <c r="AD71" i="58"/>
  <c r="AC71" i="58"/>
  <c r="AB71" i="58"/>
  <c r="AA71" i="58"/>
  <c r="Z71" i="58"/>
  <c r="Y71" i="58"/>
  <c r="X71" i="58"/>
  <c r="V71" i="58"/>
  <c r="U71" i="58"/>
  <c r="T71" i="58"/>
  <c r="S71" i="58"/>
  <c r="R71" i="58"/>
  <c r="L71" i="58"/>
  <c r="K71" i="58"/>
  <c r="J71" i="58"/>
  <c r="I71" i="58"/>
  <c r="H71" i="58"/>
  <c r="B71" i="58"/>
  <c r="A71" i="58"/>
  <c r="AF70" i="58"/>
  <c r="AE70" i="58"/>
  <c r="AD70" i="58"/>
  <c r="AC70" i="58"/>
  <c r="AB70" i="58"/>
  <c r="AA70" i="58"/>
  <c r="Z70" i="58"/>
  <c r="Y70" i="58"/>
  <c r="X70" i="58"/>
  <c r="V70" i="58"/>
  <c r="U70" i="58"/>
  <c r="T70" i="58"/>
  <c r="S70" i="58"/>
  <c r="R70" i="58"/>
  <c r="L70" i="58"/>
  <c r="K70" i="58"/>
  <c r="J70" i="58"/>
  <c r="I70" i="58"/>
  <c r="H70" i="58"/>
  <c r="B70" i="58"/>
  <c r="A70" i="58"/>
  <c r="AF69" i="58"/>
  <c r="AE69" i="58"/>
  <c r="AD69" i="58"/>
  <c r="AC69" i="58"/>
  <c r="AB69" i="58"/>
  <c r="AA69" i="58"/>
  <c r="Z69" i="58"/>
  <c r="Y69" i="58"/>
  <c r="X69" i="58"/>
  <c r="V69" i="58"/>
  <c r="U69" i="58"/>
  <c r="T69" i="58"/>
  <c r="S69" i="58"/>
  <c r="R69" i="58"/>
  <c r="L69" i="58"/>
  <c r="K69" i="58"/>
  <c r="J69" i="58"/>
  <c r="I69" i="58"/>
  <c r="H69" i="58"/>
  <c r="B69" i="58"/>
  <c r="A69" i="58"/>
  <c r="AF68" i="58"/>
  <c r="AE68" i="58"/>
  <c r="AD68" i="58"/>
  <c r="AC68" i="58"/>
  <c r="AB68" i="58"/>
  <c r="AA68" i="58"/>
  <c r="Z68" i="58"/>
  <c r="Y68" i="58"/>
  <c r="X68" i="58"/>
  <c r="V68" i="58"/>
  <c r="U68" i="58"/>
  <c r="T68" i="58"/>
  <c r="S68" i="58"/>
  <c r="R68" i="58"/>
  <c r="L68" i="58"/>
  <c r="K68" i="58"/>
  <c r="J68" i="58"/>
  <c r="I68" i="58"/>
  <c r="H68" i="58"/>
  <c r="B68" i="58"/>
  <c r="A68" i="58"/>
  <c r="AF67" i="58"/>
  <c r="AE67" i="58"/>
  <c r="AD67" i="58"/>
  <c r="AC67" i="58"/>
  <c r="AB67" i="58"/>
  <c r="AA67" i="58"/>
  <c r="Z67" i="58"/>
  <c r="Y67" i="58"/>
  <c r="X67" i="58"/>
  <c r="V67" i="58"/>
  <c r="U67" i="58"/>
  <c r="T67" i="58"/>
  <c r="S67" i="58"/>
  <c r="R67" i="58"/>
  <c r="L67" i="58"/>
  <c r="K67" i="58"/>
  <c r="J67" i="58"/>
  <c r="I67" i="58"/>
  <c r="H67" i="58"/>
  <c r="B67" i="58"/>
  <c r="A67" i="58"/>
  <c r="AF66" i="58"/>
  <c r="AE66" i="58"/>
  <c r="AD66" i="58"/>
  <c r="AC66" i="58"/>
  <c r="AB66" i="58"/>
  <c r="AA66" i="58"/>
  <c r="Z66" i="58"/>
  <c r="Y66" i="58"/>
  <c r="X66" i="58"/>
  <c r="V66" i="58"/>
  <c r="U66" i="58"/>
  <c r="T66" i="58"/>
  <c r="S66" i="58"/>
  <c r="R66" i="58"/>
  <c r="L66" i="58"/>
  <c r="K66" i="58"/>
  <c r="J66" i="58"/>
  <c r="I66" i="58"/>
  <c r="H66" i="58"/>
  <c r="B66" i="58"/>
  <c r="A66" i="58"/>
  <c r="AF65" i="58"/>
  <c r="AE65" i="58"/>
  <c r="AD65" i="58"/>
  <c r="AC65" i="58"/>
  <c r="AB65" i="58"/>
  <c r="AA65" i="58"/>
  <c r="Z65" i="58"/>
  <c r="Y65" i="58"/>
  <c r="X65" i="58"/>
  <c r="V65" i="58"/>
  <c r="U65" i="58"/>
  <c r="T65" i="58"/>
  <c r="S65" i="58"/>
  <c r="R65" i="58"/>
  <c r="L65" i="58"/>
  <c r="K65" i="58"/>
  <c r="J65" i="58"/>
  <c r="I65" i="58"/>
  <c r="H65" i="58"/>
  <c r="B65" i="58"/>
  <c r="A65" i="58"/>
  <c r="AF64" i="58"/>
  <c r="AE64" i="58"/>
  <c r="AD64" i="58"/>
  <c r="AC64" i="58"/>
  <c r="AB64" i="58"/>
  <c r="AA64" i="58"/>
  <c r="Z64" i="58"/>
  <c r="Y64" i="58"/>
  <c r="X64" i="58"/>
  <c r="V64" i="58"/>
  <c r="U64" i="58"/>
  <c r="T64" i="58"/>
  <c r="S64" i="58"/>
  <c r="R64" i="58"/>
  <c r="L64" i="58"/>
  <c r="K64" i="58"/>
  <c r="J64" i="58"/>
  <c r="I64" i="58"/>
  <c r="H64" i="58"/>
  <c r="B64" i="58"/>
  <c r="A64" i="58"/>
  <c r="AF63" i="58"/>
  <c r="AE63" i="58"/>
  <c r="AD63" i="58"/>
  <c r="AC63" i="58"/>
  <c r="AB63" i="58"/>
  <c r="AA63" i="58"/>
  <c r="Z63" i="58"/>
  <c r="Y63" i="58"/>
  <c r="X63" i="58"/>
  <c r="V63" i="58"/>
  <c r="U63" i="58"/>
  <c r="T63" i="58"/>
  <c r="S63" i="58"/>
  <c r="R63" i="58"/>
  <c r="L63" i="58"/>
  <c r="K63" i="58"/>
  <c r="J63" i="58"/>
  <c r="I63" i="58"/>
  <c r="H63" i="58"/>
  <c r="B63" i="58"/>
  <c r="A63" i="58"/>
  <c r="AF62" i="58"/>
  <c r="AE62" i="58"/>
  <c r="AD62" i="58"/>
  <c r="AC62" i="58"/>
  <c r="AB62" i="58"/>
  <c r="AA62" i="58"/>
  <c r="Z62" i="58"/>
  <c r="Y62" i="58"/>
  <c r="X62" i="58"/>
  <c r="V62" i="58"/>
  <c r="U62" i="58"/>
  <c r="T62" i="58"/>
  <c r="S62" i="58"/>
  <c r="R62" i="58"/>
  <c r="L62" i="58"/>
  <c r="K62" i="58"/>
  <c r="J62" i="58"/>
  <c r="I62" i="58"/>
  <c r="H62" i="58"/>
  <c r="B62" i="58"/>
  <c r="A62" i="58"/>
  <c r="AF61" i="58"/>
  <c r="AE61" i="58"/>
  <c r="AD61" i="58"/>
  <c r="AC61" i="58"/>
  <c r="AB61" i="58"/>
  <c r="AA61" i="58"/>
  <c r="Z61" i="58"/>
  <c r="Y61" i="58"/>
  <c r="X61" i="58"/>
  <c r="V61" i="58"/>
  <c r="U61" i="58"/>
  <c r="T61" i="58"/>
  <c r="S61" i="58"/>
  <c r="R61" i="58"/>
  <c r="L61" i="58"/>
  <c r="K61" i="58"/>
  <c r="J61" i="58"/>
  <c r="I61" i="58"/>
  <c r="H61" i="58"/>
  <c r="B61" i="58"/>
  <c r="A61" i="58"/>
  <c r="AF60" i="58"/>
  <c r="AE60" i="58"/>
  <c r="AD60" i="58"/>
  <c r="AC60" i="58"/>
  <c r="AB60" i="58"/>
  <c r="AA60" i="58"/>
  <c r="Z60" i="58"/>
  <c r="Y60" i="58"/>
  <c r="X60" i="58"/>
  <c r="V60" i="58"/>
  <c r="U60" i="58"/>
  <c r="T60" i="58"/>
  <c r="S60" i="58"/>
  <c r="R60" i="58"/>
  <c r="L60" i="58"/>
  <c r="K60" i="58"/>
  <c r="J60" i="58"/>
  <c r="I60" i="58"/>
  <c r="H60" i="58"/>
  <c r="B60" i="58"/>
  <c r="A60" i="58"/>
  <c r="AF59" i="58"/>
  <c r="AE59" i="58"/>
  <c r="AD59" i="58"/>
  <c r="AC59" i="58"/>
  <c r="AB59" i="58"/>
  <c r="AA59" i="58"/>
  <c r="Z59" i="58"/>
  <c r="Y59" i="58"/>
  <c r="X59" i="58"/>
  <c r="V59" i="58"/>
  <c r="U59" i="58"/>
  <c r="T59" i="58"/>
  <c r="S59" i="58"/>
  <c r="R59" i="58"/>
  <c r="L59" i="58"/>
  <c r="K59" i="58"/>
  <c r="J59" i="58"/>
  <c r="I59" i="58"/>
  <c r="H59" i="58"/>
  <c r="B59" i="58"/>
  <c r="A59" i="58"/>
  <c r="AF58" i="58"/>
  <c r="AE58" i="58"/>
  <c r="AD58" i="58"/>
  <c r="AC58" i="58"/>
  <c r="AB58" i="58"/>
  <c r="AA58" i="58"/>
  <c r="Z58" i="58"/>
  <c r="Y58" i="58"/>
  <c r="X58" i="58"/>
  <c r="V58" i="58"/>
  <c r="U58" i="58"/>
  <c r="T58" i="58"/>
  <c r="S58" i="58"/>
  <c r="R58" i="58"/>
  <c r="L58" i="58"/>
  <c r="K58" i="58"/>
  <c r="J58" i="58"/>
  <c r="I58" i="58"/>
  <c r="H58" i="58"/>
  <c r="B58" i="58"/>
  <c r="A58" i="58"/>
  <c r="AF57" i="58"/>
  <c r="AE57" i="58"/>
  <c r="AD57" i="58"/>
  <c r="AC57" i="58"/>
  <c r="AB57" i="58"/>
  <c r="AA57" i="58"/>
  <c r="Z57" i="58"/>
  <c r="Y57" i="58"/>
  <c r="X57" i="58"/>
  <c r="V57" i="58"/>
  <c r="U57" i="58"/>
  <c r="T57" i="58"/>
  <c r="S57" i="58"/>
  <c r="R57" i="58"/>
  <c r="L57" i="58"/>
  <c r="K57" i="58"/>
  <c r="J57" i="58"/>
  <c r="I57" i="58"/>
  <c r="H57" i="58"/>
  <c r="B57" i="58"/>
  <c r="A57" i="58"/>
  <c r="AF56" i="58"/>
  <c r="AE56" i="58"/>
  <c r="AD56" i="58"/>
  <c r="AC56" i="58"/>
  <c r="AB56" i="58"/>
  <c r="AA56" i="58"/>
  <c r="Z56" i="58"/>
  <c r="Y56" i="58"/>
  <c r="X56" i="58"/>
  <c r="V56" i="58"/>
  <c r="U56" i="58"/>
  <c r="T56" i="58"/>
  <c r="S56" i="58"/>
  <c r="R56" i="58"/>
  <c r="L56" i="58"/>
  <c r="K56" i="58"/>
  <c r="J56" i="58"/>
  <c r="I56" i="58"/>
  <c r="H56" i="58"/>
  <c r="B56" i="58"/>
  <c r="A56" i="58"/>
  <c r="AF55" i="58"/>
  <c r="AE55" i="58"/>
  <c r="AD55" i="58"/>
  <c r="AC55" i="58"/>
  <c r="AB55" i="58"/>
  <c r="AA55" i="58"/>
  <c r="Z55" i="58"/>
  <c r="Y55" i="58"/>
  <c r="X55" i="58"/>
  <c r="V55" i="58"/>
  <c r="U55" i="58"/>
  <c r="T55" i="58"/>
  <c r="S55" i="58"/>
  <c r="R55" i="58"/>
  <c r="L55" i="58"/>
  <c r="K55" i="58"/>
  <c r="J55" i="58"/>
  <c r="I55" i="58"/>
  <c r="H55" i="58"/>
  <c r="B55" i="58"/>
  <c r="A55" i="58"/>
  <c r="AF54" i="58"/>
  <c r="AE54" i="58"/>
  <c r="AD54" i="58"/>
  <c r="AC54" i="58"/>
  <c r="AB54" i="58"/>
  <c r="AA54" i="58"/>
  <c r="Z54" i="58"/>
  <c r="Y54" i="58"/>
  <c r="X54" i="58"/>
  <c r="V54" i="58"/>
  <c r="U54" i="58"/>
  <c r="T54" i="58"/>
  <c r="S54" i="58"/>
  <c r="R54" i="58"/>
  <c r="L54" i="58"/>
  <c r="K54" i="58"/>
  <c r="J54" i="58"/>
  <c r="I54" i="58"/>
  <c r="H54" i="58"/>
  <c r="B54" i="58"/>
  <c r="A54" i="58"/>
  <c r="AF53" i="58"/>
  <c r="AE53" i="58"/>
  <c r="AD53" i="58"/>
  <c r="AC53" i="58"/>
  <c r="AB53" i="58"/>
  <c r="AA53" i="58"/>
  <c r="Z53" i="58"/>
  <c r="Y53" i="58"/>
  <c r="X53" i="58"/>
  <c r="V53" i="58"/>
  <c r="U53" i="58"/>
  <c r="T53" i="58"/>
  <c r="S53" i="58"/>
  <c r="R53" i="58"/>
  <c r="L53" i="58"/>
  <c r="K53" i="58"/>
  <c r="J53" i="58"/>
  <c r="I53" i="58"/>
  <c r="H53" i="58"/>
  <c r="B53" i="58"/>
  <c r="A53" i="58"/>
  <c r="AF52" i="58"/>
  <c r="AE52" i="58"/>
  <c r="AD52" i="58"/>
  <c r="AC52" i="58"/>
  <c r="AB52" i="58"/>
  <c r="AA52" i="58"/>
  <c r="Z52" i="58"/>
  <c r="Y52" i="58"/>
  <c r="X52" i="58"/>
  <c r="V52" i="58"/>
  <c r="U52" i="58"/>
  <c r="T52" i="58"/>
  <c r="S52" i="58"/>
  <c r="R52" i="58"/>
  <c r="L52" i="58"/>
  <c r="K52" i="58"/>
  <c r="J52" i="58"/>
  <c r="I52" i="58"/>
  <c r="H52" i="58"/>
  <c r="B52" i="58"/>
  <c r="A52" i="58"/>
  <c r="AF51" i="58"/>
  <c r="AE51" i="58"/>
  <c r="AD51" i="58"/>
  <c r="AC51" i="58"/>
  <c r="AB51" i="58"/>
  <c r="AA51" i="58"/>
  <c r="Z51" i="58"/>
  <c r="Y51" i="58"/>
  <c r="X51" i="58"/>
  <c r="V51" i="58"/>
  <c r="U51" i="58"/>
  <c r="T51" i="58"/>
  <c r="S51" i="58"/>
  <c r="R51" i="58"/>
  <c r="L51" i="58"/>
  <c r="K51" i="58"/>
  <c r="J51" i="58"/>
  <c r="I51" i="58"/>
  <c r="H51" i="58"/>
  <c r="B51" i="58"/>
  <c r="A51" i="58"/>
  <c r="AF50" i="58"/>
  <c r="AE50" i="58"/>
  <c r="AD50" i="58"/>
  <c r="AC50" i="58"/>
  <c r="AB50" i="58"/>
  <c r="AA50" i="58"/>
  <c r="Z50" i="58"/>
  <c r="Y50" i="58"/>
  <c r="X50" i="58"/>
  <c r="V50" i="58"/>
  <c r="U50" i="58"/>
  <c r="T50" i="58"/>
  <c r="S50" i="58"/>
  <c r="R50" i="58"/>
  <c r="L50" i="58"/>
  <c r="K50" i="58"/>
  <c r="J50" i="58"/>
  <c r="I50" i="58"/>
  <c r="H50" i="58"/>
  <c r="B50" i="58"/>
  <c r="A50" i="58"/>
  <c r="AF49" i="58"/>
  <c r="AE49" i="58"/>
  <c r="AD49" i="58"/>
  <c r="AC49" i="58"/>
  <c r="AB49" i="58"/>
  <c r="AA49" i="58"/>
  <c r="Z49" i="58"/>
  <c r="Y49" i="58"/>
  <c r="X49" i="58"/>
  <c r="V49" i="58"/>
  <c r="U49" i="58"/>
  <c r="T49" i="58"/>
  <c r="S49" i="58"/>
  <c r="R49" i="58"/>
  <c r="L49" i="58"/>
  <c r="K49" i="58"/>
  <c r="J49" i="58"/>
  <c r="I49" i="58"/>
  <c r="H49" i="58"/>
  <c r="B49" i="58"/>
  <c r="A49" i="58"/>
  <c r="AF48" i="58"/>
  <c r="AE48" i="58"/>
  <c r="AD48" i="58"/>
  <c r="AC48" i="58"/>
  <c r="AB48" i="58"/>
  <c r="AA48" i="58"/>
  <c r="Z48" i="58"/>
  <c r="Y48" i="58"/>
  <c r="X48" i="58"/>
  <c r="V48" i="58"/>
  <c r="U48" i="58"/>
  <c r="T48" i="58"/>
  <c r="S48" i="58"/>
  <c r="R48" i="58"/>
  <c r="L48" i="58"/>
  <c r="K48" i="58"/>
  <c r="J48" i="58"/>
  <c r="I48" i="58"/>
  <c r="H48" i="58"/>
  <c r="B48" i="58"/>
  <c r="A48" i="58"/>
  <c r="AF47" i="58"/>
  <c r="AE47" i="58"/>
  <c r="AD47" i="58"/>
  <c r="AC47" i="58"/>
  <c r="AB47" i="58"/>
  <c r="AA47" i="58"/>
  <c r="Z47" i="58"/>
  <c r="Y47" i="58"/>
  <c r="X47" i="58"/>
  <c r="V47" i="58"/>
  <c r="U47" i="58"/>
  <c r="T47" i="58"/>
  <c r="S47" i="58"/>
  <c r="R47" i="58"/>
  <c r="L47" i="58"/>
  <c r="K47" i="58"/>
  <c r="J47" i="58"/>
  <c r="I47" i="58"/>
  <c r="H47" i="58"/>
  <c r="B47" i="58"/>
  <c r="A47" i="58"/>
  <c r="AF46" i="58"/>
  <c r="AE46" i="58"/>
  <c r="AD46" i="58"/>
  <c r="AC46" i="58"/>
  <c r="AB46" i="58"/>
  <c r="AA46" i="58"/>
  <c r="Z46" i="58"/>
  <c r="Y46" i="58"/>
  <c r="X46" i="58"/>
  <c r="V46" i="58"/>
  <c r="U46" i="58"/>
  <c r="T46" i="58"/>
  <c r="S46" i="58"/>
  <c r="R46" i="58"/>
  <c r="L46" i="58"/>
  <c r="K46" i="58"/>
  <c r="J46" i="58"/>
  <c r="I46" i="58"/>
  <c r="H46" i="58"/>
  <c r="B46" i="58"/>
  <c r="A46" i="58"/>
  <c r="AF45" i="58"/>
  <c r="AE45" i="58"/>
  <c r="AD45" i="58"/>
  <c r="AC45" i="58"/>
  <c r="AB45" i="58"/>
  <c r="AA45" i="58"/>
  <c r="Z45" i="58"/>
  <c r="Y45" i="58"/>
  <c r="X45" i="58"/>
  <c r="V45" i="58"/>
  <c r="U45" i="58"/>
  <c r="T45" i="58"/>
  <c r="S45" i="58"/>
  <c r="R45" i="58"/>
  <c r="L45" i="58"/>
  <c r="K45" i="58"/>
  <c r="J45" i="58"/>
  <c r="I45" i="58"/>
  <c r="H45" i="58"/>
  <c r="B45" i="58"/>
  <c r="A45" i="58"/>
  <c r="AF44" i="58"/>
  <c r="AE44" i="58"/>
  <c r="AD44" i="58"/>
  <c r="AC44" i="58"/>
  <c r="AB44" i="58"/>
  <c r="AA44" i="58"/>
  <c r="Z44" i="58"/>
  <c r="Y44" i="58"/>
  <c r="X44" i="58"/>
  <c r="V44" i="58"/>
  <c r="U44" i="58"/>
  <c r="T44" i="58"/>
  <c r="S44" i="58"/>
  <c r="R44" i="58"/>
  <c r="L44" i="58"/>
  <c r="K44" i="58"/>
  <c r="J44" i="58"/>
  <c r="I44" i="58"/>
  <c r="H44" i="58"/>
  <c r="B44" i="58"/>
  <c r="A44" i="58"/>
  <c r="AF43" i="58"/>
  <c r="AE43" i="58"/>
  <c r="AD43" i="58"/>
  <c r="AC43" i="58"/>
  <c r="AB43" i="58"/>
  <c r="AA43" i="58"/>
  <c r="Z43" i="58"/>
  <c r="Y43" i="58"/>
  <c r="X43" i="58"/>
  <c r="V43" i="58"/>
  <c r="U43" i="58"/>
  <c r="T43" i="58"/>
  <c r="S43" i="58"/>
  <c r="R43" i="58"/>
  <c r="L43" i="58"/>
  <c r="K43" i="58"/>
  <c r="J43" i="58"/>
  <c r="I43" i="58"/>
  <c r="H43" i="58"/>
  <c r="B43" i="58"/>
  <c r="A43" i="58"/>
  <c r="AF42" i="58"/>
  <c r="AE42" i="58"/>
  <c r="AD42" i="58"/>
  <c r="AC42" i="58"/>
  <c r="AB42" i="58"/>
  <c r="AA42" i="58"/>
  <c r="Z42" i="58"/>
  <c r="Y42" i="58"/>
  <c r="X42" i="58"/>
  <c r="V42" i="58"/>
  <c r="U42" i="58"/>
  <c r="T42" i="58"/>
  <c r="S42" i="58"/>
  <c r="R42" i="58"/>
  <c r="L42" i="58"/>
  <c r="K42" i="58"/>
  <c r="J42" i="58"/>
  <c r="I42" i="58"/>
  <c r="H42" i="58"/>
  <c r="B42" i="58"/>
  <c r="A42" i="58"/>
  <c r="AF41" i="58"/>
  <c r="AE41" i="58"/>
  <c r="AD41" i="58"/>
  <c r="AC41" i="58"/>
  <c r="AB41" i="58"/>
  <c r="AA41" i="58"/>
  <c r="Z41" i="58"/>
  <c r="Y41" i="58"/>
  <c r="X41" i="58"/>
  <c r="V41" i="58"/>
  <c r="U41" i="58"/>
  <c r="T41" i="58"/>
  <c r="S41" i="58"/>
  <c r="R41" i="58"/>
  <c r="L41" i="58"/>
  <c r="K41" i="58"/>
  <c r="J41" i="58"/>
  <c r="I41" i="58"/>
  <c r="H41" i="58"/>
  <c r="B41" i="58"/>
  <c r="A41" i="58"/>
  <c r="AF40" i="58"/>
  <c r="AE40" i="58"/>
  <c r="AD40" i="58"/>
  <c r="AC40" i="58"/>
  <c r="AB40" i="58"/>
  <c r="AA40" i="58"/>
  <c r="Z40" i="58"/>
  <c r="Y40" i="58"/>
  <c r="X40" i="58"/>
  <c r="V40" i="58"/>
  <c r="U40" i="58"/>
  <c r="T40" i="58"/>
  <c r="S40" i="58"/>
  <c r="R40" i="58"/>
  <c r="L40" i="58"/>
  <c r="K40" i="58"/>
  <c r="J40" i="58"/>
  <c r="I40" i="58"/>
  <c r="H40" i="58"/>
  <c r="B40" i="58"/>
  <c r="A40" i="58"/>
  <c r="AF39" i="58"/>
  <c r="AE39" i="58"/>
  <c r="AD39" i="58"/>
  <c r="AC39" i="58"/>
  <c r="AB39" i="58"/>
  <c r="AA39" i="58"/>
  <c r="Z39" i="58"/>
  <c r="Y39" i="58"/>
  <c r="X39" i="58"/>
  <c r="V39" i="58"/>
  <c r="U39" i="58"/>
  <c r="T39" i="58"/>
  <c r="S39" i="58"/>
  <c r="R39" i="58"/>
  <c r="L39" i="58"/>
  <c r="K39" i="58"/>
  <c r="J39" i="58"/>
  <c r="I39" i="58"/>
  <c r="H39" i="58"/>
  <c r="B39" i="58"/>
  <c r="A39" i="58"/>
  <c r="AF38" i="58"/>
  <c r="AE38" i="58"/>
  <c r="AD38" i="58"/>
  <c r="AC38" i="58"/>
  <c r="AB38" i="58"/>
  <c r="AA38" i="58"/>
  <c r="Z38" i="58"/>
  <c r="Y38" i="58"/>
  <c r="X38" i="58"/>
  <c r="V38" i="58"/>
  <c r="U38" i="58"/>
  <c r="T38" i="58"/>
  <c r="S38" i="58"/>
  <c r="R38" i="58"/>
  <c r="L38" i="58"/>
  <c r="K38" i="58"/>
  <c r="J38" i="58"/>
  <c r="I38" i="58"/>
  <c r="H38" i="58"/>
  <c r="B38" i="58"/>
  <c r="A38" i="58"/>
  <c r="AF37" i="58"/>
  <c r="AE37" i="58"/>
  <c r="AD37" i="58"/>
  <c r="AC37" i="58"/>
  <c r="AB37" i="58"/>
  <c r="AA37" i="58"/>
  <c r="Z37" i="58"/>
  <c r="Y37" i="58"/>
  <c r="X37" i="58"/>
  <c r="V37" i="58"/>
  <c r="U37" i="58"/>
  <c r="T37" i="58"/>
  <c r="S37" i="58"/>
  <c r="R37" i="58"/>
  <c r="L37" i="58"/>
  <c r="K37" i="58"/>
  <c r="J37" i="58"/>
  <c r="I37" i="58"/>
  <c r="H37" i="58"/>
  <c r="B37" i="58"/>
  <c r="A37" i="58"/>
  <c r="AF36" i="58"/>
  <c r="AE36" i="58"/>
  <c r="AD36" i="58"/>
  <c r="AC36" i="58"/>
  <c r="AB36" i="58"/>
  <c r="AA36" i="58"/>
  <c r="Z36" i="58"/>
  <c r="Y36" i="58"/>
  <c r="X36" i="58"/>
  <c r="V36" i="58"/>
  <c r="U36" i="58"/>
  <c r="T36" i="58"/>
  <c r="S36" i="58"/>
  <c r="R36" i="58"/>
  <c r="L36" i="58"/>
  <c r="K36" i="58"/>
  <c r="J36" i="58"/>
  <c r="I36" i="58"/>
  <c r="H36" i="58"/>
  <c r="B36" i="58"/>
  <c r="A36" i="58"/>
  <c r="AF35" i="58"/>
  <c r="AE35" i="58"/>
  <c r="AD35" i="58"/>
  <c r="AC35" i="58"/>
  <c r="AB35" i="58"/>
  <c r="AA35" i="58"/>
  <c r="Z35" i="58"/>
  <c r="Y35" i="58"/>
  <c r="X35" i="58"/>
  <c r="V35" i="58"/>
  <c r="U35" i="58"/>
  <c r="T35" i="58"/>
  <c r="S35" i="58"/>
  <c r="R35" i="58"/>
  <c r="L35" i="58"/>
  <c r="K35" i="58"/>
  <c r="J35" i="58"/>
  <c r="I35" i="58"/>
  <c r="H35" i="58"/>
  <c r="B35" i="58"/>
  <c r="A35" i="58"/>
  <c r="AF34" i="58"/>
  <c r="AE34" i="58"/>
  <c r="AD34" i="58"/>
  <c r="AC34" i="58"/>
  <c r="AB34" i="58"/>
  <c r="AA34" i="58"/>
  <c r="Z34" i="58"/>
  <c r="Y34" i="58"/>
  <c r="X34" i="58"/>
  <c r="V34" i="58"/>
  <c r="U34" i="58"/>
  <c r="T34" i="58"/>
  <c r="S34" i="58"/>
  <c r="R34" i="58"/>
  <c r="L34" i="58"/>
  <c r="K34" i="58"/>
  <c r="J34" i="58"/>
  <c r="I34" i="58"/>
  <c r="H34" i="58"/>
  <c r="B34" i="58"/>
  <c r="A34" i="58"/>
  <c r="AF33" i="58"/>
  <c r="AE33" i="58"/>
  <c r="AD33" i="58"/>
  <c r="AC33" i="58"/>
  <c r="AB33" i="58"/>
  <c r="AA33" i="58"/>
  <c r="Z33" i="58"/>
  <c r="Y33" i="58"/>
  <c r="X33" i="58"/>
  <c r="V33" i="58"/>
  <c r="U33" i="58"/>
  <c r="T33" i="58"/>
  <c r="S33" i="58"/>
  <c r="R33" i="58"/>
  <c r="L33" i="58"/>
  <c r="K33" i="58"/>
  <c r="J33" i="58"/>
  <c r="I33" i="58"/>
  <c r="H33" i="58"/>
  <c r="B33" i="58"/>
  <c r="A33" i="58"/>
  <c r="AF32" i="58"/>
  <c r="AE32" i="58"/>
  <c r="AD32" i="58"/>
  <c r="AC32" i="58"/>
  <c r="AB32" i="58"/>
  <c r="AA32" i="58"/>
  <c r="Z32" i="58"/>
  <c r="Y32" i="58"/>
  <c r="X32" i="58"/>
  <c r="V32" i="58"/>
  <c r="U32" i="58"/>
  <c r="T32" i="58"/>
  <c r="S32" i="58"/>
  <c r="R32" i="58"/>
  <c r="L32" i="58"/>
  <c r="K32" i="58"/>
  <c r="J32" i="58"/>
  <c r="I32" i="58"/>
  <c r="H32" i="58"/>
  <c r="B32" i="58"/>
  <c r="A32" i="58"/>
  <c r="AF31" i="58"/>
  <c r="AE31" i="58"/>
  <c r="AD31" i="58"/>
  <c r="AC31" i="58"/>
  <c r="AB31" i="58"/>
  <c r="AA31" i="58"/>
  <c r="Z31" i="58"/>
  <c r="Y31" i="58"/>
  <c r="X31" i="58"/>
  <c r="V31" i="58"/>
  <c r="U31" i="58"/>
  <c r="T31" i="58"/>
  <c r="S31" i="58"/>
  <c r="R31" i="58"/>
  <c r="L31" i="58"/>
  <c r="K31" i="58"/>
  <c r="J31" i="58"/>
  <c r="I31" i="58"/>
  <c r="H31" i="58"/>
  <c r="B31" i="58"/>
  <c r="A31" i="58"/>
  <c r="AF30" i="58"/>
  <c r="AE30" i="58"/>
  <c r="AD30" i="58"/>
  <c r="AC30" i="58"/>
  <c r="AB30" i="58"/>
  <c r="AA30" i="58"/>
  <c r="Z30" i="58"/>
  <c r="Y30" i="58"/>
  <c r="X30" i="58"/>
  <c r="V30" i="58"/>
  <c r="U30" i="58"/>
  <c r="T30" i="58"/>
  <c r="S30" i="58"/>
  <c r="R30" i="58"/>
  <c r="L30" i="58"/>
  <c r="K30" i="58"/>
  <c r="J30" i="58"/>
  <c r="I30" i="58"/>
  <c r="H30" i="58"/>
  <c r="B30" i="58"/>
  <c r="A30" i="58"/>
  <c r="AF29" i="58"/>
  <c r="AE29" i="58"/>
  <c r="AD29" i="58"/>
  <c r="AC29" i="58"/>
  <c r="AB29" i="58"/>
  <c r="AA29" i="58"/>
  <c r="Z29" i="58"/>
  <c r="Y29" i="58"/>
  <c r="X29" i="58"/>
  <c r="V29" i="58"/>
  <c r="U29" i="58"/>
  <c r="T29" i="58"/>
  <c r="S29" i="58"/>
  <c r="R29" i="58"/>
  <c r="L29" i="58"/>
  <c r="K29" i="58"/>
  <c r="J29" i="58"/>
  <c r="I29" i="58"/>
  <c r="H29" i="58"/>
  <c r="B29" i="58"/>
  <c r="A29" i="58"/>
  <c r="AF28" i="58"/>
  <c r="AE28" i="58"/>
  <c r="AD28" i="58"/>
  <c r="AC28" i="58"/>
  <c r="AB28" i="58"/>
  <c r="AA28" i="58"/>
  <c r="Z28" i="58"/>
  <c r="Y28" i="58"/>
  <c r="X28" i="58"/>
  <c r="V28" i="58"/>
  <c r="U28" i="58"/>
  <c r="T28" i="58"/>
  <c r="S28" i="58"/>
  <c r="R28" i="58"/>
  <c r="L28" i="58"/>
  <c r="K28" i="58"/>
  <c r="J28" i="58"/>
  <c r="I28" i="58"/>
  <c r="H28" i="58"/>
  <c r="B28" i="58"/>
  <c r="A28" i="58"/>
  <c r="AF27" i="58"/>
  <c r="AE27" i="58"/>
  <c r="AD27" i="58"/>
  <c r="AC27" i="58"/>
  <c r="AB27" i="58"/>
  <c r="AA27" i="58"/>
  <c r="Z27" i="58"/>
  <c r="Y27" i="58"/>
  <c r="X27" i="58"/>
  <c r="V27" i="58"/>
  <c r="U27" i="58"/>
  <c r="T27" i="58"/>
  <c r="S27" i="58"/>
  <c r="R27" i="58"/>
  <c r="L27" i="58"/>
  <c r="K27" i="58"/>
  <c r="J27" i="58"/>
  <c r="I27" i="58"/>
  <c r="H27" i="58"/>
  <c r="B27" i="58"/>
  <c r="A27" i="58"/>
  <c r="AF26" i="58"/>
  <c r="AE26" i="58"/>
  <c r="AD26" i="58"/>
  <c r="AC26" i="58"/>
  <c r="AB26" i="58"/>
  <c r="AA26" i="58"/>
  <c r="Z26" i="58"/>
  <c r="Y26" i="58"/>
  <c r="X26" i="58"/>
  <c r="V26" i="58"/>
  <c r="U26" i="58"/>
  <c r="T26" i="58"/>
  <c r="S26" i="58"/>
  <c r="R26" i="58"/>
  <c r="L26" i="58"/>
  <c r="K26" i="58"/>
  <c r="J26" i="58"/>
  <c r="I26" i="58"/>
  <c r="H26" i="58"/>
  <c r="B26" i="58"/>
  <c r="A26" i="58"/>
  <c r="AF25" i="58"/>
  <c r="AE25" i="58"/>
  <c r="AD25" i="58"/>
  <c r="AC25" i="58"/>
  <c r="AB25" i="58"/>
  <c r="AA25" i="58"/>
  <c r="Z25" i="58"/>
  <c r="Y25" i="58"/>
  <c r="X25" i="58"/>
  <c r="V25" i="58"/>
  <c r="U25" i="58"/>
  <c r="T25" i="58"/>
  <c r="S25" i="58"/>
  <c r="R25" i="58"/>
  <c r="L25" i="58"/>
  <c r="K25" i="58"/>
  <c r="J25" i="58"/>
  <c r="I25" i="58"/>
  <c r="H25" i="58"/>
  <c r="B25" i="58"/>
  <c r="A25" i="58"/>
  <c r="AF24" i="58"/>
  <c r="AE24" i="58"/>
  <c r="AD24" i="58"/>
  <c r="AC24" i="58"/>
  <c r="AB24" i="58"/>
  <c r="AA24" i="58"/>
  <c r="Z24" i="58"/>
  <c r="Y24" i="58"/>
  <c r="X24" i="58"/>
  <c r="V24" i="58"/>
  <c r="U24" i="58"/>
  <c r="T24" i="58"/>
  <c r="S24" i="58"/>
  <c r="R24" i="58"/>
  <c r="L24" i="58"/>
  <c r="K24" i="58"/>
  <c r="J24" i="58"/>
  <c r="I24" i="58"/>
  <c r="H24" i="58"/>
  <c r="B24" i="58"/>
  <c r="A24" i="58"/>
  <c r="AF23" i="58"/>
  <c r="AE23" i="58"/>
  <c r="AD23" i="58"/>
  <c r="AC23" i="58"/>
  <c r="AB23" i="58"/>
  <c r="AA23" i="58"/>
  <c r="Z23" i="58"/>
  <c r="Y23" i="58"/>
  <c r="X23" i="58"/>
  <c r="V23" i="58"/>
  <c r="U23" i="58"/>
  <c r="T23" i="58"/>
  <c r="S23" i="58"/>
  <c r="R23" i="58"/>
  <c r="L23" i="58"/>
  <c r="K23" i="58"/>
  <c r="J23" i="58"/>
  <c r="I23" i="58"/>
  <c r="H23" i="58"/>
  <c r="B23" i="58"/>
  <c r="A23" i="58"/>
  <c r="AF22" i="58"/>
  <c r="AE22" i="58"/>
  <c r="AD22" i="58"/>
  <c r="AC22" i="58"/>
  <c r="AB22" i="58"/>
  <c r="AA22" i="58"/>
  <c r="Z22" i="58"/>
  <c r="Y22" i="58"/>
  <c r="X22" i="58"/>
  <c r="V22" i="58"/>
  <c r="U22" i="58"/>
  <c r="T22" i="58"/>
  <c r="S22" i="58"/>
  <c r="R22" i="58"/>
  <c r="L22" i="58"/>
  <c r="K22" i="58"/>
  <c r="J22" i="58"/>
  <c r="I22" i="58"/>
  <c r="H22" i="58"/>
  <c r="B22" i="58"/>
  <c r="A22" i="58"/>
  <c r="AF21" i="58"/>
  <c r="AE21" i="58"/>
  <c r="AD21" i="58"/>
  <c r="AC21" i="58"/>
  <c r="AB21" i="58"/>
  <c r="AA21" i="58"/>
  <c r="Z21" i="58"/>
  <c r="Y21" i="58"/>
  <c r="X21" i="58"/>
  <c r="V21" i="58"/>
  <c r="U21" i="58"/>
  <c r="T21" i="58"/>
  <c r="S21" i="58"/>
  <c r="R21" i="58"/>
  <c r="L21" i="58"/>
  <c r="K21" i="58"/>
  <c r="J21" i="58"/>
  <c r="I21" i="58"/>
  <c r="H21" i="58"/>
  <c r="B21" i="58"/>
  <c r="A21" i="58"/>
  <c r="AF20" i="58"/>
  <c r="AE20" i="58"/>
  <c r="AD20" i="58"/>
  <c r="AC20" i="58"/>
  <c r="AB20" i="58"/>
  <c r="AA20" i="58"/>
  <c r="Z20" i="58"/>
  <c r="Y20" i="58"/>
  <c r="X20" i="58"/>
  <c r="V20" i="58"/>
  <c r="U20" i="58"/>
  <c r="T20" i="58"/>
  <c r="S20" i="58"/>
  <c r="R20" i="58"/>
  <c r="L20" i="58"/>
  <c r="K20" i="58"/>
  <c r="J20" i="58"/>
  <c r="I20" i="58"/>
  <c r="H20" i="58"/>
  <c r="B20" i="58"/>
  <c r="A20" i="58"/>
  <c r="AF19" i="58"/>
  <c r="AE19" i="58"/>
  <c r="AD19" i="58"/>
  <c r="AC19" i="58"/>
  <c r="AB19" i="58"/>
  <c r="AA19" i="58"/>
  <c r="Z19" i="58"/>
  <c r="Y19" i="58"/>
  <c r="X19" i="58"/>
  <c r="V19" i="58"/>
  <c r="U19" i="58"/>
  <c r="T19" i="58"/>
  <c r="S19" i="58"/>
  <c r="R19" i="58"/>
  <c r="L19" i="58"/>
  <c r="K19" i="58"/>
  <c r="J19" i="58"/>
  <c r="I19" i="58"/>
  <c r="H19" i="58"/>
  <c r="B19" i="58"/>
  <c r="A19" i="58"/>
  <c r="AF18" i="58"/>
  <c r="AE18" i="58"/>
  <c r="AD18" i="58"/>
  <c r="AC18" i="58"/>
  <c r="AB18" i="58"/>
  <c r="AA18" i="58"/>
  <c r="Z18" i="58"/>
  <c r="Y18" i="58"/>
  <c r="X18" i="58"/>
  <c r="V18" i="58"/>
  <c r="U18" i="58"/>
  <c r="T18" i="58"/>
  <c r="S18" i="58"/>
  <c r="R18" i="58"/>
  <c r="L18" i="58"/>
  <c r="K18" i="58"/>
  <c r="J18" i="58"/>
  <c r="I18" i="58"/>
  <c r="H18" i="58"/>
  <c r="B18" i="58"/>
  <c r="A18" i="58"/>
  <c r="AF17" i="58"/>
  <c r="AE17" i="58"/>
  <c r="AD17" i="58"/>
  <c r="AC17" i="58"/>
  <c r="AB17" i="58"/>
  <c r="AA17" i="58"/>
  <c r="Z17" i="58"/>
  <c r="Y17" i="58"/>
  <c r="X17" i="58"/>
  <c r="V17" i="58"/>
  <c r="U17" i="58"/>
  <c r="T17" i="58"/>
  <c r="S17" i="58"/>
  <c r="R17" i="58"/>
  <c r="L17" i="58"/>
  <c r="K17" i="58"/>
  <c r="J17" i="58"/>
  <c r="I17" i="58"/>
  <c r="H17" i="58"/>
  <c r="B17" i="58"/>
  <c r="A17" i="58"/>
  <c r="AF16" i="58"/>
  <c r="AE16" i="58"/>
  <c r="AD16" i="58"/>
  <c r="AC16" i="58"/>
  <c r="AB16" i="58"/>
  <c r="AA16" i="58"/>
  <c r="Z16" i="58"/>
  <c r="Y16" i="58"/>
  <c r="X16" i="58"/>
  <c r="V16" i="58"/>
  <c r="U16" i="58"/>
  <c r="T16" i="58"/>
  <c r="S16" i="58"/>
  <c r="R16" i="58"/>
  <c r="L16" i="58"/>
  <c r="K16" i="58"/>
  <c r="J16" i="58"/>
  <c r="I16" i="58"/>
  <c r="H16" i="58"/>
  <c r="B16" i="58"/>
  <c r="A16" i="58"/>
  <c r="AF15" i="58"/>
  <c r="AE15" i="58"/>
  <c r="AD15" i="58"/>
  <c r="AC15" i="58"/>
  <c r="AB15" i="58"/>
  <c r="AA15" i="58"/>
  <c r="Z15" i="58"/>
  <c r="Y15" i="58"/>
  <c r="X15" i="58"/>
  <c r="V15" i="58"/>
  <c r="U15" i="58"/>
  <c r="T15" i="58"/>
  <c r="S15" i="58"/>
  <c r="R15" i="58"/>
  <c r="L15" i="58"/>
  <c r="K15" i="58"/>
  <c r="J15" i="58"/>
  <c r="I15" i="58"/>
  <c r="H15" i="58"/>
  <c r="B15" i="58"/>
  <c r="A15" i="58"/>
  <c r="AF14" i="58"/>
  <c r="AE14" i="58"/>
  <c r="AD14" i="58"/>
  <c r="AC14" i="58"/>
  <c r="AB14" i="58"/>
  <c r="AA14" i="58"/>
  <c r="Z14" i="58"/>
  <c r="Y14" i="58"/>
  <c r="X14" i="58"/>
  <c r="V14" i="58"/>
  <c r="U14" i="58"/>
  <c r="T14" i="58"/>
  <c r="S14" i="58"/>
  <c r="R14" i="58"/>
  <c r="L14" i="58"/>
  <c r="K14" i="58"/>
  <c r="J14" i="58"/>
  <c r="I14" i="58"/>
  <c r="H14" i="58"/>
  <c r="AF13" i="58"/>
  <c r="AE13" i="58"/>
  <c r="AD13" i="58"/>
  <c r="AC13" i="58"/>
  <c r="AB13" i="58"/>
  <c r="AA13" i="58"/>
  <c r="Z13" i="58"/>
  <c r="Y13" i="58"/>
  <c r="X13" i="58"/>
  <c r="V13" i="58"/>
  <c r="U13" i="58"/>
  <c r="T13" i="58"/>
  <c r="S13" i="58"/>
  <c r="R13" i="58"/>
  <c r="L13" i="58"/>
  <c r="K13" i="58"/>
  <c r="J13" i="58"/>
  <c r="I13" i="58"/>
  <c r="H13" i="58"/>
  <c r="AF12" i="58"/>
  <c r="AE12" i="58"/>
  <c r="AD12" i="58"/>
  <c r="AC12" i="58"/>
  <c r="AB12" i="58"/>
  <c r="AA12" i="58"/>
  <c r="Z12" i="58"/>
  <c r="Y12" i="58"/>
  <c r="X12" i="58"/>
  <c r="V12" i="58"/>
  <c r="U12" i="58"/>
  <c r="T12" i="58"/>
  <c r="S12" i="58"/>
  <c r="R12" i="58"/>
  <c r="L12" i="58"/>
  <c r="K12" i="58"/>
  <c r="J12" i="58"/>
  <c r="I12" i="58"/>
  <c r="H12" i="58"/>
  <c r="AF11" i="58"/>
  <c r="AE11" i="58"/>
  <c r="AD11" i="58"/>
  <c r="AC11" i="58"/>
  <c r="AB11" i="58"/>
  <c r="AA11" i="58"/>
  <c r="Z11" i="58"/>
  <c r="Y11" i="58"/>
  <c r="X11" i="58"/>
  <c r="V11" i="58"/>
  <c r="U11" i="58"/>
  <c r="T11" i="58"/>
  <c r="S11" i="58"/>
  <c r="R11" i="58"/>
  <c r="L11" i="58"/>
  <c r="K11" i="58"/>
  <c r="J11" i="58"/>
  <c r="I11" i="58"/>
  <c r="H11" i="58"/>
  <c r="AF10" i="58"/>
  <c r="AE10" i="58"/>
  <c r="AD10" i="58"/>
  <c r="AC10" i="58"/>
  <c r="AB10" i="58"/>
  <c r="AA10" i="58"/>
  <c r="Z10" i="58"/>
  <c r="Y10" i="58"/>
  <c r="X10" i="58"/>
  <c r="V10" i="58"/>
  <c r="U10" i="58"/>
  <c r="T10" i="58"/>
  <c r="S10" i="58"/>
  <c r="R10" i="58"/>
  <c r="L10" i="58"/>
  <c r="K10" i="58"/>
  <c r="J10" i="58"/>
  <c r="I10" i="58"/>
  <c r="H10" i="58"/>
  <c r="AF9" i="58"/>
  <c r="AE9" i="58"/>
  <c r="AD9" i="58"/>
  <c r="AC9" i="58"/>
  <c r="AB9" i="58"/>
  <c r="AA9" i="58"/>
  <c r="Z9" i="58"/>
  <c r="Y9" i="58"/>
  <c r="X9" i="58"/>
  <c r="V9" i="58"/>
  <c r="U9" i="58"/>
  <c r="T9" i="58"/>
  <c r="S9" i="58"/>
  <c r="R9" i="58"/>
  <c r="L9" i="58"/>
  <c r="K9" i="58"/>
  <c r="J9" i="58"/>
  <c r="I9" i="58"/>
  <c r="H9" i="58"/>
  <c r="AF8" i="58"/>
  <c r="AE8" i="58"/>
  <c r="AD8" i="58"/>
  <c r="AC8" i="58"/>
  <c r="AB8" i="58"/>
  <c r="AA8" i="58"/>
  <c r="Z8" i="58"/>
  <c r="Y8" i="58"/>
  <c r="X8" i="58"/>
  <c r="V8" i="58"/>
  <c r="U8" i="58"/>
  <c r="T8" i="58"/>
  <c r="S8" i="58"/>
  <c r="R8" i="58"/>
  <c r="L8" i="58"/>
  <c r="K8" i="58"/>
  <c r="J8" i="58"/>
  <c r="I8" i="58"/>
  <c r="H8" i="58"/>
  <c r="AF7" i="58"/>
  <c r="AE7" i="58"/>
  <c r="AD7" i="58"/>
  <c r="AC7" i="58"/>
  <c r="AB7" i="58"/>
  <c r="AA7" i="58"/>
  <c r="Z7" i="58"/>
  <c r="Y7" i="58"/>
  <c r="X7" i="58"/>
  <c r="V7" i="58"/>
  <c r="U7" i="58"/>
  <c r="T7" i="58"/>
  <c r="S7" i="58"/>
  <c r="R7" i="58"/>
  <c r="L7" i="58"/>
  <c r="K7" i="58"/>
  <c r="J7" i="58"/>
  <c r="I7" i="58"/>
  <c r="H7" i="58"/>
  <c r="AF6" i="58"/>
  <c r="AE6" i="58"/>
  <c r="AD6" i="58"/>
  <c r="AC6" i="58"/>
  <c r="AB6" i="58"/>
  <c r="AA6" i="58"/>
  <c r="Z6" i="58"/>
  <c r="Y6" i="58"/>
  <c r="X6" i="58"/>
  <c r="V6" i="58"/>
  <c r="U6" i="58"/>
  <c r="T6" i="58"/>
  <c r="S6" i="58"/>
  <c r="R6" i="58"/>
  <c r="L6" i="58"/>
  <c r="K6" i="58"/>
  <c r="J6" i="58"/>
  <c r="I6" i="58"/>
  <c r="H6" i="58"/>
  <c r="AF5" i="58"/>
  <c r="AE5" i="58"/>
  <c r="AD5" i="58"/>
  <c r="AC5" i="58"/>
  <c r="AB5" i="58"/>
  <c r="AA5" i="58"/>
  <c r="Z5" i="58"/>
  <c r="Y5" i="58"/>
  <c r="X5" i="58"/>
  <c r="V5" i="58"/>
  <c r="U5" i="58"/>
  <c r="T5" i="58"/>
  <c r="S5" i="58"/>
  <c r="R5" i="58"/>
  <c r="L5" i="58"/>
  <c r="K5" i="58"/>
  <c r="J5" i="58"/>
  <c r="I5" i="58"/>
  <c r="H5" i="58"/>
  <c r="AF4" i="58"/>
  <c r="AE4" i="58"/>
  <c r="AD4" i="58"/>
  <c r="AC4" i="58"/>
  <c r="AB4" i="58"/>
  <c r="AA4" i="58"/>
  <c r="Z4" i="58"/>
  <c r="Y4" i="58"/>
  <c r="X4" i="58"/>
  <c r="V4" i="58"/>
  <c r="U4" i="58"/>
  <c r="T4" i="58"/>
  <c r="S4" i="58"/>
  <c r="R4" i="58"/>
  <c r="L4" i="58"/>
  <c r="K4" i="58"/>
  <c r="J4" i="58"/>
  <c r="I4" i="58"/>
  <c r="H4" i="58"/>
  <c r="AF3" i="58"/>
  <c r="AE3" i="58"/>
  <c r="AD3" i="58"/>
  <c r="AC3" i="58"/>
  <c r="AB3" i="58"/>
  <c r="AA3" i="58"/>
  <c r="Z3" i="58"/>
  <c r="Y3" i="58"/>
  <c r="X3" i="58"/>
  <c r="V3" i="58"/>
  <c r="U3" i="58"/>
  <c r="T3" i="58"/>
  <c r="S3" i="58"/>
  <c r="R3" i="58"/>
  <c r="L3" i="58"/>
  <c r="K3" i="58"/>
  <c r="J3" i="58"/>
  <c r="I3" i="58"/>
  <c r="H3" i="58"/>
  <c r="O13" i="59" l="1"/>
  <c r="O36" i="59"/>
  <c r="F9" i="71"/>
  <c r="H10" i="74"/>
  <c r="M10" i="74"/>
  <c r="F10" i="74"/>
  <c r="I10" i="74" s="1"/>
  <c r="G10" i="74"/>
  <c r="J10" i="74" s="1"/>
  <c r="K4" i="59"/>
  <c r="F4" i="59"/>
  <c r="E4" i="59"/>
  <c r="G4" i="59" s="1"/>
  <c r="E7" i="59"/>
  <c r="G7" i="59" s="1"/>
  <c r="F7" i="59"/>
  <c r="C9" i="59"/>
  <c r="D8" i="59"/>
  <c r="C9" i="73"/>
  <c r="D8" i="73"/>
  <c r="D11" i="74"/>
  <c r="E11" i="74" s="1"/>
  <c r="E7" i="73"/>
  <c r="F7" i="73" s="1"/>
  <c r="K10" i="74"/>
  <c r="L9" i="74"/>
  <c r="F6" i="73"/>
  <c r="H6" i="73" s="1"/>
  <c r="G7" i="73"/>
  <c r="I7" i="73"/>
  <c r="M4" i="59"/>
  <c r="A8" i="67"/>
  <c r="A13" i="67"/>
  <c r="A19" i="67"/>
  <c r="A9" i="67"/>
  <c r="A20" i="67"/>
  <c r="A21" i="67"/>
  <c r="A2" i="67"/>
  <c r="A3" i="67"/>
  <c r="A12" i="67"/>
  <c r="B3" i="67"/>
  <c r="B4" i="67"/>
  <c r="B6" i="67"/>
  <c r="J3" i="52"/>
  <c r="M3" i="52" s="1"/>
  <c r="O3" i="52"/>
  <c r="I3" i="52"/>
  <c r="B16" i="67"/>
  <c r="B22" i="67"/>
  <c r="B21" i="67"/>
  <c r="B5" i="67"/>
  <c r="B13" i="67"/>
  <c r="F15" i="52"/>
  <c r="E3" i="52"/>
  <c r="G4" i="52" s="1"/>
  <c r="H4" i="52" s="1"/>
  <c r="O14" i="59" l="1"/>
  <c r="O37" i="59"/>
  <c r="F10" i="71"/>
  <c r="H11" i="74"/>
  <c r="G8" i="73"/>
  <c r="G11" i="74"/>
  <c r="J11" i="74" s="1"/>
  <c r="M11" i="74"/>
  <c r="E8" i="59"/>
  <c r="G8" i="59" s="1"/>
  <c r="F8" i="59"/>
  <c r="F11" i="74"/>
  <c r="I11" i="74" s="1"/>
  <c r="K11" i="74"/>
  <c r="L10" i="74"/>
  <c r="H7" i="73"/>
  <c r="D12" i="74"/>
  <c r="E12" i="74" s="1"/>
  <c r="C10" i="59"/>
  <c r="D9" i="59"/>
  <c r="E3" i="56"/>
  <c r="C3" i="56" s="1"/>
  <c r="I8" i="73"/>
  <c r="E8" i="73"/>
  <c r="F8" i="73" s="1"/>
  <c r="C10" i="73"/>
  <c r="D9" i="73"/>
  <c r="H4" i="59"/>
  <c r="L4" i="59" s="1"/>
  <c r="I4" i="59"/>
  <c r="B17" i="67"/>
  <c r="A7" i="67"/>
  <c r="A6" i="67"/>
  <c r="A26" i="67"/>
  <c r="A25" i="67"/>
  <c r="A5" i="67"/>
  <c r="A18" i="67"/>
  <c r="A17" i="67"/>
  <c r="A16" i="67"/>
  <c r="A10" i="67"/>
  <c r="A4" i="67"/>
  <c r="A15" i="67"/>
  <c r="A24" i="67"/>
  <c r="A11" i="67"/>
  <c r="A22" i="67"/>
  <c r="A23" i="67"/>
  <c r="A14" i="67"/>
  <c r="L3" i="52"/>
  <c r="P3" i="52" s="1"/>
  <c r="K3" i="52"/>
  <c r="N3" i="52" s="1"/>
  <c r="B24" i="67"/>
  <c r="B8" i="67"/>
  <c r="B14" i="67"/>
  <c r="B18" i="67"/>
  <c r="B11" i="67"/>
  <c r="B20" i="67"/>
  <c r="B26" i="67"/>
  <c r="B9" i="67"/>
  <c r="B12" i="67"/>
  <c r="B23" i="67"/>
  <c r="B10" i="67"/>
  <c r="B19" i="67"/>
  <c r="B15" i="67"/>
  <c r="B25" i="67"/>
  <c r="B7" i="67"/>
  <c r="B27" i="67"/>
  <c r="B2" i="67"/>
  <c r="D4" i="52"/>
  <c r="E4" i="52" s="1"/>
  <c r="G5" i="52" s="1"/>
  <c r="H5" i="52" s="1"/>
  <c r="F16" i="52"/>
  <c r="O4" i="52"/>
  <c r="J4" i="52"/>
  <c r="I4" i="52"/>
  <c r="G9" i="73" l="1"/>
  <c r="O15" i="59"/>
  <c r="O39" i="59" s="1"/>
  <c r="O38" i="59"/>
  <c r="H8" i="73"/>
  <c r="F11" i="71"/>
  <c r="G12" i="74"/>
  <c r="J12" i="74" s="1"/>
  <c r="F12" i="74"/>
  <c r="I12" i="74" s="1"/>
  <c r="D3" i="56"/>
  <c r="E4" i="56" s="1"/>
  <c r="C4" i="56" s="1"/>
  <c r="D4" i="56" s="1"/>
  <c r="F7" i="67"/>
  <c r="I7" i="67"/>
  <c r="F4" i="67"/>
  <c r="H3" i="67" s="1"/>
  <c r="F14" i="67"/>
  <c r="F3" i="67"/>
  <c r="H4" i="67" s="1"/>
  <c r="I8" i="67"/>
  <c r="I5" i="67"/>
  <c r="F6" i="67"/>
  <c r="F15" i="67"/>
  <c r="I6" i="67"/>
  <c r="K12" i="74"/>
  <c r="L11" i="74"/>
  <c r="I9" i="73"/>
  <c r="E9" i="73"/>
  <c r="C11" i="73"/>
  <c r="D10" i="73"/>
  <c r="D13" i="74"/>
  <c r="E13" i="74" s="1"/>
  <c r="G13" i="74" s="1"/>
  <c r="E9" i="59"/>
  <c r="G9" i="59" s="1"/>
  <c r="F9" i="59"/>
  <c r="M12" i="74"/>
  <c r="D10" i="59"/>
  <c r="C11" i="59"/>
  <c r="H12" i="74"/>
  <c r="J4" i="59"/>
  <c r="M5" i="59"/>
  <c r="M6" i="59"/>
  <c r="I6" i="59"/>
  <c r="K5" i="59"/>
  <c r="I5" i="59"/>
  <c r="J5" i="52"/>
  <c r="M5" i="52" s="1"/>
  <c r="I5" i="52"/>
  <c r="K5" i="52" s="1"/>
  <c r="O5" i="52"/>
  <c r="D5" i="52"/>
  <c r="E5" i="52" s="1"/>
  <c r="F17" i="52"/>
  <c r="L4" i="52"/>
  <c r="P4" i="52" s="1"/>
  <c r="K4" i="52"/>
  <c r="M4" i="52"/>
  <c r="J13" i="74" l="1"/>
  <c r="H13" i="74"/>
  <c r="F12" i="71"/>
  <c r="M13" i="74"/>
  <c r="C12" i="73"/>
  <c r="D11" i="73"/>
  <c r="F13" i="74"/>
  <c r="I13" i="74" s="1"/>
  <c r="E5" i="56"/>
  <c r="C5" i="56" s="1"/>
  <c r="D5" i="56" s="1"/>
  <c r="E10" i="73"/>
  <c r="I10" i="73"/>
  <c r="C12" i="59"/>
  <c r="D11" i="59"/>
  <c r="E10" i="59"/>
  <c r="G10" i="59" s="1"/>
  <c r="F10" i="59"/>
  <c r="F9" i="73"/>
  <c r="H9" i="73" s="1"/>
  <c r="D14" i="74"/>
  <c r="E14" i="74" s="1"/>
  <c r="C29" i="67"/>
  <c r="C8" i="67"/>
  <c r="C16" i="67"/>
  <c r="C24" i="67"/>
  <c r="C30" i="67"/>
  <c r="C9" i="67"/>
  <c r="C17" i="67"/>
  <c r="C25" i="67"/>
  <c r="C11" i="67"/>
  <c r="C19" i="67"/>
  <c r="C15" i="67"/>
  <c r="C31" i="67"/>
  <c r="C10" i="67"/>
  <c r="C18" i="67"/>
  <c r="C26" i="67"/>
  <c r="C3" i="67"/>
  <c r="C27" i="67"/>
  <c r="C4" i="67"/>
  <c r="C12" i="67"/>
  <c r="C20" i="67"/>
  <c r="C28" i="67"/>
  <c r="C13" i="67"/>
  <c r="C2" i="67"/>
  <c r="C5" i="67"/>
  <c r="C21" i="67"/>
  <c r="C6" i="67"/>
  <c r="C14" i="67"/>
  <c r="C22" i="67"/>
  <c r="C7" i="67"/>
  <c r="C23" i="67"/>
  <c r="K13" i="74"/>
  <c r="L12" i="74"/>
  <c r="G10" i="73"/>
  <c r="K6" i="59"/>
  <c r="M8" i="59"/>
  <c r="H6" i="59"/>
  <c r="H5" i="59"/>
  <c r="L5" i="59" s="1"/>
  <c r="H7" i="59"/>
  <c r="M7" i="59"/>
  <c r="L5" i="52"/>
  <c r="P5" i="52" s="1"/>
  <c r="G6" i="52"/>
  <c r="H6" i="52" s="1"/>
  <c r="D6" i="52"/>
  <c r="E6" i="52" s="1"/>
  <c r="F18" i="52"/>
  <c r="N4" i="52"/>
  <c r="N5" i="52"/>
  <c r="F13" i="71" l="1"/>
  <c r="M14" i="74"/>
  <c r="G11" i="73"/>
  <c r="H14" i="74"/>
  <c r="G14" i="74"/>
  <c r="J14" i="74" s="1"/>
  <c r="F14" i="74"/>
  <c r="I14" i="74" s="1"/>
  <c r="C13" i="59"/>
  <c r="D12" i="59"/>
  <c r="E11" i="59"/>
  <c r="G11" i="59" s="1"/>
  <c r="F11" i="59"/>
  <c r="F10" i="73"/>
  <c r="H10" i="73" s="1"/>
  <c r="I11" i="73"/>
  <c r="E11" i="73"/>
  <c r="C13" i="73"/>
  <c r="D12" i="73"/>
  <c r="K14" i="74"/>
  <c r="L13" i="74"/>
  <c r="E6" i="56"/>
  <c r="C6" i="56" s="1"/>
  <c r="D15" i="74"/>
  <c r="E15" i="74" s="1"/>
  <c r="F15" i="74" s="1"/>
  <c r="M9" i="59"/>
  <c r="H9" i="59"/>
  <c r="I7" i="59"/>
  <c r="I8" i="59"/>
  <c r="L6" i="59"/>
  <c r="K7" i="59"/>
  <c r="H8" i="59"/>
  <c r="J6" i="59"/>
  <c r="J7" i="59"/>
  <c r="J5" i="59"/>
  <c r="I9" i="59"/>
  <c r="M10" i="59"/>
  <c r="J9" i="59"/>
  <c r="J6" i="52"/>
  <c r="I6" i="52"/>
  <c r="O6" i="52"/>
  <c r="G7" i="52"/>
  <c r="H7" i="52" s="1"/>
  <c r="D7" i="52"/>
  <c r="F19" i="52"/>
  <c r="G12" i="73" l="1"/>
  <c r="F14" i="71"/>
  <c r="I15" i="74"/>
  <c r="K15" i="74"/>
  <c r="L14" i="74"/>
  <c r="G15" i="74"/>
  <c r="J15" i="74" s="1"/>
  <c r="E12" i="73"/>
  <c r="I12" i="73"/>
  <c r="H15" i="74"/>
  <c r="C14" i="73"/>
  <c r="D13" i="73"/>
  <c r="G13" i="73" s="1"/>
  <c r="M15" i="74"/>
  <c r="E12" i="59"/>
  <c r="G12" i="59" s="1"/>
  <c r="F12" i="59"/>
  <c r="C14" i="59"/>
  <c r="D13" i="59"/>
  <c r="D6" i="56"/>
  <c r="D16" i="74"/>
  <c r="E16" i="74" s="1"/>
  <c r="F11" i="73"/>
  <c r="H11" i="73" s="1"/>
  <c r="J8" i="59"/>
  <c r="K8" i="59"/>
  <c r="L7" i="59"/>
  <c r="M11" i="59"/>
  <c r="M6" i="52"/>
  <c r="O7" i="52"/>
  <c r="J7" i="52"/>
  <c r="I7" i="52"/>
  <c r="K7" i="52" s="1"/>
  <c r="K6" i="52"/>
  <c r="L6" i="52"/>
  <c r="P6" i="52" s="1"/>
  <c r="E7" i="52"/>
  <c r="F20" i="52" s="1"/>
  <c r="F15" i="71" l="1"/>
  <c r="M16" i="74"/>
  <c r="G16" i="74"/>
  <c r="J16" i="74" s="1"/>
  <c r="F16" i="74"/>
  <c r="I16" i="74" s="1"/>
  <c r="D17" i="74"/>
  <c r="E17" i="74" s="1"/>
  <c r="C15" i="73"/>
  <c r="D14" i="73"/>
  <c r="G14" i="73" s="1"/>
  <c r="I13" i="73"/>
  <c r="E13" i="73"/>
  <c r="F13" i="73" s="1"/>
  <c r="H13" i="73" s="1"/>
  <c r="F13" i="59"/>
  <c r="E13" i="59"/>
  <c r="G13" i="59" s="1"/>
  <c r="H16" i="74"/>
  <c r="E7" i="56"/>
  <c r="C7" i="56" s="1"/>
  <c r="D7" i="56" s="1"/>
  <c r="C15" i="59"/>
  <c r="D14" i="59"/>
  <c r="K16" i="74"/>
  <c r="L15" i="74"/>
  <c r="F12" i="73"/>
  <c r="H12" i="73" s="1"/>
  <c r="H10" i="59"/>
  <c r="I10" i="59"/>
  <c r="K9" i="59"/>
  <c r="L8" i="59"/>
  <c r="G8" i="52"/>
  <c r="H8" i="52" s="1"/>
  <c r="J8" i="52" s="1"/>
  <c r="M8" i="52" s="1"/>
  <c r="L7" i="52"/>
  <c r="P7" i="52" s="1"/>
  <c r="M7" i="52"/>
  <c r="N6" i="52"/>
  <c r="N7" i="52"/>
  <c r="D8" i="52"/>
  <c r="E8" i="52" s="1"/>
  <c r="K17" i="74" l="1"/>
  <c r="F16" i="71"/>
  <c r="G17" i="74"/>
  <c r="J17" i="74" s="1"/>
  <c r="F17" i="74"/>
  <c r="I17" i="74" s="1"/>
  <c r="L16" i="74"/>
  <c r="H17" i="74"/>
  <c r="E14" i="59"/>
  <c r="G14" i="59" s="1"/>
  <c r="F14" i="59"/>
  <c r="D18" i="74"/>
  <c r="K18" i="74" s="1"/>
  <c r="M17" i="74"/>
  <c r="C16" i="59"/>
  <c r="D15" i="59"/>
  <c r="I14" i="73"/>
  <c r="E14" i="73"/>
  <c r="E8" i="56"/>
  <c r="C8" i="56" s="1"/>
  <c r="C16" i="73"/>
  <c r="D15" i="73"/>
  <c r="G15" i="73" s="1"/>
  <c r="H11" i="59"/>
  <c r="J11" i="59"/>
  <c r="J10" i="59"/>
  <c r="I11" i="59"/>
  <c r="K10" i="59"/>
  <c r="L9" i="59"/>
  <c r="M12" i="59"/>
  <c r="H12" i="59"/>
  <c r="M13" i="59"/>
  <c r="O8" i="52"/>
  <c r="I8" i="52"/>
  <c r="K8" i="52" s="1"/>
  <c r="D9" i="52"/>
  <c r="G9" i="52"/>
  <c r="H9" i="52" s="1"/>
  <c r="F21" i="52"/>
  <c r="M18" i="74" l="1"/>
  <c r="F17" i="71"/>
  <c r="E18" i="74"/>
  <c r="H18" i="74" s="1"/>
  <c r="L18" i="74" s="1"/>
  <c r="E15" i="59"/>
  <c r="G15" i="59" s="1"/>
  <c r="F15" i="59"/>
  <c r="D8" i="56"/>
  <c r="E9" i="56" s="1"/>
  <c r="C9" i="56" s="1"/>
  <c r="F14" i="73"/>
  <c r="H14" i="73" s="1"/>
  <c r="C17" i="73"/>
  <c r="D16" i="73"/>
  <c r="C17" i="59"/>
  <c r="D16" i="59"/>
  <c r="D19" i="74"/>
  <c r="K19" i="74" s="1"/>
  <c r="I15" i="73"/>
  <c r="E15" i="73"/>
  <c r="L17" i="74"/>
  <c r="I12" i="59"/>
  <c r="K11" i="59"/>
  <c r="L10" i="59"/>
  <c r="M14" i="59"/>
  <c r="L8" i="52"/>
  <c r="P8" i="52" s="1"/>
  <c r="N8" i="52"/>
  <c r="J9" i="52"/>
  <c r="I9" i="52"/>
  <c r="O9" i="52"/>
  <c r="E9" i="52"/>
  <c r="D10" i="52" s="1"/>
  <c r="F18" i="71" l="1"/>
  <c r="F18" i="74"/>
  <c r="I18" i="74" s="1"/>
  <c r="G18" i="74"/>
  <c r="J18" i="74" s="1"/>
  <c r="E19" i="74"/>
  <c r="I16" i="73"/>
  <c r="E16" i="73"/>
  <c r="C18" i="73"/>
  <c r="D17" i="73"/>
  <c r="F16" i="59"/>
  <c r="E16" i="59"/>
  <c r="G16" i="59" s="1"/>
  <c r="C18" i="59"/>
  <c r="D17" i="59"/>
  <c r="M19" i="74"/>
  <c r="D9" i="56"/>
  <c r="G16" i="73"/>
  <c r="F15" i="73"/>
  <c r="H15" i="73" s="1"/>
  <c r="D20" i="74"/>
  <c r="K20" i="74" s="1"/>
  <c r="H13" i="59"/>
  <c r="J12" i="59"/>
  <c r="J13" i="59"/>
  <c r="K12" i="59"/>
  <c r="L11" i="59"/>
  <c r="I13" i="59"/>
  <c r="H14" i="59"/>
  <c r="I14" i="59"/>
  <c r="M15" i="59"/>
  <c r="E10" i="52"/>
  <c r="G11" i="52" s="1"/>
  <c r="H11" i="52" s="1"/>
  <c r="F22" i="52"/>
  <c r="K9" i="52"/>
  <c r="L9" i="52"/>
  <c r="P9" i="52" s="1"/>
  <c r="M9" i="52"/>
  <c r="G10" i="52"/>
  <c r="H10" i="52" s="1"/>
  <c r="M20" i="74" l="1"/>
  <c r="F19" i="71"/>
  <c r="E20" i="74"/>
  <c r="G20" i="74" s="1"/>
  <c r="H19" i="74"/>
  <c r="L19" i="74" s="1"/>
  <c r="F19" i="74"/>
  <c r="I19" i="74" s="1"/>
  <c r="G19" i="74"/>
  <c r="J19" i="74" s="1"/>
  <c r="J20" i="74" s="1"/>
  <c r="G17" i="73"/>
  <c r="E17" i="59"/>
  <c r="G17" i="59" s="1"/>
  <c r="F17" i="59"/>
  <c r="D18" i="59"/>
  <c r="C19" i="59"/>
  <c r="F16" i="73"/>
  <c r="H16" i="73" s="1"/>
  <c r="I17" i="73"/>
  <c r="E17" i="73"/>
  <c r="D21" i="74"/>
  <c r="E21" i="74" s="1"/>
  <c r="F21" i="74" s="1"/>
  <c r="C19" i="73"/>
  <c r="D18" i="73"/>
  <c r="E10" i="56"/>
  <c r="C10" i="56" s="1"/>
  <c r="D10" i="56" s="1"/>
  <c r="K13" i="59"/>
  <c r="L12" i="59"/>
  <c r="I15" i="59"/>
  <c r="M16" i="59"/>
  <c r="F23" i="52"/>
  <c r="D11" i="52"/>
  <c r="E11" i="52" s="1"/>
  <c r="D12" i="52" s="1"/>
  <c r="J10" i="52"/>
  <c r="I10" i="52"/>
  <c r="O10" i="52"/>
  <c r="N9" i="52"/>
  <c r="J11" i="52"/>
  <c r="I11" i="52"/>
  <c r="K11" i="52" s="1"/>
  <c r="O11" i="52"/>
  <c r="H20" i="74" l="1"/>
  <c r="M21" i="74"/>
  <c r="F20" i="71"/>
  <c r="F20" i="74"/>
  <c r="I20" i="74"/>
  <c r="I21" i="74" s="1"/>
  <c r="G18" i="73"/>
  <c r="G21" i="74"/>
  <c r="J21" i="74" s="1"/>
  <c r="F18" i="59"/>
  <c r="E18" i="59"/>
  <c r="G18" i="59" s="1"/>
  <c r="D22" i="74"/>
  <c r="H21" i="74"/>
  <c r="I18" i="73"/>
  <c r="E18" i="73"/>
  <c r="C20" i="73"/>
  <c r="D19" i="73"/>
  <c r="F17" i="73"/>
  <c r="H17" i="73" s="1"/>
  <c r="L20" i="74"/>
  <c r="K21" i="74"/>
  <c r="E11" i="56"/>
  <c r="C11" i="56" s="1"/>
  <c r="D11" i="56" s="1"/>
  <c r="C20" i="59"/>
  <c r="D19" i="59"/>
  <c r="J15" i="59"/>
  <c r="H15" i="59"/>
  <c r="J14" i="59"/>
  <c r="K14" i="59"/>
  <c r="L13" i="59"/>
  <c r="I16" i="59"/>
  <c r="M17" i="59"/>
  <c r="F24" i="52"/>
  <c r="G12" i="52"/>
  <c r="H12" i="52" s="1"/>
  <c r="K10" i="52"/>
  <c r="L11" i="52"/>
  <c r="P11" i="52" s="1"/>
  <c r="L10" i="52"/>
  <c r="P10" i="52" s="1"/>
  <c r="E12" i="52"/>
  <c r="M11" i="52"/>
  <c r="M10" i="52"/>
  <c r="M22" i="74" l="1"/>
  <c r="F21" i="71"/>
  <c r="E22" i="74"/>
  <c r="G22" i="74" s="1"/>
  <c r="J22" i="74" s="1"/>
  <c r="I19" i="73"/>
  <c r="E19" i="73"/>
  <c r="E12" i="56"/>
  <c r="C12" i="56" s="1"/>
  <c r="C21" i="73"/>
  <c r="D20" i="73"/>
  <c r="K22" i="74"/>
  <c r="L21" i="74"/>
  <c r="E19" i="59"/>
  <c r="G19" i="59" s="1"/>
  <c r="F19" i="59"/>
  <c r="C21" i="59"/>
  <c r="D20" i="59"/>
  <c r="F18" i="73"/>
  <c r="H18" i="73" s="1"/>
  <c r="D23" i="74"/>
  <c r="E23" i="74" s="1"/>
  <c r="G23" i="74" s="1"/>
  <c r="G19" i="73"/>
  <c r="K15" i="59"/>
  <c r="L14" i="59"/>
  <c r="J16" i="59"/>
  <c r="H16" i="59"/>
  <c r="I17" i="59"/>
  <c r="M18" i="59"/>
  <c r="N10" i="52"/>
  <c r="N11" i="52"/>
  <c r="F25" i="52"/>
  <c r="J12" i="52"/>
  <c r="M12" i="52" s="1"/>
  <c r="I12" i="52"/>
  <c r="O12" i="52"/>
  <c r="G13" i="52"/>
  <c r="H13" i="52" s="1"/>
  <c r="D13" i="52"/>
  <c r="E13" i="52" s="1"/>
  <c r="F22" i="71" l="1"/>
  <c r="H22" i="74"/>
  <c r="L22" i="74" s="1"/>
  <c r="J23" i="74"/>
  <c r="F22" i="74"/>
  <c r="I22" i="74" s="1"/>
  <c r="F23" i="74"/>
  <c r="H23" i="74"/>
  <c r="C22" i="73"/>
  <c r="D21" i="73"/>
  <c r="G20" i="73"/>
  <c r="C22" i="59"/>
  <c r="D21" i="59"/>
  <c r="F19" i="73"/>
  <c r="H19" i="73" s="1"/>
  <c r="I20" i="73"/>
  <c r="E20" i="73"/>
  <c r="D24" i="74"/>
  <c r="E24" i="74" s="1"/>
  <c r="K23" i="74"/>
  <c r="E20" i="59"/>
  <c r="G20" i="59" s="1"/>
  <c r="F20" i="59"/>
  <c r="D12" i="56"/>
  <c r="M23" i="74"/>
  <c r="J17" i="59"/>
  <c r="H17" i="59"/>
  <c r="K16" i="59"/>
  <c r="L15" i="59"/>
  <c r="I18" i="59"/>
  <c r="M19" i="59"/>
  <c r="K12" i="52"/>
  <c r="N12" i="52" s="1"/>
  <c r="L12" i="52"/>
  <c r="P12" i="52" s="1"/>
  <c r="J13" i="52"/>
  <c r="M13" i="52" s="1"/>
  <c r="I13" i="52"/>
  <c r="O13" i="52"/>
  <c r="G14" i="52"/>
  <c r="H14" i="52" s="1"/>
  <c r="D14" i="52"/>
  <c r="F26" i="52"/>
  <c r="I23" i="74" l="1"/>
  <c r="F23" i="71"/>
  <c r="G21" i="73"/>
  <c r="H24" i="74"/>
  <c r="G24" i="74"/>
  <c r="J24" i="74" s="1"/>
  <c r="F24" i="74"/>
  <c r="E21" i="59"/>
  <c r="G21" i="59" s="1"/>
  <c r="F21" i="59"/>
  <c r="E13" i="56"/>
  <c r="C13" i="56" s="1"/>
  <c r="K24" i="74"/>
  <c r="L23" i="74"/>
  <c r="D25" i="74"/>
  <c r="E25" i="74" s="1"/>
  <c r="G25" i="74" s="1"/>
  <c r="F20" i="73"/>
  <c r="H20" i="73" s="1"/>
  <c r="I21" i="73"/>
  <c r="E21" i="73"/>
  <c r="D22" i="59"/>
  <c r="C23" i="59"/>
  <c r="C23" i="73"/>
  <c r="D22" i="73"/>
  <c r="M24" i="74"/>
  <c r="J18" i="59"/>
  <c r="H18" i="59"/>
  <c r="K17" i="59"/>
  <c r="L16" i="59"/>
  <c r="I19" i="59"/>
  <c r="M20" i="59"/>
  <c r="J14" i="52"/>
  <c r="M14" i="52" s="1"/>
  <c r="I14" i="52"/>
  <c r="O14" i="52"/>
  <c r="K13" i="52"/>
  <c r="N13" i="52" s="1"/>
  <c r="L13" i="52"/>
  <c r="P13" i="52" s="1"/>
  <c r="E14" i="52"/>
  <c r="F27" i="52" s="1"/>
  <c r="I24" i="74" l="1"/>
  <c r="G22" i="73"/>
  <c r="F24" i="71"/>
  <c r="F25" i="74"/>
  <c r="I25" i="74" s="1"/>
  <c r="M25" i="74"/>
  <c r="F22" i="59"/>
  <c r="E22" i="59"/>
  <c r="G22" i="59" s="1"/>
  <c r="K25" i="74"/>
  <c r="L24" i="74"/>
  <c r="F21" i="73"/>
  <c r="H21" i="73" s="1"/>
  <c r="D26" i="74"/>
  <c r="E26" i="74" s="1"/>
  <c r="F26" i="74" s="1"/>
  <c r="C24" i="73"/>
  <c r="D23" i="73"/>
  <c r="D13" i="56"/>
  <c r="J25" i="74"/>
  <c r="I22" i="73"/>
  <c r="E22" i="73"/>
  <c r="C24" i="59"/>
  <c r="D23" i="59"/>
  <c r="H25" i="74"/>
  <c r="K18" i="59"/>
  <c r="L17" i="59"/>
  <c r="J19" i="59"/>
  <c r="H19" i="59"/>
  <c r="H20" i="59"/>
  <c r="I20" i="59"/>
  <c r="M21" i="59"/>
  <c r="K14" i="52"/>
  <c r="N14" i="52" s="1"/>
  <c r="L14" i="52"/>
  <c r="P14" i="52" s="1"/>
  <c r="D15" i="52"/>
  <c r="E15" i="52" s="1"/>
  <c r="G15" i="52"/>
  <c r="H15" i="52" s="1"/>
  <c r="F25" i="71" l="1"/>
  <c r="M26" i="74"/>
  <c r="I26" i="74"/>
  <c r="I23" i="73"/>
  <c r="E23" i="73"/>
  <c r="D27" i="74"/>
  <c r="E27" i="74" s="1"/>
  <c r="K26" i="74"/>
  <c r="L25" i="74"/>
  <c r="F22" i="73"/>
  <c r="H22" i="73" s="1"/>
  <c r="E14" i="56"/>
  <c r="C14" i="56" s="1"/>
  <c r="D14" i="56" s="1"/>
  <c r="C25" i="59"/>
  <c r="D24" i="59"/>
  <c r="C25" i="73"/>
  <c r="D24" i="73"/>
  <c r="H26" i="74"/>
  <c r="G26" i="74"/>
  <c r="J26" i="74" s="1"/>
  <c r="G23" i="73"/>
  <c r="E23" i="59"/>
  <c r="G23" i="59" s="1"/>
  <c r="F23" i="59"/>
  <c r="K19" i="59"/>
  <c r="L18" i="59"/>
  <c r="I21" i="59"/>
  <c r="M22" i="59"/>
  <c r="J20" i="59"/>
  <c r="I15" i="52"/>
  <c r="J15" i="52"/>
  <c r="M15" i="52" s="1"/>
  <c r="O15" i="52"/>
  <c r="F28" i="52"/>
  <c r="G16" i="52"/>
  <c r="H16" i="52" s="1"/>
  <c r="D16" i="52"/>
  <c r="F26" i="71" l="1"/>
  <c r="M27" i="74"/>
  <c r="G27" i="74"/>
  <c r="J27" i="74" s="1"/>
  <c r="F27" i="74"/>
  <c r="I27" i="74" s="1"/>
  <c r="G24" i="73"/>
  <c r="C26" i="73"/>
  <c r="D25" i="73"/>
  <c r="K27" i="74"/>
  <c r="L26" i="74"/>
  <c r="I24" i="73"/>
  <c r="E24" i="73"/>
  <c r="E24" i="59"/>
  <c r="G24" i="59" s="1"/>
  <c r="F24" i="59"/>
  <c r="F23" i="73"/>
  <c r="H23" i="73" s="1"/>
  <c r="D25" i="59"/>
  <c r="C26" i="59"/>
  <c r="E15" i="56"/>
  <c r="C15" i="56" s="1"/>
  <c r="D15" i="56" s="1"/>
  <c r="H27" i="74"/>
  <c r="D28" i="74"/>
  <c r="J21" i="59"/>
  <c r="H21" i="59"/>
  <c r="K20" i="59"/>
  <c r="L19" i="59"/>
  <c r="I22" i="59"/>
  <c r="M23" i="59"/>
  <c r="K15" i="52"/>
  <c r="N15" i="52" s="1"/>
  <c r="L15" i="52"/>
  <c r="P15" i="52" s="1"/>
  <c r="I16" i="52"/>
  <c r="J16" i="52"/>
  <c r="M16" i="52" s="1"/>
  <c r="O16" i="52"/>
  <c r="E16" i="52"/>
  <c r="G17" i="52" s="1"/>
  <c r="H17" i="52" s="1"/>
  <c r="M28" i="74" l="1"/>
  <c r="C32" i="74"/>
  <c r="C31" i="74"/>
  <c r="F27" i="71"/>
  <c r="E28" i="74"/>
  <c r="G28" i="74" s="1"/>
  <c r="J28" i="74" s="1"/>
  <c r="K28" i="74"/>
  <c r="I25" i="73"/>
  <c r="E25" i="73"/>
  <c r="F24" i="73"/>
  <c r="H24" i="73" s="1"/>
  <c r="C27" i="73"/>
  <c r="D26" i="73"/>
  <c r="L27" i="74"/>
  <c r="C27" i="59"/>
  <c r="D26" i="59"/>
  <c r="G25" i="73"/>
  <c r="E25" i="59"/>
  <c r="G25" i="59" s="1"/>
  <c r="F25" i="59"/>
  <c r="D29" i="74"/>
  <c r="M29" i="74" s="1"/>
  <c r="E16" i="56"/>
  <c r="C16" i="56" s="1"/>
  <c r="K21" i="59"/>
  <c r="L20" i="59"/>
  <c r="J22" i="59"/>
  <c r="H22" i="59"/>
  <c r="M24" i="59"/>
  <c r="I23" i="59"/>
  <c r="F29" i="52"/>
  <c r="D17" i="52"/>
  <c r="E17" i="52" s="1"/>
  <c r="G18" i="52" s="1"/>
  <c r="H18" i="52" s="1"/>
  <c r="J17" i="52"/>
  <c r="M17" i="52" s="1"/>
  <c r="I17" i="52"/>
  <c r="O17" i="52"/>
  <c r="K16" i="52"/>
  <c r="N16" i="52" s="1"/>
  <c r="L16" i="52"/>
  <c r="P16" i="52" s="1"/>
  <c r="F28" i="74" l="1"/>
  <c r="I28" i="74" s="1"/>
  <c r="H28" i="74"/>
  <c r="F28" i="71"/>
  <c r="K29" i="74"/>
  <c r="E29" i="74"/>
  <c r="H29" i="74" s="1"/>
  <c r="O4" i="74" s="1"/>
  <c r="L28" i="74"/>
  <c r="G26" i="73"/>
  <c r="F25" i="73"/>
  <c r="H25" i="73" s="1"/>
  <c r="E26" i="59"/>
  <c r="G26" i="59" s="1"/>
  <c r="F26" i="59"/>
  <c r="D27" i="59"/>
  <c r="C28" i="59"/>
  <c r="I26" i="73"/>
  <c r="E26" i="73"/>
  <c r="C28" i="73"/>
  <c r="D27" i="73"/>
  <c r="D16" i="56"/>
  <c r="J23" i="59"/>
  <c r="H23" i="59"/>
  <c r="K22" i="59"/>
  <c r="L21" i="59"/>
  <c r="I24" i="59"/>
  <c r="M25" i="59"/>
  <c r="F30" i="52"/>
  <c r="D18" i="52"/>
  <c r="E18" i="52" s="1"/>
  <c r="J18" i="52"/>
  <c r="M18" i="52" s="1"/>
  <c r="I18" i="52"/>
  <c r="O18" i="52"/>
  <c r="K17" i="52"/>
  <c r="N17" i="52" s="1"/>
  <c r="L17" i="52"/>
  <c r="P17" i="52" s="1"/>
  <c r="F29" i="71" l="1"/>
  <c r="G29" i="74"/>
  <c r="J29" i="74" s="1"/>
  <c r="F29" i="74"/>
  <c r="I29" i="74" s="1"/>
  <c r="F27" i="59"/>
  <c r="E27" i="59"/>
  <c r="G27" i="59" s="1"/>
  <c r="I27" i="73"/>
  <c r="E27" i="73"/>
  <c r="G27" i="73"/>
  <c r="C29" i="73"/>
  <c r="D28" i="73"/>
  <c r="C29" i="59"/>
  <c r="D28" i="59"/>
  <c r="F26" i="73"/>
  <c r="H26" i="73" s="1"/>
  <c r="E17" i="56"/>
  <c r="C17" i="56" s="1"/>
  <c r="D17" i="56" s="1"/>
  <c r="L29" i="74"/>
  <c r="K23" i="59"/>
  <c r="L22" i="59"/>
  <c r="J24" i="59"/>
  <c r="H24" i="59"/>
  <c r="I25" i="59"/>
  <c r="M26" i="59"/>
  <c r="G19" i="52"/>
  <c r="H19" i="52" s="1"/>
  <c r="O19" i="52" s="1"/>
  <c r="F31" i="52"/>
  <c r="D19" i="52"/>
  <c r="E19" i="52" s="1"/>
  <c r="G20" i="52" s="1"/>
  <c r="H20" i="52" s="1"/>
  <c r="K18" i="52"/>
  <c r="N18" i="52" s="1"/>
  <c r="L18" i="52"/>
  <c r="P18" i="52" s="1"/>
  <c r="D29" i="59" l="1"/>
  <c r="G28" i="73"/>
  <c r="C30" i="73"/>
  <c r="C31" i="73" s="1"/>
  <c r="C32" i="73" s="1"/>
  <c r="C33" i="73" s="1"/>
  <c r="D29" i="73"/>
  <c r="E28" i="59"/>
  <c r="G28" i="59" s="1"/>
  <c r="F28" i="59"/>
  <c r="E18" i="56"/>
  <c r="C18" i="56" s="1"/>
  <c r="F27" i="73"/>
  <c r="H27" i="73" s="1"/>
  <c r="F29" i="59"/>
  <c r="E29" i="59"/>
  <c r="G29" i="59" s="1"/>
  <c r="I28" i="73"/>
  <c r="E28" i="73"/>
  <c r="J25" i="59"/>
  <c r="H25" i="59"/>
  <c r="K24" i="59"/>
  <c r="L23" i="59"/>
  <c r="I26" i="59"/>
  <c r="Q28" i="59" s="1"/>
  <c r="M27" i="59"/>
  <c r="I19" i="52"/>
  <c r="K19" i="52" s="1"/>
  <c r="N19" i="52" s="1"/>
  <c r="J19" i="52"/>
  <c r="M19" i="52" s="1"/>
  <c r="I20" i="52"/>
  <c r="J20" i="52"/>
  <c r="O20" i="52"/>
  <c r="F32" i="52"/>
  <c r="D20" i="52"/>
  <c r="G29" i="73" l="1"/>
  <c r="F28" i="73"/>
  <c r="H28" i="73" s="1"/>
  <c r="I29" i="73"/>
  <c r="E29" i="73"/>
  <c r="D18" i="56"/>
  <c r="E19" i="56" s="1"/>
  <c r="C19" i="56" s="1"/>
  <c r="J26" i="59"/>
  <c r="R28" i="59" s="1"/>
  <c r="H26" i="59"/>
  <c r="P28" i="59" s="1"/>
  <c r="K25" i="59"/>
  <c r="L24" i="59"/>
  <c r="I27" i="59"/>
  <c r="M28" i="59"/>
  <c r="L19" i="52"/>
  <c r="P19" i="52" s="1"/>
  <c r="M20" i="52"/>
  <c r="E20" i="52"/>
  <c r="K20" i="52"/>
  <c r="N20" i="52" s="1"/>
  <c r="L20" i="52"/>
  <c r="P20" i="52" s="1"/>
  <c r="F29" i="73" l="1"/>
  <c r="D19" i="56"/>
  <c r="I28" i="59"/>
  <c r="K26" i="59"/>
  <c r="L25" i="59"/>
  <c r="J27" i="59"/>
  <c r="H27" i="59"/>
  <c r="M29" i="59"/>
  <c r="H28" i="59"/>
  <c r="G21" i="52"/>
  <c r="H21" i="52" s="1"/>
  <c r="D21" i="52"/>
  <c r="F33" i="52"/>
  <c r="K2" i="73" l="1"/>
  <c r="H29" i="73"/>
  <c r="E20" i="56"/>
  <c r="C20" i="56" s="1"/>
  <c r="D20" i="56" s="1"/>
  <c r="K27" i="59"/>
  <c r="L26" i="59"/>
  <c r="I29" i="59"/>
  <c r="Q4" i="59" s="1"/>
  <c r="J28" i="59"/>
  <c r="J21" i="52"/>
  <c r="M21" i="52" s="1"/>
  <c r="I21" i="52"/>
  <c r="O21" i="52"/>
  <c r="E21" i="52"/>
  <c r="D22" i="52" s="1"/>
  <c r="E21" i="56" l="1"/>
  <c r="C21" i="56" s="1"/>
  <c r="J29" i="59"/>
  <c r="R4" i="59" s="1"/>
  <c r="H29" i="59"/>
  <c r="P4" i="59" s="1"/>
  <c r="K28" i="59"/>
  <c r="L27" i="59"/>
  <c r="G22" i="52"/>
  <c r="H22" i="52" s="1"/>
  <c r="O22" i="52" s="1"/>
  <c r="E22" i="52"/>
  <c r="G23" i="52" s="1"/>
  <c r="H23" i="52" s="1"/>
  <c r="K21" i="52"/>
  <c r="N21" i="52" s="1"/>
  <c r="L21" i="52"/>
  <c r="P21" i="52" s="1"/>
  <c r="F34" i="52"/>
  <c r="D21" i="56" l="1"/>
  <c r="K29" i="59"/>
  <c r="L29" i="59" s="1"/>
  <c r="L28" i="59"/>
  <c r="I22" i="52"/>
  <c r="K22" i="52" s="1"/>
  <c r="N22" i="52" s="1"/>
  <c r="J22" i="52"/>
  <c r="M22" i="52" s="1"/>
  <c r="F35" i="52"/>
  <c r="D23" i="52"/>
  <c r="J23" i="52"/>
  <c r="I23" i="52"/>
  <c r="O23" i="52"/>
  <c r="E22" i="56" l="1"/>
  <c r="C22" i="56" s="1"/>
  <c r="M23" i="52"/>
  <c r="L22" i="52"/>
  <c r="P22" i="52" s="1"/>
  <c r="E23" i="52"/>
  <c r="G24" i="52" s="1"/>
  <c r="H24" i="52" s="1"/>
  <c r="I24" i="52" s="1"/>
  <c r="K23" i="52"/>
  <c r="N23" i="52" s="1"/>
  <c r="L23" i="52"/>
  <c r="P23" i="52" s="1"/>
  <c r="D22" i="56" l="1"/>
  <c r="F36" i="52"/>
  <c r="D24" i="52"/>
  <c r="E24" i="52" s="1"/>
  <c r="F37" i="52" s="1"/>
  <c r="J24" i="52"/>
  <c r="M24" i="52" s="1"/>
  <c r="O24" i="52"/>
  <c r="K24" i="52"/>
  <c r="N24" i="52" s="1"/>
  <c r="L24" i="52"/>
  <c r="E23" i="56" l="1"/>
  <c r="C23" i="56" s="1"/>
  <c r="D23" i="56" s="1"/>
  <c r="P24" i="52"/>
  <c r="G25" i="52"/>
  <c r="H25" i="52" s="1"/>
  <c r="D25" i="52"/>
  <c r="E25" i="52" s="1"/>
  <c r="E24" i="56" l="1"/>
  <c r="C24" i="56" s="1"/>
  <c r="D24" i="56" s="1"/>
  <c r="J25" i="52"/>
  <c r="M25" i="52" s="1"/>
  <c r="I25" i="52"/>
  <c r="O25" i="52"/>
  <c r="F38" i="52"/>
  <c r="G26" i="52"/>
  <c r="H26" i="52" s="1"/>
  <c r="D26" i="52"/>
  <c r="E25" i="56" l="1"/>
  <c r="C25" i="56" s="1"/>
  <c r="D25" i="56" s="1"/>
  <c r="J26" i="52"/>
  <c r="M26" i="52" s="1"/>
  <c r="I26" i="52"/>
  <c r="O26" i="52"/>
  <c r="K25" i="52"/>
  <c r="N25" i="52" s="1"/>
  <c r="L25" i="52"/>
  <c r="P25" i="52" s="1"/>
  <c r="E26" i="52"/>
  <c r="D27" i="52" s="1"/>
  <c r="E26" i="56" l="1"/>
  <c r="C26" i="56" s="1"/>
  <c r="F39" i="52"/>
  <c r="G27" i="52"/>
  <c r="H27" i="52" s="1"/>
  <c r="I27" i="52" s="1"/>
  <c r="K26" i="52"/>
  <c r="N26" i="52" s="1"/>
  <c r="L26" i="52"/>
  <c r="P26" i="52" s="1"/>
  <c r="E27" i="52"/>
  <c r="F40" i="52" s="1"/>
  <c r="D26" i="56" l="1"/>
  <c r="O27" i="52"/>
  <c r="J27" i="52"/>
  <c r="M27" i="52" s="1"/>
  <c r="D28" i="52"/>
  <c r="K27" i="52"/>
  <c r="N27" i="52" s="1"/>
  <c r="L27" i="52"/>
  <c r="G28" i="52"/>
  <c r="H28" i="52" s="1"/>
  <c r="E27" i="56" l="1"/>
  <c r="C27" i="56" s="1"/>
  <c r="P27" i="52"/>
  <c r="I28" i="52"/>
  <c r="J28" i="52"/>
  <c r="M28" i="52" s="1"/>
  <c r="O28" i="52"/>
  <c r="E28" i="52"/>
  <c r="D29" i="52" s="1"/>
  <c r="D27" i="56" l="1"/>
  <c r="E29" i="52"/>
  <c r="D30" i="52" s="1"/>
  <c r="F41" i="52"/>
  <c r="G29" i="52"/>
  <c r="H29" i="52" s="1"/>
  <c r="K28" i="52"/>
  <c r="N28" i="52" s="1"/>
  <c r="L28" i="52"/>
  <c r="P28" i="52" s="1"/>
  <c r="E28" i="56" l="1"/>
  <c r="C28" i="56" s="1"/>
  <c r="D28" i="56" s="1"/>
  <c r="E29" i="56" s="1"/>
  <c r="E30" i="56" s="1"/>
  <c r="E31" i="56" s="1"/>
  <c r="E32" i="56" s="1"/>
  <c r="J29" i="52"/>
  <c r="M29" i="52" s="1"/>
  <c r="I29" i="52"/>
  <c r="O29" i="52"/>
  <c r="E30" i="52"/>
  <c r="G30" i="52"/>
  <c r="H30" i="52" s="1"/>
  <c r="F42" i="52"/>
  <c r="K29" i="52" l="1"/>
  <c r="N29" i="52" s="1"/>
  <c r="L29" i="52"/>
  <c r="P29" i="52" s="1"/>
  <c r="G31" i="52"/>
  <c r="H31" i="52" s="1"/>
  <c r="D31" i="52"/>
  <c r="I30" i="52"/>
  <c r="J30" i="52"/>
  <c r="M30" i="52" s="1"/>
  <c r="O30" i="52"/>
  <c r="F43" i="52"/>
  <c r="J31" i="52" l="1"/>
  <c r="M31" i="52" s="1"/>
  <c r="I31" i="52"/>
  <c r="O31" i="52"/>
  <c r="K30" i="52"/>
  <c r="N30" i="52" s="1"/>
  <c r="L30" i="52"/>
  <c r="P30" i="52" s="1"/>
  <c r="E31" i="52"/>
  <c r="D32" i="52" l="1"/>
  <c r="F44" i="52"/>
  <c r="K31" i="52"/>
  <c r="N31" i="52" s="1"/>
  <c r="L31" i="52"/>
  <c r="P31" i="52" s="1"/>
  <c r="G32" i="52"/>
  <c r="H32" i="52" s="1"/>
  <c r="E32" i="52" l="1"/>
  <c r="D33" i="52" s="1"/>
  <c r="J32" i="52"/>
  <c r="M32" i="52" s="1"/>
  <c r="I32" i="52"/>
  <c r="O32" i="52"/>
  <c r="F45" i="52" l="1"/>
  <c r="G33" i="52"/>
  <c r="H33" i="52" s="1"/>
  <c r="I33" i="52" s="1"/>
  <c r="K32" i="52"/>
  <c r="N32" i="52" s="1"/>
  <c r="L32" i="52"/>
  <c r="P32" i="52" s="1"/>
  <c r="E33" i="52"/>
  <c r="F46" i="52" s="1"/>
  <c r="J33" i="52" l="1"/>
  <c r="M33" i="52" s="1"/>
  <c r="O33" i="52"/>
  <c r="G34" i="52"/>
  <c r="H34" i="52" s="1"/>
  <c r="K33" i="52"/>
  <c r="N33" i="52" s="1"/>
  <c r="L33" i="52"/>
  <c r="D34" i="52"/>
  <c r="P33" i="52" l="1"/>
  <c r="J34" i="52"/>
  <c r="M34" i="52" s="1"/>
  <c r="I34" i="52"/>
  <c r="O34" i="52"/>
  <c r="E34" i="52"/>
  <c r="G35" i="52" s="1"/>
  <c r="H35" i="52" s="1"/>
  <c r="I35" i="52" l="1"/>
  <c r="J35" i="52"/>
  <c r="M35" i="52" s="1"/>
  <c r="O35" i="52"/>
  <c r="D35" i="52"/>
  <c r="E35" i="52" s="1"/>
  <c r="K34" i="52"/>
  <c r="N34" i="52" s="1"/>
  <c r="L34" i="52"/>
  <c r="P34" i="52" s="1"/>
  <c r="F47" i="52"/>
  <c r="F48" i="52" l="1"/>
  <c r="G36" i="52"/>
  <c r="H36" i="52" s="1"/>
  <c r="D36" i="52"/>
  <c r="K35" i="52"/>
  <c r="N35" i="52" s="1"/>
  <c r="L35" i="52"/>
  <c r="P35" i="52" s="1"/>
  <c r="I36" i="52" l="1"/>
  <c r="J36" i="52"/>
  <c r="M36" i="52" s="1"/>
  <c r="O36" i="52"/>
  <c r="E36" i="52"/>
  <c r="G37" i="52" s="1"/>
  <c r="H37" i="52" s="1"/>
  <c r="J37" i="52" l="1"/>
  <c r="M37" i="52" s="1"/>
  <c r="I37" i="52"/>
  <c r="O37" i="52"/>
  <c r="F49" i="52"/>
  <c r="K36" i="52"/>
  <c r="N36" i="52" s="1"/>
  <c r="L36" i="52"/>
  <c r="P36" i="52" s="1"/>
  <c r="D37" i="52"/>
  <c r="K37" i="52" l="1"/>
  <c r="N37" i="52" s="1"/>
  <c r="L37" i="52"/>
  <c r="P37" i="52" s="1"/>
  <c r="E37" i="52"/>
  <c r="F50" i="52" l="1"/>
  <c r="G38" i="52"/>
  <c r="H38" i="52" s="1"/>
  <c r="D38" i="52"/>
  <c r="E38" i="52" l="1"/>
  <c r="G39" i="52" s="1"/>
  <c r="H39" i="52" s="1"/>
  <c r="J38" i="52"/>
  <c r="M38" i="52" s="1"/>
  <c r="I38" i="52"/>
  <c r="O38" i="52"/>
  <c r="J39" i="52" l="1"/>
  <c r="M39" i="52" s="1"/>
  <c r="I39" i="52"/>
  <c r="O39" i="52"/>
  <c r="K38" i="52"/>
  <c r="N38" i="52" s="1"/>
  <c r="L38" i="52"/>
  <c r="P38" i="52" s="1"/>
  <c r="F51" i="52"/>
  <c r="D39" i="52"/>
  <c r="E39" i="52" s="1"/>
  <c r="K39" i="52" l="1"/>
  <c r="N39" i="52" s="1"/>
  <c r="L39" i="52"/>
  <c r="P39" i="52" s="1"/>
  <c r="D40" i="52"/>
  <c r="G40" i="52"/>
  <c r="H40" i="52" s="1"/>
  <c r="F52" i="52"/>
  <c r="J40" i="52" l="1"/>
  <c r="M40" i="52" s="1"/>
  <c r="I40" i="52"/>
  <c r="O40" i="52"/>
  <c r="E40" i="52"/>
  <c r="D41" i="52" s="1"/>
  <c r="K40" i="52" l="1"/>
  <c r="N40" i="52" s="1"/>
  <c r="L40" i="52"/>
  <c r="P40" i="52" s="1"/>
  <c r="E41" i="52"/>
  <c r="D42" i="52" s="1"/>
  <c r="G41" i="52"/>
  <c r="H41" i="52" s="1"/>
  <c r="F53" i="52"/>
  <c r="G42" i="52" l="1"/>
  <c r="H42" i="52" s="1"/>
  <c r="I41" i="52"/>
  <c r="J41" i="52"/>
  <c r="M41" i="52" s="1"/>
  <c r="O41" i="52"/>
  <c r="F54" i="52"/>
  <c r="E42" i="52"/>
  <c r="J42" i="52" l="1"/>
  <c r="M42" i="52" s="1"/>
  <c r="I42" i="52"/>
  <c r="O42" i="52"/>
  <c r="F55" i="52"/>
  <c r="D43" i="52"/>
  <c r="K41" i="52"/>
  <c r="N41" i="52" s="1"/>
  <c r="L41" i="52"/>
  <c r="P41" i="52" s="1"/>
  <c r="G43" i="52"/>
  <c r="H43" i="52" s="1"/>
  <c r="E43" i="52" l="1"/>
  <c r="D44" i="52" s="1"/>
  <c r="I43" i="52"/>
  <c r="J43" i="52"/>
  <c r="M43" i="52" s="1"/>
  <c r="O43" i="52"/>
  <c r="K42" i="52"/>
  <c r="N42" i="52" s="1"/>
  <c r="L42" i="52"/>
  <c r="P42" i="52" s="1"/>
  <c r="F56" i="52" l="1"/>
  <c r="G44" i="52"/>
  <c r="H44" i="52" s="1"/>
  <c r="O44" i="52" s="1"/>
  <c r="K43" i="52"/>
  <c r="N43" i="52" s="1"/>
  <c r="L43" i="52"/>
  <c r="P43" i="52" s="1"/>
  <c r="E44" i="52"/>
  <c r="F57" i="52" s="1"/>
  <c r="I44" i="52" l="1"/>
  <c r="K44" i="52" s="1"/>
  <c r="N44" i="52" s="1"/>
  <c r="J44" i="52"/>
  <c r="M44" i="52" s="1"/>
  <c r="D45" i="52"/>
  <c r="G45" i="52"/>
  <c r="H45" i="52" s="1"/>
  <c r="L44" i="52" l="1"/>
  <c r="P44" i="52" s="1"/>
  <c r="I45" i="52"/>
  <c r="J45" i="52"/>
  <c r="M45" i="52" s="1"/>
  <c r="O45" i="52"/>
  <c r="E45" i="52"/>
  <c r="F58" i="52" s="1"/>
  <c r="H2" i="56" l="1" a="1"/>
  <c r="H2" i="56" s="1"/>
  <c r="I4" i="56" s="1"/>
  <c r="D46" i="52"/>
  <c r="K45" i="52"/>
  <c r="N45" i="52" s="1"/>
  <c r="L45" i="52"/>
  <c r="P45" i="52" s="1"/>
  <c r="G46" i="52"/>
  <c r="H46" i="52" s="1"/>
  <c r="E46" i="52" l="1"/>
  <c r="G47" i="52" s="1"/>
  <c r="H47" i="52" s="1"/>
  <c r="J46" i="52"/>
  <c r="M46" i="52" s="1"/>
  <c r="I46" i="52"/>
  <c r="O46" i="52"/>
  <c r="H1" i="56" l="1" a="1"/>
  <c r="H1" i="56" s="1"/>
  <c r="F59" i="52"/>
  <c r="J47" i="52"/>
  <c r="M47" i="52" s="1"/>
  <c r="O47" i="52"/>
  <c r="I47" i="52"/>
  <c r="K47" i="52" s="1"/>
  <c r="D47" i="52"/>
  <c r="K46" i="52"/>
  <c r="N46" i="52" s="1"/>
  <c r="L46" i="52"/>
  <c r="P46" i="52" s="1"/>
  <c r="L47" i="52" l="1"/>
  <c r="P47" i="52" s="1"/>
  <c r="N47" i="52"/>
  <c r="E47" i="52"/>
  <c r="D48" i="52" s="1"/>
  <c r="E48" i="52" s="1"/>
  <c r="G49" i="52" s="1"/>
  <c r="H49" i="52" s="1"/>
  <c r="F60" i="52" l="1"/>
  <c r="G48" i="52"/>
  <c r="H48" i="52" s="1"/>
  <c r="O49" i="52" s="1"/>
  <c r="J49" i="52"/>
  <c r="I49" i="52"/>
  <c r="F61" i="52"/>
  <c r="D49" i="52"/>
  <c r="E49" i="52" s="1"/>
  <c r="I48" i="52" l="1"/>
  <c r="L49" i="52" s="1"/>
  <c r="P49" i="52" s="1"/>
  <c r="J48" i="52"/>
  <c r="M48" i="52" s="1"/>
  <c r="O48" i="52"/>
  <c r="K49" i="52"/>
  <c r="G50" i="52"/>
  <c r="H50" i="52" s="1"/>
  <c r="D50" i="52"/>
  <c r="F62" i="52"/>
  <c r="M49" i="52" l="1"/>
  <c r="K48" i="52"/>
  <c r="N48" i="52" s="1"/>
  <c r="L48" i="52"/>
  <c r="P48" i="52" s="1"/>
  <c r="J50" i="52"/>
  <c r="M50" i="52" s="1"/>
  <c r="I50" i="52"/>
  <c r="O50" i="52"/>
  <c r="E50" i="52"/>
  <c r="N49" i="52" l="1"/>
  <c r="D51" i="52"/>
  <c r="G51" i="52"/>
  <c r="H51" i="52" s="1"/>
  <c r="K50" i="52"/>
  <c r="N50" i="52" s="1"/>
  <c r="L50" i="52"/>
  <c r="P50" i="52" s="1"/>
  <c r="F63" i="52"/>
  <c r="I51" i="52" l="1"/>
  <c r="J51" i="52"/>
  <c r="M51" i="52" s="1"/>
  <c r="O51" i="52"/>
  <c r="E51" i="52"/>
  <c r="D52" i="52" s="1"/>
  <c r="E52" i="52" l="1"/>
  <c r="G53" i="52" s="1"/>
  <c r="H53" i="52" s="1"/>
  <c r="G52" i="52"/>
  <c r="H52" i="52" s="1"/>
  <c r="K51" i="52"/>
  <c r="N51" i="52" s="1"/>
  <c r="L51" i="52"/>
  <c r="P51" i="52" s="1"/>
  <c r="F64" i="52"/>
  <c r="D53" i="52" l="1"/>
  <c r="F65" i="52"/>
  <c r="J53" i="52"/>
  <c r="I53" i="52"/>
  <c r="O53" i="52"/>
  <c r="I52" i="52"/>
  <c r="J52" i="52"/>
  <c r="M52" i="52" s="1"/>
  <c r="O52" i="52"/>
  <c r="E53" i="52" l="1"/>
  <c r="G54" i="52" s="1"/>
  <c r="H54" i="52" s="1"/>
  <c r="M53" i="52"/>
  <c r="K53" i="52"/>
  <c r="L53" i="52"/>
  <c r="P53" i="52" s="1"/>
  <c r="K52" i="52"/>
  <c r="N52" i="52" s="1"/>
  <c r="L52" i="52"/>
  <c r="P52" i="52" s="1"/>
  <c r="F66" i="52" l="1"/>
  <c r="D54" i="52"/>
  <c r="E54" i="52" s="1"/>
  <c r="F67" i="52" s="1"/>
  <c r="I54" i="52"/>
  <c r="K54" i="52" s="1"/>
  <c r="N54" i="52" s="1"/>
  <c r="J54" i="52"/>
  <c r="M54" i="52" s="1"/>
  <c r="O54" i="52"/>
  <c r="N53" i="52"/>
  <c r="L54" i="52" l="1"/>
  <c r="P54" i="52" s="1"/>
  <c r="D55" i="52"/>
  <c r="E55" i="52" s="1"/>
  <c r="G55" i="52"/>
  <c r="H55" i="52" s="1"/>
  <c r="I55" i="52" s="1"/>
  <c r="D56" i="52" l="1"/>
  <c r="E56" i="52" s="1"/>
  <c r="G56" i="52"/>
  <c r="H56" i="52" s="1"/>
  <c r="I56" i="52" s="1"/>
  <c r="F68" i="52"/>
  <c r="O55" i="52"/>
  <c r="J55" i="52"/>
  <c r="M55" i="52" s="1"/>
  <c r="K55" i="52"/>
  <c r="N55" i="52" s="1"/>
  <c r="L55" i="52"/>
  <c r="F69" i="52" l="1"/>
  <c r="D57" i="52"/>
  <c r="E57" i="52" s="1"/>
  <c r="G57" i="52"/>
  <c r="H57" i="52" s="1"/>
  <c r="I57" i="52" s="1"/>
  <c r="O56" i="52"/>
  <c r="J56" i="52"/>
  <c r="M56" i="52" s="1"/>
  <c r="P55" i="52"/>
  <c r="K56" i="52"/>
  <c r="N56" i="52" s="1"/>
  <c r="L56" i="52"/>
  <c r="G58" i="52" l="1"/>
  <c r="H58" i="52" s="1"/>
  <c r="J58" i="52" s="1"/>
  <c r="J57" i="52"/>
  <c r="M57" i="52" s="1"/>
  <c r="O57" i="52"/>
  <c r="P56" i="52"/>
  <c r="F70" i="52"/>
  <c r="D58" i="52"/>
  <c r="E58" i="52" s="1"/>
  <c r="D59" i="52" s="1"/>
  <c r="K57" i="52"/>
  <c r="N57" i="52" s="1"/>
  <c r="L57" i="52"/>
  <c r="O58" i="52" l="1"/>
  <c r="I58" i="52"/>
  <c r="K58" i="52" s="1"/>
  <c r="N58" i="52" s="1"/>
  <c r="P57" i="52"/>
  <c r="M58" i="52"/>
  <c r="G59" i="52"/>
  <c r="H59" i="52" s="1"/>
  <c r="O59" i="52" s="1"/>
  <c r="E59" i="52"/>
  <c r="D60" i="52" s="1"/>
  <c r="F71" i="52"/>
  <c r="L58" i="52" l="1"/>
  <c r="P58" i="52" s="1"/>
  <c r="J59" i="52"/>
  <c r="M59" i="52" s="1"/>
  <c r="I59" i="52"/>
  <c r="K59" i="52" s="1"/>
  <c r="N59" i="52" s="1"/>
  <c r="G60" i="52"/>
  <c r="H60" i="52" s="1"/>
  <c r="I60" i="52" s="1"/>
  <c r="E60" i="52"/>
  <c r="G61" i="52" s="1"/>
  <c r="H61" i="52" s="1"/>
  <c r="F72" i="52"/>
  <c r="L59" i="52" l="1"/>
  <c r="P59" i="52" s="1"/>
  <c r="O60" i="52"/>
  <c r="J60" i="52"/>
  <c r="M60" i="52" s="1"/>
  <c r="D61" i="52"/>
  <c r="E61" i="52" s="1"/>
  <c r="F74" i="52" s="1"/>
  <c r="F73" i="52"/>
  <c r="K60" i="52"/>
  <c r="N60" i="52" s="1"/>
  <c r="L60" i="52"/>
  <c r="J61" i="52"/>
  <c r="I61" i="52"/>
  <c r="O61" i="52"/>
  <c r="M61" i="52" l="1"/>
  <c r="P60" i="52"/>
  <c r="D62" i="52"/>
  <c r="E62" i="52" s="1"/>
  <c r="K61" i="52"/>
  <c r="N61" i="52" s="1"/>
  <c r="L61" i="52"/>
  <c r="P61" i="52" s="1"/>
  <c r="G62" i="52"/>
  <c r="H62" i="52" s="1"/>
  <c r="J62" i="52" l="1"/>
  <c r="M62" i="52" s="1"/>
  <c r="I62" i="52"/>
  <c r="O62" i="52"/>
  <c r="G63" i="52"/>
  <c r="H63" i="52" s="1"/>
  <c r="D63" i="52"/>
  <c r="E63" i="52" s="1"/>
  <c r="F75" i="52"/>
  <c r="K62" i="52" l="1"/>
  <c r="N62" i="52" s="1"/>
  <c r="L62" i="52"/>
  <c r="P62" i="52" s="1"/>
  <c r="I63" i="52"/>
  <c r="J63" i="52"/>
  <c r="M63" i="52" s="1"/>
  <c r="O63" i="52"/>
  <c r="D64" i="52"/>
  <c r="F76" i="52"/>
  <c r="G64" i="52"/>
  <c r="H64" i="52" s="1"/>
  <c r="I64" i="52" l="1"/>
  <c r="J64" i="52"/>
  <c r="M64" i="52" s="1"/>
  <c r="O64" i="52"/>
  <c r="K63" i="52"/>
  <c r="N63" i="52" s="1"/>
  <c r="L63" i="52"/>
  <c r="P63" i="52" s="1"/>
  <c r="E64" i="52"/>
  <c r="D65" i="52" s="1"/>
  <c r="K64" i="52" l="1"/>
  <c r="N64" i="52" s="1"/>
  <c r="L64" i="52"/>
  <c r="P64" i="52" s="1"/>
  <c r="F77" i="52"/>
  <c r="E65" i="52"/>
  <c r="F78" i="52" s="1"/>
  <c r="G65" i="52"/>
  <c r="H65" i="52" s="1"/>
  <c r="G66" i="52" l="1"/>
  <c r="H66" i="52" s="1"/>
  <c r="J65" i="52"/>
  <c r="M65" i="52" s="1"/>
  <c r="I65" i="52"/>
  <c r="O65" i="52"/>
  <c r="D66" i="52"/>
  <c r="K65" i="52" l="1"/>
  <c r="N65" i="52" s="1"/>
  <c r="L65" i="52"/>
  <c r="P65" i="52" s="1"/>
  <c r="J66" i="52"/>
  <c r="M66" i="52" s="1"/>
  <c r="I66" i="52"/>
  <c r="O66" i="52"/>
  <c r="E66" i="52"/>
  <c r="D67" i="52" s="1"/>
  <c r="F79" i="52" l="1"/>
  <c r="E67" i="52"/>
  <c r="F80" i="52" s="1"/>
  <c r="G67" i="52"/>
  <c r="H67" i="52" s="1"/>
  <c r="K66" i="52"/>
  <c r="N66" i="52" s="1"/>
  <c r="L66" i="52"/>
  <c r="P66" i="52" s="1"/>
  <c r="G68" i="52" l="1"/>
  <c r="H68" i="52" s="1"/>
  <c r="I67" i="52"/>
  <c r="J67" i="52"/>
  <c r="M67" i="52" s="1"/>
  <c r="O67" i="52"/>
  <c r="D68" i="52"/>
  <c r="I68" i="52" l="1"/>
  <c r="J68" i="52"/>
  <c r="M68" i="52" s="1"/>
  <c r="O68" i="52"/>
  <c r="E68" i="52"/>
  <c r="K67" i="52"/>
  <c r="N67" i="52" s="1"/>
  <c r="L67" i="52"/>
  <c r="P67" i="52" s="1"/>
  <c r="K68" i="52" l="1"/>
  <c r="N68" i="52" s="1"/>
  <c r="L68" i="52"/>
  <c r="P68" i="52" s="1"/>
  <c r="F81" i="52"/>
  <c r="D69" i="52"/>
  <c r="G69" i="52"/>
  <c r="H69" i="52" s="1"/>
  <c r="E69" i="52" l="1"/>
  <c r="G70" i="52" s="1"/>
  <c r="H70" i="52" s="1"/>
  <c r="J69" i="52"/>
  <c r="M69" i="52" s="1"/>
  <c r="I69" i="52"/>
  <c r="O69" i="52"/>
  <c r="J70" i="52" l="1"/>
  <c r="M70" i="52" s="1"/>
  <c r="I70" i="52"/>
  <c r="O70" i="52"/>
  <c r="D70" i="52"/>
  <c r="E70" i="52" s="1"/>
  <c r="F82" i="52"/>
  <c r="K69" i="52"/>
  <c r="N69" i="52" s="1"/>
  <c r="L69" i="52"/>
  <c r="P69" i="52" s="1"/>
  <c r="K70" i="52" l="1"/>
  <c r="N70" i="52" s="1"/>
  <c r="L70" i="52"/>
  <c r="P70" i="52" s="1"/>
  <c r="G71" i="52"/>
  <c r="H71" i="52" s="1"/>
  <c r="F83" i="52"/>
  <c r="D71" i="52"/>
  <c r="E71" i="52" s="1"/>
  <c r="I71" i="52" l="1"/>
  <c r="J71" i="52"/>
  <c r="M71" i="52" s="1"/>
  <c r="O71" i="52"/>
  <c r="G72" i="52"/>
  <c r="H72" i="52" s="1"/>
  <c r="D72" i="52"/>
  <c r="E72" i="52" s="1"/>
  <c r="F84" i="52"/>
  <c r="K71" i="52" l="1"/>
  <c r="N71" i="52" s="1"/>
  <c r="L71" i="52"/>
  <c r="P71" i="52" s="1"/>
  <c r="F85" i="52"/>
  <c r="G73" i="52"/>
  <c r="H73" i="52" s="1"/>
  <c r="D73" i="52"/>
  <c r="E73" i="52" s="1"/>
  <c r="I72" i="52"/>
  <c r="J72" i="52"/>
  <c r="M72" i="52" s="1"/>
  <c r="O72" i="52"/>
  <c r="K72" i="52" l="1"/>
  <c r="N72" i="52" s="1"/>
  <c r="L72" i="52"/>
  <c r="P72" i="52" s="1"/>
  <c r="D74" i="52"/>
  <c r="G74" i="52"/>
  <c r="H74" i="52" s="1"/>
  <c r="F86" i="52"/>
  <c r="J73" i="52"/>
  <c r="M73" i="52" s="1"/>
  <c r="I73" i="52"/>
  <c r="O73" i="52"/>
  <c r="E74" i="52" l="1"/>
  <c r="G75" i="52" s="1"/>
  <c r="H75" i="52" s="1"/>
  <c r="J74" i="52"/>
  <c r="M74" i="52" s="1"/>
  <c r="I74" i="52"/>
  <c r="O74" i="52"/>
  <c r="K73" i="52"/>
  <c r="N73" i="52" s="1"/>
  <c r="L73" i="52"/>
  <c r="P73" i="52" s="1"/>
  <c r="F87" i="52" l="1"/>
  <c r="K74" i="52"/>
  <c r="N74" i="52" s="1"/>
  <c r="L74" i="52"/>
  <c r="P74" i="52" s="1"/>
  <c r="I75" i="52"/>
  <c r="J75" i="52"/>
  <c r="M75" i="52" s="1"/>
  <c r="O75" i="52"/>
  <c r="D75" i="52"/>
  <c r="E75" i="52" l="1"/>
  <c r="F88" i="52" s="1"/>
  <c r="K75" i="52"/>
  <c r="N75" i="52" s="1"/>
  <c r="L75" i="52"/>
  <c r="P75" i="52" s="1"/>
  <c r="G76" i="52" l="1"/>
  <c r="H76" i="52" s="1"/>
  <c r="D76" i="52"/>
  <c r="I76" i="52" l="1"/>
  <c r="J76" i="52"/>
  <c r="M76" i="52" s="1"/>
  <c r="O76" i="52"/>
  <c r="E76" i="52"/>
  <c r="D77" i="52" s="1"/>
  <c r="F89" i="52" l="1"/>
  <c r="G77" i="52"/>
  <c r="H77" i="52" s="1"/>
  <c r="E77" i="52"/>
  <c r="K76" i="52"/>
  <c r="N76" i="52" s="1"/>
  <c r="L76" i="52"/>
  <c r="P76" i="52" s="1"/>
  <c r="J77" i="52" l="1"/>
  <c r="M77" i="52" s="1"/>
  <c r="I77" i="52"/>
  <c r="O77" i="52"/>
  <c r="G78" i="52"/>
  <c r="H78" i="52" s="1"/>
  <c r="D78" i="52"/>
  <c r="F90" i="52"/>
  <c r="J78" i="52" l="1"/>
  <c r="M78" i="52" s="1"/>
  <c r="I78" i="52"/>
  <c r="O78" i="52"/>
  <c r="K77" i="52"/>
  <c r="N77" i="52" s="1"/>
  <c r="L77" i="52"/>
  <c r="P77" i="52" s="1"/>
  <c r="E78" i="52"/>
  <c r="F91" i="52" s="1"/>
  <c r="K78" i="52" l="1"/>
  <c r="N78" i="52" s="1"/>
  <c r="L78" i="52"/>
  <c r="P78" i="52" s="1"/>
  <c r="D79" i="52"/>
  <c r="G79" i="52"/>
  <c r="H79" i="52" s="1"/>
  <c r="I79" i="52" l="1"/>
  <c r="J79" i="52"/>
  <c r="M79" i="52" s="1"/>
  <c r="O79" i="52"/>
  <c r="E79" i="52"/>
  <c r="G80" i="52" s="1"/>
  <c r="H80" i="52" s="1"/>
  <c r="F92" i="52" l="1"/>
  <c r="D80" i="52"/>
  <c r="E80" i="52" s="1"/>
  <c r="G81" i="52" s="1"/>
  <c r="H81" i="52" s="1"/>
  <c r="I80" i="52"/>
  <c r="J80" i="52"/>
  <c r="M80" i="52" s="1"/>
  <c r="O80" i="52"/>
  <c r="K79" i="52"/>
  <c r="N79" i="52" s="1"/>
  <c r="L79" i="52"/>
  <c r="P79" i="52" s="1"/>
  <c r="D81" i="52" l="1"/>
  <c r="E81" i="52" s="1"/>
  <c r="J81" i="52"/>
  <c r="M81" i="52" s="1"/>
  <c r="I81" i="52"/>
  <c r="O81" i="52"/>
  <c r="K80" i="52"/>
  <c r="N80" i="52" s="1"/>
  <c r="L80" i="52"/>
  <c r="P80" i="52" s="1"/>
  <c r="F93" i="52"/>
  <c r="D82" i="52" l="1"/>
  <c r="G82" i="52"/>
  <c r="H82" i="52" s="1"/>
  <c r="F94" i="52"/>
  <c r="K81" i="52"/>
  <c r="N81" i="52" s="1"/>
  <c r="L81" i="52"/>
  <c r="P81" i="52" s="1"/>
  <c r="J82" i="52" l="1"/>
  <c r="M82" i="52" s="1"/>
  <c r="I82" i="52"/>
  <c r="O82" i="52"/>
  <c r="E82" i="52"/>
  <c r="F95" i="52" s="1"/>
  <c r="D83" i="52" l="1"/>
  <c r="E83" i="52" s="1"/>
  <c r="G84" i="52" s="1"/>
  <c r="H84" i="52" s="1"/>
  <c r="K82" i="52"/>
  <c r="N82" i="52" s="1"/>
  <c r="L82" i="52"/>
  <c r="P82" i="52" s="1"/>
  <c r="G83" i="52"/>
  <c r="H83" i="52" s="1"/>
  <c r="D84" i="52" l="1"/>
  <c r="E84" i="52" s="1"/>
  <c r="D85" i="52" s="1"/>
  <c r="I84" i="52"/>
  <c r="J84" i="52"/>
  <c r="O84" i="52"/>
  <c r="I83" i="52"/>
  <c r="J83" i="52"/>
  <c r="M83" i="52" s="1"/>
  <c r="O83" i="52"/>
  <c r="F96" i="52"/>
  <c r="M84" i="52" l="1"/>
  <c r="F97" i="52"/>
  <c r="G85" i="52"/>
  <c r="H85" i="52" s="1"/>
  <c r="I85" i="52" s="1"/>
  <c r="K83" i="52"/>
  <c r="N83" i="52" s="1"/>
  <c r="L83" i="52"/>
  <c r="P83" i="52" s="1"/>
  <c r="E85" i="52"/>
  <c r="D86" i="52" s="1"/>
  <c r="K84" i="52"/>
  <c r="L84" i="52"/>
  <c r="P84" i="52" s="1"/>
  <c r="N84" i="52" l="1"/>
  <c r="O85" i="52"/>
  <c r="J85" i="52"/>
  <c r="M85" i="52" s="1"/>
  <c r="G86" i="52"/>
  <c r="H86" i="52" s="1"/>
  <c r="J86" i="52" s="1"/>
  <c r="E86" i="52"/>
  <c r="K85" i="52"/>
  <c r="N85" i="52" s="1"/>
  <c r="L85" i="52"/>
  <c r="F98" i="52"/>
  <c r="P85" i="52" l="1"/>
  <c r="M86" i="52"/>
  <c r="O86" i="52"/>
  <c r="I86" i="52"/>
  <c r="K86" i="52" s="1"/>
  <c r="N86" i="52" s="1"/>
  <c r="G87" i="52"/>
  <c r="H87" i="52" s="1"/>
  <c r="F99" i="52"/>
  <c r="D87" i="52"/>
  <c r="E87" i="52" s="1"/>
  <c r="L86" i="52" l="1"/>
  <c r="P86" i="52" s="1"/>
  <c r="I87" i="52"/>
  <c r="J87" i="52"/>
  <c r="M87" i="52" s="1"/>
  <c r="O87" i="52"/>
  <c r="G88" i="52"/>
  <c r="H88" i="52" s="1"/>
  <c r="D88" i="52"/>
  <c r="F100" i="52"/>
  <c r="I88" i="52" l="1"/>
  <c r="J88" i="52"/>
  <c r="M88" i="52" s="1"/>
  <c r="O88" i="52"/>
  <c r="K87" i="52"/>
  <c r="N87" i="52" s="1"/>
  <c r="L87" i="52"/>
  <c r="P87" i="52" s="1"/>
  <c r="E88" i="52"/>
  <c r="G89" i="52" s="1"/>
  <c r="H89" i="52" s="1"/>
  <c r="F101" i="52" l="1"/>
  <c r="D89" i="52"/>
  <c r="E89" i="52" s="1"/>
  <c r="K88" i="52"/>
  <c r="N88" i="52" s="1"/>
  <c r="L88" i="52"/>
  <c r="P88" i="52" s="1"/>
  <c r="J89" i="52"/>
  <c r="M89" i="52" s="1"/>
  <c r="I89" i="52"/>
  <c r="O89" i="52"/>
  <c r="K89" i="52" l="1"/>
  <c r="N89" i="52" s="1"/>
  <c r="L89" i="52"/>
  <c r="P89" i="52" s="1"/>
  <c r="G90" i="52"/>
  <c r="H90" i="52" s="1"/>
  <c r="F102" i="52"/>
  <c r="D90" i="52"/>
  <c r="J90" i="52" l="1"/>
  <c r="M90" i="52" s="1"/>
  <c r="I90" i="52"/>
  <c r="O90" i="52"/>
  <c r="E90" i="52"/>
  <c r="K90" i="52" l="1"/>
  <c r="N90" i="52" s="1"/>
  <c r="L90" i="52"/>
  <c r="P90" i="52" s="1"/>
  <c r="F103" i="52"/>
  <c r="D91" i="52"/>
  <c r="E91" i="52" s="1"/>
  <c r="G91" i="52"/>
  <c r="H91" i="52" s="1"/>
  <c r="J91" i="52" l="1"/>
  <c r="M91" i="52" s="1"/>
  <c r="I91" i="52"/>
  <c r="O91" i="52"/>
  <c r="D92" i="52"/>
  <c r="G92" i="52"/>
  <c r="H92" i="52" s="1"/>
  <c r="F104" i="52"/>
  <c r="E92" i="52" l="1"/>
  <c r="J92" i="52"/>
  <c r="M92" i="52" s="1"/>
  <c r="I92" i="52"/>
  <c r="O92" i="52"/>
  <c r="K91" i="52"/>
  <c r="N91" i="52" s="1"/>
  <c r="L91" i="52"/>
  <c r="P91" i="52" s="1"/>
  <c r="K92" i="52" l="1"/>
  <c r="N92" i="52" s="1"/>
  <c r="L92" i="52"/>
  <c r="P92" i="52" s="1"/>
  <c r="F105" i="52"/>
  <c r="G93" i="52"/>
  <c r="H93" i="52" s="1"/>
  <c r="D93" i="52"/>
  <c r="E93" i="52" s="1"/>
  <c r="J93" i="52" l="1"/>
  <c r="M93" i="52" s="1"/>
  <c r="I93" i="52"/>
  <c r="O93" i="52"/>
  <c r="G94" i="52"/>
  <c r="H94" i="52" s="1"/>
  <c r="F106" i="52"/>
  <c r="D94" i="52"/>
  <c r="E94" i="52" s="1"/>
  <c r="J94" i="52" l="1"/>
  <c r="M94" i="52" s="1"/>
  <c r="I94" i="52"/>
  <c r="O94" i="52"/>
  <c r="G95" i="52"/>
  <c r="H95" i="52" s="1"/>
  <c r="D95" i="52"/>
  <c r="F107" i="52"/>
  <c r="K93" i="52"/>
  <c r="N93" i="52" s="1"/>
  <c r="L93" i="52"/>
  <c r="P93" i="52" s="1"/>
  <c r="J95" i="52" l="1"/>
  <c r="M95" i="52" s="1"/>
  <c r="I95" i="52"/>
  <c r="O95" i="52"/>
  <c r="K94" i="52"/>
  <c r="N94" i="52" s="1"/>
  <c r="L94" i="52"/>
  <c r="P94" i="52" s="1"/>
  <c r="E95" i="52"/>
  <c r="G96" i="52" s="1"/>
  <c r="H96" i="52" s="1"/>
  <c r="F108" i="52" l="1"/>
  <c r="J96" i="52"/>
  <c r="M96" i="52" s="1"/>
  <c r="I96" i="52"/>
  <c r="O96" i="52"/>
  <c r="K95" i="52"/>
  <c r="N95" i="52" s="1"/>
  <c r="L95" i="52"/>
  <c r="P95" i="52" s="1"/>
  <c r="D96" i="52"/>
  <c r="E96" i="52" l="1"/>
  <c r="G97" i="52" s="1"/>
  <c r="H97" i="52" s="1"/>
  <c r="K96" i="52"/>
  <c r="N96" i="52" s="1"/>
  <c r="L96" i="52"/>
  <c r="P96" i="52" s="1"/>
  <c r="F109" i="52" l="1"/>
  <c r="J97" i="52"/>
  <c r="M97" i="52" s="1"/>
  <c r="I97" i="52"/>
  <c r="O97" i="52"/>
  <c r="D97" i="52"/>
  <c r="K97" i="52" l="1"/>
  <c r="N97" i="52" s="1"/>
  <c r="L97" i="52"/>
  <c r="P97" i="52" s="1"/>
  <c r="E97" i="52"/>
  <c r="F110" i="52" l="1"/>
  <c r="D98" i="52"/>
  <c r="E98" i="52" s="1"/>
  <c r="G98" i="52"/>
  <c r="H98" i="52" s="1"/>
  <c r="J98" i="52" l="1"/>
  <c r="M98" i="52" s="1"/>
  <c r="I98" i="52"/>
  <c r="O98" i="52"/>
  <c r="D99" i="52"/>
  <c r="F111" i="52"/>
  <c r="G99" i="52"/>
  <c r="H99" i="52" s="1"/>
  <c r="J99" i="52" l="1"/>
  <c r="M99" i="52" s="1"/>
  <c r="I99" i="52"/>
  <c r="O99" i="52"/>
  <c r="K98" i="52"/>
  <c r="N98" i="52" s="1"/>
  <c r="L98" i="52"/>
  <c r="P98" i="52" s="1"/>
  <c r="E99" i="52"/>
  <c r="D100" i="52" s="1"/>
  <c r="G100" i="52" l="1"/>
  <c r="H100" i="52" s="1"/>
  <c r="I100" i="52" s="1"/>
  <c r="F112" i="52"/>
  <c r="E100" i="52"/>
  <c r="F113" i="52" s="1"/>
  <c r="K99" i="52"/>
  <c r="N99" i="52" s="1"/>
  <c r="L99" i="52"/>
  <c r="P99" i="52" s="1"/>
  <c r="O100" i="52" l="1"/>
  <c r="J100" i="52"/>
  <c r="M100" i="52" s="1"/>
  <c r="D101" i="52"/>
  <c r="E101" i="52" s="1"/>
  <c r="F114" i="52" s="1"/>
  <c r="G101" i="52"/>
  <c r="H101" i="52" s="1"/>
  <c r="K100" i="52"/>
  <c r="N100" i="52" s="1"/>
  <c r="L100" i="52"/>
  <c r="P100" i="52" l="1"/>
  <c r="J101" i="52"/>
  <c r="M101" i="52" s="1"/>
  <c r="I101" i="52"/>
  <c r="O101" i="52"/>
  <c r="D102" i="52"/>
  <c r="E102" i="52" s="1"/>
  <c r="G102" i="52"/>
  <c r="H102" i="52" s="1"/>
  <c r="J102" i="52" l="1"/>
  <c r="M102" i="52" s="1"/>
  <c r="I102" i="52"/>
  <c r="O102" i="52"/>
  <c r="K101" i="52"/>
  <c r="N101" i="52" s="1"/>
  <c r="L101" i="52"/>
  <c r="P101" i="52" s="1"/>
  <c r="G103" i="52"/>
  <c r="H103" i="52" s="1"/>
  <c r="F115" i="52"/>
  <c r="D103" i="52"/>
  <c r="K102" i="52" l="1"/>
  <c r="N102" i="52" s="1"/>
  <c r="L102" i="52"/>
  <c r="P102" i="52" s="1"/>
  <c r="J103" i="52"/>
  <c r="M103" i="52" s="1"/>
  <c r="I103" i="52"/>
  <c r="O103" i="52"/>
  <c r="E103" i="52"/>
  <c r="D104" i="52" s="1"/>
  <c r="F116" i="52" l="1"/>
  <c r="G104" i="52"/>
  <c r="H104" i="52" s="1"/>
  <c r="K103" i="52"/>
  <c r="N103" i="52" s="1"/>
  <c r="L103" i="52"/>
  <c r="P103" i="52" s="1"/>
  <c r="E104" i="52"/>
  <c r="F117" i="52" s="1"/>
  <c r="J104" i="52" l="1"/>
  <c r="M104" i="52" s="1"/>
  <c r="I104" i="52"/>
  <c r="O104" i="52"/>
  <c r="D105" i="52"/>
  <c r="E105" i="52" s="1"/>
  <c r="G105" i="52"/>
  <c r="H105" i="52" s="1"/>
  <c r="K104" i="52" l="1"/>
  <c r="N104" i="52" s="1"/>
  <c r="L104" i="52"/>
  <c r="P104" i="52" s="1"/>
  <c r="J105" i="52"/>
  <c r="M105" i="52" s="1"/>
  <c r="I105" i="52"/>
  <c r="O105" i="52"/>
  <c r="G106" i="52"/>
  <c r="H106" i="52" s="1"/>
  <c r="D106" i="52"/>
  <c r="E106" i="52" s="1"/>
  <c r="F118" i="52"/>
  <c r="K105" i="52" l="1"/>
  <c r="N105" i="52" s="1"/>
  <c r="L105" i="52"/>
  <c r="P105" i="52" s="1"/>
  <c r="G107" i="52"/>
  <c r="H107" i="52" s="1"/>
  <c r="D107" i="52"/>
  <c r="E107" i="52" s="1"/>
  <c r="F119" i="52"/>
  <c r="J106" i="52"/>
  <c r="M106" i="52" s="1"/>
  <c r="I106" i="52"/>
  <c r="O106" i="52"/>
  <c r="K106" i="52" l="1"/>
  <c r="N106" i="52" s="1"/>
  <c r="L106" i="52"/>
  <c r="P106" i="52" s="1"/>
  <c r="G108" i="52"/>
  <c r="H108" i="52" s="1"/>
  <c r="F120" i="52"/>
  <c r="D108" i="52"/>
  <c r="J107" i="52"/>
  <c r="M107" i="52" s="1"/>
  <c r="I107" i="52"/>
  <c r="O107" i="52"/>
  <c r="J108" i="52" l="1"/>
  <c r="M108" i="52" s="1"/>
  <c r="I108" i="52"/>
  <c r="O108" i="52"/>
  <c r="K107" i="52"/>
  <c r="N107" i="52" s="1"/>
  <c r="L107" i="52"/>
  <c r="P107" i="52" s="1"/>
  <c r="E108" i="52"/>
  <c r="D109" i="52" s="1"/>
  <c r="F121" i="52" l="1"/>
  <c r="K108" i="52"/>
  <c r="N108" i="52" s="1"/>
  <c r="L108" i="52"/>
  <c r="P108" i="52" s="1"/>
  <c r="G109" i="52"/>
  <c r="H109" i="52" s="1"/>
  <c r="E109" i="52"/>
  <c r="F122" i="52" l="1"/>
  <c r="J109" i="52"/>
  <c r="M109" i="52" s="1"/>
  <c r="I109" i="52"/>
  <c r="O109" i="52"/>
  <c r="D110" i="52"/>
  <c r="G110" i="52"/>
  <c r="H110" i="52" s="1"/>
  <c r="J110" i="52" l="1"/>
  <c r="M110" i="52" s="1"/>
  <c r="I110" i="52"/>
  <c r="O110" i="52"/>
  <c r="K109" i="52"/>
  <c r="N109" i="52" s="1"/>
  <c r="L109" i="52"/>
  <c r="P109" i="52" s="1"/>
  <c r="E110" i="52"/>
  <c r="F123" i="52" l="1"/>
  <c r="D111" i="52"/>
  <c r="E111" i="52" s="1"/>
  <c r="K110" i="52"/>
  <c r="N110" i="52" s="1"/>
  <c r="L110" i="52"/>
  <c r="P110" i="52" s="1"/>
  <c r="G111" i="52"/>
  <c r="H111" i="52" s="1"/>
  <c r="J111" i="52" l="1"/>
  <c r="M111" i="52" s="1"/>
  <c r="I111" i="52"/>
  <c r="O111" i="52"/>
  <c r="F124" i="52"/>
  <c r="G112" i="52"/>
  <c r="H112" i="52" s="1"/>
  <c r="D112" i="52"/>
  <c r="J112" i="52" l="1"/>
  <c r="M112" i="52" s="1"/>
  <c r="I112" i="52"/>
  <c r="O112" i="52"/>
  <c r="K111" i="52"/>
  <c r="N111" i="52" s="1"/>
  <c r="L111" i="52"/>
  <c r="P111" i="52" s="1"/>
  <c r="E112" i="52"/>
  <c r="D113" i="52" s="1"/>
  <c r="F125" i="52" l="1"/>
  <c r="G113" i="52"/>
  <c r="H113" i="52" s="1"/>
  <c r="J113" i="52" s="1"/>
  <c r="M113" i="52" s="1"/>
  <c r="E113" i="52"/>
  <c r="K112" i="52"/>
  <c r="N112" i="52" s="1"/>
  <c r="L112" i="52"/>
  <c r="P112" i="52" s="1"/>
  <c r="O113" i="52" l="1"/>
  <c r="I113" i="52"/>
  <c r="K113" i="52" s="1"/>
  <c r="N113" i="52" s="1"/>
  <c r="D114" i="52"/>
  <c r="F126" i="52"/>
  <c r="G114" i="52"/>
  <c r="H114" i="52" s="1"/>
  <c r="L113" i="52" l="1"/>
  <c r="P113" i="52" s="1"/>
  <c r="E114" i="52"/>
  <c r="G115" i="52" s="1"/>
  <c r="H115" i="52" s="1"/>
  <c r="J114" i="52"/>
  <c r="M114" i="52" s="1"/>
  <c r="I114" i="52"/>
  <c r="O114" i="52"/>
  <c r="J115" i="52" l="1"/>
  <c r="M115" i="52" s="1"/>
  <c r="I115" i="52"/>
  <c r="O115" i="52"/>
  <c r="F127" i="52"/>
  <c r="K114" i="52"/>
  <c r="N114" i="52" s="1"/>
  <c r="L114" i="52"/>
  <c r="P114" i="52" s="1"/>
  <c r="D115" i="52"/>
  <c r="K115" i="52" l="1"/>
  <c r="N115" i="52" s="1"/>
  <c r="L115" i="52"/>
  <c r="P115" i="52" s="1"/>
  <c r="E115" i="52"/>
  <c r="F128" i="52" s="1"/>
  <c r="G116" i="52" l="1"/>
  <c r="H116" i="52" s="1"/>
  <c r="D116" i="52"/>
  <c r="E116" i="52" l="1"/>
  <c r="D117" i="52" s="1"/>
  <c r="J116" i="52"/>
  <c r="M116" i="52" s="1"/>
  <c r="I116" i="52"/>
  <c r="O116" i="52"/>
  <c r="F129" i="52" l="1"/>
  <c r="G117" i="52"/>
  <c r="H117" i="52" s="1"/>
  <c r="E117" i="52"/>
  <c r="K116" i="52"/>
  <c r="N116" i="52" s="1"/>
  <c r="L116" i="52"/>
  <c r="P116" i="52" s="1"/>
  <c r="D118" i="52" l="1"/>
  <c r="E118" i="52" s="1"/>
  <c r="G118" i="52"/>
  <c r="H118" i="52" s="1"/>
  <c r="J117" i="52"/>
  <c r="M117" i="52" s="1"/>
  <c r="I117" i="52"/>
  <c r="O117" i="52"/>
  <c r="F130" i="52"/>
  <c r="J118" i="52" l="1"/>
  <c r="M118" i="52" s="1"/>
  <c r="I118" i="52"/>
  <c r="O118" i="52"/>
  <c r="K117" i="52"/>
  <c r="N117" i="52" s="1"/>
  <c r="L117" i="52"/>
  <c r="P117" i="52" s="1"/>
  <c r="G119" i="52"/>
  <c r="H119" i="52" s="1"/>
  <c r="D119" i="52"/>
  <c r="F131" i="52"/>
  <c r="K118" i="52" l="1"/>
  <c r="N118" i="52" s="1"/>
  <c r="L118" i="52"/>
  <c r="P118" i="52" s="1"/>
  <c r="J119" i="52"/>
  <c r="M119" i="52" s="1"/>
  <c r="I119" i="52"/>
  <c r="O119" i="52"/>
  <c r="E119" i="52"/>
  <c r="D120" i="52" s="1"/>
  <c r="F132" i="52" l="1"/>
  <c r="E120" i="52"/>
  <c r="G121" i="52" s="1"/>
  <c r="H121" i="52" s="1"/>
  <c r="K119" i="52"/>
  <c r="N119" i="52" s="1"/>
  <c r="L119" i="52"/>
  <c r="P119" i="52" s="1"/>
  <c r="G120" i="52"/>
  <c r="H120" i="52" s="1"/>
  <c r="D121" i="52" l="1"/>
  <c r="E121" i="52" s="1"/>
  <c r="D122" i="52" s="1"/>
  <c r="F133" i="52"/>
  <c r="J121" i="52"/>
  <c r="I121" i="52"/>
  <c r="O121" i="52"/>
  <c r="J120" i="52"/>
  <c r="M120" i="52" s="1"/>
  <c r="I120" i="52"/>
  <c r="O120" i="52"/>
  <c r="M121" i="52" l="1"/>
  <c r="G122" i="52"/>
  <c r="H122" i="52" s="1"/>
  <c r="J122" i="52" s="1"/>
  <c r="M122" i="52" s="1"/>
  <c r="F134" i="52"/>
  <c r="K120" i="52"/>
  <c r="N120" i="52" s="1"/>
  <c r="L120" i="52"/>
  <c r="P120" i="52" s="1"/>
  <c r="K121" i="52"/>
  <c r="L121" i="52"/>
  <c r="P121" i="52" s="1"/>
  <c r="E122" i="52"/>
  <c r="F135" i="52" s="1"/>
  <c r="I122" i="52" l="1"/>
  <c r="L122" i="52" s="1"/>
  <c r="O122" i="52"/>
  <c r="D123" i="52"/>
  <c r="N121" i="52"/>
  <c r="G123" i="52"/>
  <c r="H123" i="52" s="1"/>
  <c r="K122" i="52" l="1"/>
  <c r="N122" i="52" s="1"/>
  <c r="P122" i="52"/>
  <c r="E123" i="52"/>
  <c r="D124" i="52" s="1"/>
  <c r="J123" i="52"/>
  <c r="M123" i="52" s="1"/>
  <c r="I123" i="52"/>
  <c r="O123" i="52"/>
  <c r="F136" i="52" l="1"/>
  <c r="G124" i="52"/>
  <c r="H124" i="52" s="1"/>
  <c r="J124" i="52" s="1"/>
  <c r="M124" i="52" s="1"/>
  <c r="E124" i="52"/>
  <c r="D125" i="52" s="1"/>
  <c r="K123" i="52"/>
  <c r="N123" i="52" s="1"/>
  <c r="L123" i="52"/>
  <c r="P123" i="52" s="1"/>
  <c r="O124" i="52" l="1"/>
  <c r="I124" i="52"/>
  <c r="K124" i="52" s="1"/>
  <c r="N124" i="52" s="1"/>
  <c r="F137" i="52"/>
  <c r="G125" i="52"/>
  <c r="H125" i="52" s="1"/>
  <c r="J125" i="52" s="1"/>
  <c r="M125" i="52" s="1"/>
  <c r="E125" i="52"/>
  <c r="G126" i="52" s="1"/>
  <c r="H126" i="52" s="1"/>
  <c r="L124" i="52" l="1"/>
  <c r="P124" i="52" s="1"/>
  <c r="O125" i="52"/>
  <c r="I125" i="52"/>
  <c r="L125" i="52" s="1"/>
  <c r="J126" i="52"/>
  <c r="M126" i="52" s="1"/>
  <c r="I126" i="52"/>
  <c r="O126" i="52"/>
  <c r="F138" i="52"/>
  <c r="D126" i="52"/>
  <c r="E126" i="52" s="1"/>
  <c r="K125" i="52" l="1"/>
  <c r="N125" i="52" s="1"/>
  <c r="P125" i="52"/>
  <c r="K126" i="52"/>
  <c r="L126" i="52"/>
  <c r="P126" i="52" s="1"/>
  <c r="G127" i="52"/>
  <c r="H127" i="52" s="1"/>
  <c r="D127" i="52"/>
  <c r="F139" i="52"/>
  <c r="N126" i="52" l="1"/>
  <c r="E127" i="52"/>
  <c r="J127" i="52"/>
  <c r="M127" i="52" s="1"/>
  <c r="I127" i="52"/>
  <c r="O127" i="52"/>
  <c r="F140" i="52" l="1"/>
  <c r="G128" i="52"/>
  <c r="H128" i="52" s="1"/>
  <c r="K127" i="52"/>
  <c r="N127" i="52" s="1"/>
  <c r="L127" i="52"/>
  <c r="P127" i="52" s="1"/>
  <c r="D128" i="52"/>
  <c r="J128" i="52" l="1"/>
  <c r="M128" i="52" s="1"/>
  <c r="I128" i="52"/>
  <c r="O128" i="52"/>
  <c r="E128" i="52"/>
  <c r="D129" i="52" s="1"/>
  <c r="G129" i="52" l="1"/>
  <c r="H129" i="52" s="1"/>
  <c r="J129" i="52" s="1"/>
  <c r="M129" i="52" s="1"/>
  <c r="F141" i="52"/>
  <c r="K128" i="52"/>
  <c r="N128" i="52" s="1"/>
  <c r="L128" i="52"/>
  <c r="P128" i="52" s="1"/>
  <c r="E129" i="52"/>
  <c r="F142" i="52" s="1"/>
  <c r="O129" i="52" l="1"/>
  <c r="I129" i="52"/>
  <c r="L129" i="52" s="1"/>
  <c r="D130" i="52"/>
  <c r="E130" i="52" s="1"/>
  <c r="D131" i="52" s="1"/>
  <c r="G130" i="52"/>
  <c r="H130" i="52" s="1"/>
  <c r="J130" i="52" s="1"/>
  <c r="M130" i="52" s="1"/>
  <c r="P129" i="52" l="1"/>
  <c r="K129" i="52"/>
  <c r="N129" i="52" s="1"/>
  <c r="O130" i="52"/>
  <c r="I130" i="52"/>
  <c r="K130" i="52" s="1"/>
  <c r="F143" i="52"/>
  <c r="E131" i="52"/>
  <c r="G131" i="52"/>
  <c r="H131" i="52" s="1"/>
  <c r="L130" i="52" l="1"/>
  <c r="P130" i="52" s="1"/>
  <c r="N130" i="52"/>
  <c r="G132" i="52"/>
  <c r="H132" i="52" s="1"/>
  <c r="F144" i="52"/>
  <c r="I131" i="52"/>
  <c r="J131" i="52"/>
  <c r="M131" i="52" s="1"/>
  <c r="O131" i="52"/>
  <c r="D132" i="52"/>
  <c r="E132" i="52" s="1"/>
  <c r="J132" i="52" l="1"/>
  <c r="M132" i="52" s="1"/>
  <c r="I132" i="52"/>
  <c r="O132" i="52"/>
  <c r="D133" i="52"/>
  <c r="G133" i="52"/>
  <c r="H133" i="52" s="1"/>
  <c r="F145" i="52"/>
  <c r="K131" i="52"/>
  <c r="N131" i="52" s="1"/>
  <c r="L131" i="52"/>
  <c r="P131" i="52" s="1"/>
  <c r="J133" i="52" l="1"/>
  <c r="M133" i="52" s="1"/>
  <c r="I133" i="52"/>
  <c r="O133" i="52"/>
  <c r="K132" i="52"/>
  <c r="N132" i="52" s="1"/>
  <c r="L132" i="52"/>
  <c r="P132" i="52" s="1"/>
  <c r="E133" i="52"/>
  <c r="G134" i="52" s="1"/>
  <c r="H134" i="52" s="1"/>
  <c r="I134" i="52" l="1"/>
  <c r="J134" i="52"/>
  <c r="M134" i="52" s="1"/>
  <c r="O134" i="52"/>
  <c r="F146" i="52"/>
  <c r="D134" i="52"/>
  <c r="E134" i="52" s="1"/>
  <c r="K133" i="52"/>
  <c r="N133" i="52" s="1"/>
  <c r="L133" i="52"/>
  <c r="P133" i="52" s="1"/>
  <c r="G135" i="52" l="1"/>
  <c r="H135" i="52" s="1"/>
  <c r="D135" i="52"/>
  <c r="E135" i="52" s="1"/>
  <c r="F147" i="52"/>
  <c r="K134" i="52"/>
  <c r="N134" i="52" s="1"/>
  <c r="L134" i="52"/>
  <c r="P134" i="52" s="1"/>
  <c r="I135" i="52" l="1"/>
  <c r="J135" i="52"/>
  <c r="M135" i="52" s="1"/>
  <c r="O135" i="52"/>
  <c r="F148" i="52"/>
  <c r="D136" i="52"/>
  <c r="G136" i="52"/>
  <c r="H136" i="52" s="1"/>
  <c r="E136" i="52" l="1"/>
  <c r="J136" i="52"/>
  <c r="M136" i="52" s="1"/>
  <c r="I136" i="52"/>
  <c r="O136" i="52"/>
  <c r="K135" i="52"/>
  <c r="N135" i="52" s="1"/>
  <c r="L135" i="52"/>
  <c r="P135" i="52" s="1"/>
  <c r="D137" i="52" l="1"/>
  <c r="G137" i="52"/>
  <c r="H137" i="52" s="1"/>
  <c r="F149" i="52"/>
  <c r="K136" i="52"/>
  <c r="N136" i="52" s="1"/>
  <c r="L136" i="52"/>
  <c r="P136" i="52" s="1"/>
  <c r="J137" i="52" l="1"/>
  <c r="M137" i="52" s="1"/>
  <c r="I137" i="52"/>
  <c r="O137" i="52"/>
  <c r="E137" i="52"/>
  <c r="D138" i="52" s="1"/>
  <c r="F150" i="52" l="1"/>
  <c r="E138" i="52"/>
  <c r="G139" i="52" s="1"/>
  <c r="H139" i="52" s="1"/>
  <c r="G138" i="52"/>
  <c r="H138" i="52" s="1"/>
  <c r="K137" i="52"/>
  <c r="N137" i="52" s="1"/>
  <c r="L137" i="52"/>
  <c r="P137" i="52" s="1"/>
  <c r="F151" i="52" l="1"/>
  <c r="D139" i="52"/>
  <c r="E139" i="52" s="1"/>
  <c r="F152" i="52" s="1"/>
  <c r="I139" i="52"/>
  <c r="J139" i="52"/>
  <c r="O139" i="52"/>
  <c r="I138" i="52"/>
  <c r="J138" i="52"/>
  <c r="M138" i="52" s="1"/>
  <c r="O138" i="52"/>
  <c r="M139" i="52" l="1"/>
  <c r="D140" i="52"/>
  <c r="E140" i="52" s="1"/>
  <c r="D141" i="52" s="1"/>
  <c r="K138" i="52"/>
  <c r="N138" i="52" s="1"/>
  <c r="L138" i="52"/>
  <c r="P138" i="52" s="1"/>
  <c r="G140" i="52"/>
  <c r="H140" i="52" s="1"/>
  <c r="K139" i="52"/>
  <c r="L139" i="52"/>
  <c r="P139" i="52" s="1"/>
  <c r="N139" i="52" l="1"/>
  <c r="J140" i="52"/>
  <c r="M140" i="52" s="1"/>
  <c r="I140" i="52"/>
  <c r="O140" i="52"/>
  <c r="G141" i="52"/>
  <c r="H141" i="52" s="1"/>
  <c r="E141" i="52"/>
  <c r="D142" i="52" s="1"/>
  <c r="F153" i="52"/>
  <c r="K140" i="52" l="1"/>
  <c r="N140" i="52" s="1"/>
  <c r="L140" i="52"/>
  <c r="P140" i="52" s="1"/>
  <c r="G142" i="52"/>
  <c r="H142" i="52" s="1"/>
  <c r="J141" i="52"/>
  <c r="M141" i="52" s="1"/>
  <c r="I141" i="52"/>
  <c r="O141" i="52"/>
  <c r="E142" i="52"/>
  <c r="F155" i="52" s="1"/>
  <c r="F154" i="52"/>
  <c r="K141" i="52" l="1"/>
  <c r="N141" i="52" s="1"/>
  <c r="L141" i="52"/>
  <c r="P141" i="52" s="1"/>
  <c r="I142" i="52"/>
  <c r="J142" i="52"/>
  <c r="M142" i="52" s="1"/>
  <c r="O142" i="52"/>
  <c r="D143" i="52"/>
  <c r="E143" i="52" s="1"/>
  <c r="G143" i="52"/>
  <c r="H143" i="52" s="1"/>
  <c r="G144" i="52" l="1"/>
  <c r="H144" i="52" s="1"/>
  <c r="D144" i="52"/>
  <c r="E144" i="52" s="1"/>
  <c r="F156" i="52"/>
  <c r="I143" i="52"/>
  <c r="J143" i="52"/>
  <c r="M143" i="52" s="1"/>
  <c r="O143" i="52"/>
  <c r="K142" i="52"/>
  <c r="N142" i="52" s="1"/>
  <c r="L142" i="52"/>
  <c r="P142" i="52" s="1"/>
  <c r="K143" i="52" l="1"/>
  <c r="N143" i="52" s="1"/>
  <c r="L143" i="52"/>
  <c r="P143" i="52" s="1"/>
  <c r="D145" i="52"/>
  <c r="G145" i="52"/>
  <c r="H145" i="52" s="1"/>
  <c r="F157" i="52"/>
  <c r="J144" i="52"/>
  <c r="M144" i="52" s="1"/>
  <c r="I144" i="52"/>
  <c r="O144" i="52"/>
  <c r="J145" i="52" l="1"/>
  <c r="M145" i="52" s="1"/>
  <c r="I145" i="52"/>
  <c r="O145" i="52"/>
  <c r="K144" i="52"/>
  <c r="N144" i="52" s="1"/>
  <c r="L144" i="52"/>
  <c r="P144" i="52" s="1"/>
  <c r="E145" i="52"/>
  <c r="D146" i="52" s="1"/>
  <c r="F158" i="52" l="1"/>
  <c r="K145" i="52"/>
  <c r="N145" i="52" s="1"/>
  <c r="L145" i="52"/>
  <c r="P145" i="52" s="1"/>
  <c r="E146" i="52"/>
  <c r="G147" i="52" s="1"/>
  <c r="H147" i="52" s="1"/>
  <c r="G146" i="52"/>
  <c r="H146" i="52" s="1"/>
  <c r="I147" i="52" l="1"/>
  <c r="J147" i="52"/>
  <c r="O147" i="52"/>
  <c r="F159" i="52"/>
  <c r="D147" i="52"/>
  <c r="I146" i="52"/>
  <c r="J146" i="52"/>
  <c r="M146" i="52" s="1"/>
  <c r="O146" i="52"/>
  <c r="M147" i="52" l="1"/>
  <c r="E147" i="52"/>
  <c r="K146" i="52"/>
  <c r="N146" i="52" s="1"/>
  <c r="L146" i="52"/>
  <c r="P146" i="52" s="1"/>
  <c r="K147" i="52"/>
  <c r="L147" i="52"/>
  <c r="P147" i="52" s="1"/>
  <c r="D148" i="52" l="1"/>
  <c r="E148" i="52" s="1"/>
  <c r="N147" i="52"/>
  <c r="G148" i="52"/>
  <c r="H148" i="52" s="1"/>
  <c r="F160" i="52"/>
  <c r="J148" i="52" l="1"/>
  <c r="M148" i="52" s="1"/>
  <c r="I148" i="52"/>
  <c r="O148" i="52"/>
  <c r="G149" i="52"/>
  <c r="H149" i="52" s="1"/>
  <c r="F161" i="52"/>
  <c r="D149" i="52"/>
  <c r="K148" i="52" l="1"/>
  <c r="N148" i="52" s="1"/>
  <c r="L148" i="52"/>
  <c r="P148" i="52" s="1"/>
  <c r="J149" i="52"/>
  <c r="M149" i="52" s="1"/>
  <c r="I149" i="52"/>
  <c r="O149" i="52"/>
  <c r="E149" i="52"/>
  <c r="G150" i="52" s="1"/>
  <c r="H150" i="52" s="1"/>
  <c r="I150" i="52" l="1"/>
  <c r="J150" i="52"/>
  <c r="M150" i="52" s="1"/>
  <c r="O150" i="52"/>
  <c r="D150" i="52"/>
  <c r="E150" i="52" s="1"/>
  <c r="F162" i="52"/>
  <c r="K149" i="52"/>
  <c r="N149" i="52" s="1"/>
  <c r="L149" i="52"/>
  <c r="P149" i="52" s="1"/>
  <c r="K150" i="52" l="1"/>
  <c r="N150" i="52" s="1"/>
  <c r="L150" i="52"/>
  <c r="P150" i="52" s="1"/>
  <c r="F163" i="52"/>
  <c r="G151" i="52"/>
  <c r="H151" i="52" s="1"/>
  <c r="D151" i="52"/>
  <c r="I151" i="52" l="1"/>
  <c r="J151" i="52"/>
  <c r="M151" i="52" s="1"/>
  <c r="O151" i="52"/>
  <c r="E151" i="52"/>
  <c r="G152" i="52" s="1"/>
  <c r="H152" i="52" s="1"/>
  <c r="D152" i="52" l="1"/>
  <c r="E152" i="52" s="1"/>
  <c r="J152" i="52"/>
  <c r="M152" i="52" s="1"/>
  <c r="I152" i="52"/>
  <c r="O152" i="52"/>
  <c r="K151" i="52"/>
  <c r="N151" i="52" s="1"/>
  <c r="L151" i="52"/>
  <c r="P151" i="52" s="1"/>
  <c r="F164" i="52"/>
  <c r="G153" i="52" l="1"/>
  <c r="H153" i="52" s="1"/>
  <c r="D153" i="52"/>
  <c r="F165" i="52"/>
  <c r="K152" i="52"/>
  <c r="N152" i="52" s="1"/>
  <c r="L152" i="52"/>
  <c r="P152" i="52" s="1"/>
  <c r="J153" i="52" l="1"/>
  <c r="M153" i="52" s="1"/>
  <c r="I153" i="52"/>
  <c r="O153" i="52"/>
  <c r="E153" i="52"/>
  <c r="D154" i="52" s="1"/>
  <c r="G154" i="52" l="1"/>
  <c r="H154" i="52" s="1"/>
  <c r="J154" i="52" s="1"/>
  <c r="M154" i="52" s="1"/>
  <c r="F166" i="52"/>
  <c r="K153" i="52"/>
  <c r="N153" i="52" s="1"/>
  <c r="L153" i="52"/>
  <c r="P153" i="52" s="1"/>
  <c r="E154" i="52"/>
  <c r="D155" i="52" s="1"/>
  <c r="I154" i="52" l="1"/>
  <c r="K154" i="52" s="1"/>
  <c r="N154" i="52" s="1"/>
  <c r="O154" i="52"/>
  <c r="F167" i="52"/>
  <c r="E155" i="52"/>
  <c r="G156" i="52" s="1"/>
  <c r="H156" i="52" s="1"/>
  <c r="G155" i="52"/>
  <c r="H155" i="52" s="1"/>
  <c r="L154" i="52" l="1"/>
  <c r="P154" i="52" s="1"/>
  <c r="J156" i="52"/>
  <c r="I156" i="52"/>
  <c r="O156" i="52"/>
  <c r="F168" i="52"/>
  <c r="I155" i="52"/>
  <c r="J155" i="52"/>
  <c r="M155" i="52" s="1"/>
  <c r="O155" i="52"/>
  <c r="D156" i="52"/>
  <c r="E156" i="52" s="1"/>
  <c r="D157" i="52" l="1"/>
  <c r="G157" i="52"/>
  <c r="H157" i="52" s="1"/>
  <c r="F169" i="52"/>
  <c r="K155" i="52"/>
  <c r="N155" i="52" s="1"/>
  <c r="L155" i="52"/>
  <c r="P155" i="52" s="1"/>
  <c r="K156" i="52"/>
  <c r="L156" i="52"/>
  <c r="P156" i="52" s="1"/>
  <c r="M156" i="52"/>
  <c r="N156" i="52" l="1"/>
  <c r="J157" i="52"/>
  <c r="M157" i="52" s="1"/>
  <c r="I157" i="52"/>
  <c r="O157" i="52"/>
  <c r="E157" i="52"/>
  <c r="F170" i="52" s="1"/>
  <c r="D158" i="52" l="1"/>
  <c r="K157" i="52"/>
  <c r="N157" i="52" s="1"/>
  <c r="L157" i="52"/>
  <c r="P157" i="52" s="1"/>
  <c r="G158" i="52"/>
  <c r="H158" i="52" s="1"/>
  <c r="I158" i="52" l="1"/>
  <c r="J158" i="52"/>
  <c r="M158" i="52" s="1"/>
  <c r="O158" i="52"/>
  <c r="E158" i="52"/>
  <c r="G159" i="52" s="1"/>
  <c r="H159" i="52" s="1"/>
  <c r="F171" i="52" l="1"/>
  <c r="D159" i="52"/>
  <c r="E159" i="52" s="1"/>
  <c r="F172" i="52" s="1"/>
  <c r="K158" i="52"/>
  <c r="N158" i="52" s="1"/>
  <c r="L158" i="52"/>
  <c r="P158" i="52" s="1"/>
  <c r="I159" i="52"/>
  <c r="J159" i="52"/>
  <c r="M159" i="52" s="1"/>
  <c r="O159" i="52"/>
  <c r="K159" i="52" l="1"/>
  <c r="N159" i="52" s="1"/>
  <c r="L159" i="52"/>
  <c r="P159" i="52" s="1"/>
  <c r="D160" i="52"/>
  <c r="E160" i="52" s="1"/>
  <c r="G160" i="52"/>
  <c r="H160" i="52" s="1"/>
  <c r="G161" i="52" l="1"/>
  <c r="H161" i="52" s="1"/>
  <c r="D161" i="52"/>
  <c r="E161" i="52" s="1"/>
  <c r="F173" i="52"/>
  <c r="J160" i="52"/>
  <c r="M160" i="52" s="1"/>
  <c r="I160" i="52"/>
  <c r="O160" i="52"/>
  <c r="K160" i="52" l="1"/>
  <c r="N160" i="52" s="1"/>
  <c r="L160" i="52"/>
  <c r="P160" i="52" s="1"/>
  <c r="J161" i="52"/>
  <c r="M161" i="52" s="1"/>
  <c r="I161" i="52"/>
  <c r="O161" i="52"/>
  <c r="D162" i="52"/>
  <c r="E162" i="52" s="1"/>
  <c r="F174" i="52"/>
  <c r="G162" i="52"/>
  <c r="H162" i="52" s="1"/>
  <c r="I162" i="52" l="1"/>
  <c r="J162" i="52"/>
  <c r="M162" i="52" s="1"/>
  <c r="O162" i="52"/>
  <c r="K161" i="52"/>
  <c r="N161" i="52" s="1"/>
  <c r="L161" i="52"/>
  <c r="P161" i="52" s="1"/>
  <c r="F175" i="52"/>
  <c r="G163" i="52"/>
  <c r="H163" i="52" s="1"/>
  <c r="D163" i="52"/>
  <c r="K162" i="52" l="1"/>
  <c r="N162" i="52" s="1"/>
  <c r="L162" i="52"/>
  <c r="P162" i="52" s="1"/>
  <c r="I163" i="52"/>
  <c r="J163" i="52"/>
  <c r="M163" i="52" s="1"/>
  <c r="O163" i="52"/>
  <c r="E163" i="52"/>
  <c r="F176" i="52" l="1"/>
  <c r="K163" i="52"/>
  <c r="N163" i="52" s="1"/>
  <c r="L163" i="52"/>
  <c r="P163" i="52" s="1"/>
  <c r="D164" i="52"/>
  <c r="E164" i="52" s="1"/>
  <c r="G164" i="52"/>
  <c r="H164" i="52" s="1"/>
  <c r="J164" i="52" l="1"/>
  <c r="M164" i="52" s="1"/>
  <c r="I164" i="52"/>
  <c r="O164" i="52"/>
  <c r="F177" i="52"/>
  <c r="D165" i="52"/>
  <c r="G165" i="52"/>
  <c r="H165" i="52" s="1"/>
  <c r="J165" i="52" l="1"/>
  <c r="M165" i="52" s="1"/>
  <c r="I165" i="52"/>
  <c r="O165" i="52"/>
  <c r="K164" i="52"/>
  <c r="N164" i="52" s="1"/>
  <c r="L164" i="52"/>
  <c r="P164" i="52" s="1"/>
  <c r="E165" i="52"/>
  <c r="G166" i="52" s="1"/>
  <c r="H166" i="52" s="1"/>
  <c r="J166" i="52" l="1"/>
  <c r="M166" i="52" s="1"/>
  <c r="I166" i="52"/>
  <c r="O166" i="52"/>
  <c r="F178" i="52"/>
  <c r="K165" i="52"/>
  <c r="N165" i="52" s="1"/>
  <c r="L165" i="52"/>
  <c r="P165" i="52" s="1"/>
  <c r="D166" i="52"/>
  <c r="E166" i="52" s="1"/>
  <c r="G167" i="52" l="1"/>
  <c r="H167" i="52" s="1"/>
  <c r="F179" i="52"/>
  <c r="D167" i="52"/>
  <c r="K166" i="52"/>
  <c r="N166" i="52" s="1"/>
  <c r="L166" i="52"/>
  <c r="P166" i="52" s="1"/>
  <c r="J167" i="52" l="1"/>
  <c r="M167" i="52" s="1"/>
  <c r="I167" i="52"/>
  <c r="O167" i="52"/>
  <c r="E167" i="52"/>
  <c r="G168" i="52" s="1"/>
  <c r="H168" i="52" s="1"/>
  <c r="F180" i="52" l="1"/>
  <c r="D168" i="52"/>
  <c r="E168" i="52" s="1"/>
  <c r="J168" i="52"/>
  <c r="M168" i="52" s="1"/>
  <c r="I168" i="52"/>
  <c r="O168" i="52"/>
  <c r="K167" i="52"/>
  <c r="N167" i="52" s="1"/>
  <c r="L167" i="52"/>
  <c r="P167" i="52" s="1"/>
  <c r="D169" i="52" l="1"/>
  <c r="F181" i="52"/>
  <c r="G169" i="52"/>
  <c r="H169" i="52" s="1"/>
  <c r="K168" i="52"/>
  <c r="N168" i="52" s="1"/>
  <c r="L168" i="52"/>
  <c r="P168" i="52" s="1"/>
  <c r="J169" i="52" l="1"/>
  <c r="M169" i="52" s="1"/>
  <c r="I169" i="52"/>
  <c r="O169" i="52"/>
  <c r="E169" i="52"/>
  <c r="D170" i="52" s="1"/>
  <c r="K169" i="52" l="1"/>
  <c r="N169" i="52" s="1"/>
  <c r="L169" i="52"/>
  <c r="P169" i="52" s="1"/>
  <c r="F182" i="52"/>
  <c r="E170" i="52"/>
  <c r="G170" i="52"/>
  <c r="H170" i="52" s="1"/>
  <c r="F183" i="52" l="1"/>
  <c r="D171" i="52"/>
  <c r="J170" i="52"/>
  <c r="M170" i="52" s="1"/>
  <c r="I170" i="52"/>
  <c r="O170" i="52"/>
  <c r="G171" i="52"/>
  <c r="H171" i="52" s="1"/>
  <c r="J171" i="52" l="1"/>
  <c r="M171" i="52" s="1"/>
  <c r="I171" i="52"/>
  <c r="O171" i="52"/>
  <c r="E171" i="52"/>
  <c r="D172" i="52" s="1"/>
  <c r="K170" i="52"/>
  <c r="N170" i="52" s="1"/>
  <c r="L170" i="52"/>
  <c r="P170" i="52" s="1"/>
  <c r="G172" i="52" l="1"/>
  <c r="H172" i="52" s="1"/>
  <c r="K171" i="52"/>
  <c r="N171" i="52" s="1"/>
  <c r="L171" i="52"/>
  <c r="P171" i="52" s="1"/>
  <c r="E172" i="52"/>
  <c r="F184" i="52"/>
  <c r="J172" i="52" l="1"/>
  <c r="M172" i="52" s="1"/>
  <c r="I172" i="52"/>
  <c r="O172" i="52"/>
  <c r="G173" i="52"/>
  <c r="H173" i="52" s="1"/>
  <c r="F185" i="52"/>
  <c r="D173" i="52"/>
  <c r="K172" i="52" l="1"/>
  <c r="N172" i="52" s="1"/>
  <c r="L172" i="52"/>
  <c r="P172" i="52" s="1"/>
  <c r="J173" i="52"/>
  <c r="M173" i="52" s="1"/>
  <c r="I173" i="52"/>
  <c r="O173" i="52"/>
  <c r="E173" i="52"/>
  <c r="F186" i="52" l="1"/>
  <c r="K173" i="52"/>
  <c r="N173" i="52" s="1"/>
  <c r="L173" i="52"/>
  <c r="P173" i="52" s="1"/>
  <c r="G174" i="52"/>
  <c r="H174" i="52" s="1"/>
  <c r="D174" i="52"/>
  <c r="E174" i="52" s="1"/>
  <c r="J174" i="52" l="1"/>
  <c r="M174" i="52" s="1"/>
  <c r="I174" i="52"/>
  <c r="O174" i="52"/>
  <c r="G175" i="52"/>
  <c r="H175" i="52" s="1"/>
  <c r="D175" i="52"/>
  <c r="F187" i="52"/>
  <c r="J175" i="52" l="1"/>
  <c r="M175" i="52" s="1"/>
  <c r="I175" i="52"/>
  <c r="O175" i="52"/>
  <c r="K174" i="52"/>
  <c r="N174" i="52" s="1"/>
  <c r="L174" i="52"/>
  <c r="P174" i="52" s="1"/>
  <c r="E175" i="52"/>
  <c r="F188" i="52" s="1"/>
  <c r="G176" i="52" l="1"/>
  <c r="H176" i="52" s="1"/>
  <c r="D176" i="52"/>
  <c r="K175" i="52"/>
  <c r="N175" i="52" s="1"/>
  <c r="L175" i="52"/>
  <c r="P175" i="52" s="1"/>
  <c r="J176" i="52" l="1"/>
  <c r="M176" i="52" s="1"/>
  <c r="I176" i="52"/>
  <c r="O176" i="52"/>
  <c r="E176" i="52"/>
  <c r="D177" i="52" s="1"/>
  <c r="E177" i="52" l="1"/>
  <c r="K176" i="52"/>
  <c r="N176" i="52" s="1"/>
  <c r="L176" i="52"/>
  <c r="P176" i="52" s="1"/>
  <c r="F189" i="52"/>
  <c r="G177" i="52"/>
  <c r="H177" i="52" s="1"/>
  <c r="F190" i="52" l="1"/>
  <c r="D178" i="52"/>
  <c r="J177" i="52"/>
  <c r="M177" i="52" s="1"/>
  <c r="I177" i="52"/>
  <c r="O177" i="52"/>
  <c r="G178" i="52"/>
  <c r="H178" i="52" s="1"/>
  <c r="J178" i="52" l="1"/>
  <c r="M178" i="52" s="1"/>
  <c r="I178" i="52"/>
  <c r="O178" i="52"/>
  <c r="E178" i="52"/>
  <c r="K177" i="52"/>
  <c r="N177" i="52" s="1"/>
  <c r="L177" i="52"/>
  <c r="P177" i="52" s="1"/>
  <c r="D179" i="52" l="1"/>
  <c r="E179" i="52" s="1"/>
  <c r="F191" i="52"/>
  <c r="G179" i="52"/>
  <c r="H179" i="52" s="1"/>
  <c r="K178" i="52"/>
  <c r="N178" i="52" s="1"/>
  <c r="L178" i="52"/>
  <c r="P178" i="52" s="1"/>
  <c r="J179" i="52" l="1"/>
  <c r="M179" i="52" s="1"/>
  <c r="I179" i="52"/>
  <c r="O179" i="52"/>
  <c r="G180" i="52"/>
  <c r="H180" i="52" s="1"/>
  <c r="D180" i="52"/>
  <c r="F192" i="52"/>
  <c r="J180" i="52" l="1"/>
  <c r="M180" i="52" s="1"/>
  <c r="I180" i="52"/>
  <c r="O180" i="52"/>
  <c r="K179" i="52"/>
  <c r="N179" i="52" s="1"/>
  <c r="L179" i="52"/>
  <c r="P179" i="52" s="1"/>
  <c r="E180" i="52"/>
  <c r="D181" i="52" s="1"/>
  <c r="F193" i="52" l="1"/>
  <c r="G181" i="52"/>
  <c r="H181" i="52" s="1"/>
  <c r="I181" i="52" s="1"/>
  <c r="K180" i="52"/>
  <c r="N180" i="52" s="1"/>
  <c r="L180" i="52"/>
  <c r="P180" i="52" s="1"/>
  <c r="E181" i="52"/>
  <c r="J181" i="52" l="1"/>
  <c r="M181" i="52" s="1"/>
  <c r="O181" i="52"/>
  <c r="K181" i="52"/>
  <c r="N181" i="52" s="1"/>
  <c r="L181" i="52"/>
  <c r="F194" i="52"/>
  <c r="D182" i="52"/>
  <c r="G182" i="52"/>
  <c r="H182" i="52" s="1"/>
  <c r="P181" i="52" l="1"/>
  <c r="J182" i="52"/>
  <c r="M182" i="52" s="1"/>
  <c r="I182" i="52"/>
  <c r="O182" i="52"/>
  <c r="E182" i="52"/>
  <c r="D183" i="52" s="1"/>
  <c r="G183" i="52" l="1"/>
  <c r="H183" i="52" s="1"/>
  <c r="E183" i="52"/>
  <c r="K182" i="52"/>
  <c r="N182" i="52" s="1"/>
  <c r="L182" i="52"/>
  <c r="P182" i="52" s="1"/>
  <c r="F195" i="52"/>
  <c r="J183" i="52" l="1"/>
  <c r="M183" i="52" s="1"/>
  <c r="I183" i="52"/>
  <c r="O183" i="52"/>
  <c r="F196" i="52"/>
  <c r="G184" i="52"/>
  <c r="H184" i="52" s="1"/>
  <c r="D184" i="52"/>
  <c r="K183" i="52" l="1"/>
  <c r="N183" i="52" s="1"/>
  <c r="L183" i="52"/>
  <c r="P183" i="52" s="1"/>
  <c r="J184" i="52"/>
  <c r="M184" i="52" s="1"/>
  <c r="I184" i="52"/>
  <c r="O184" i="52"/>
  <c r="E184" i="52"/>
  <c r="D185" i="52" s="1"/>
  <c r="F197" i="52" l="1"/>
  <c r="E185" i="52"/>
  <c r="G186" i="52" s="1"/>
  <c r="H186" i="52" s="1"/>
  <c r="K184" i="52"/>
  <c r="N184" i="52" s="1"/>
  <c r="L184" i="52"/>
  <c r="P184" i="52" s="1"/>
  <c r="G185" i="52"/>
  <c r="H185" i="52" s="1"/>
  <c r="D186" i="52" l="1"/>
  <c r="E186" i="52" s="1"/>
  <c r="G187" i="52" s="1"/>
  <c r="H187" i="52" s="1"/>
  <c r="J186" i="52"/>
  <c r="I186" i="52"/>
  <c r="O186" i="52"/>
  <c r="J185" i="52"/>
  <c r="M185" i="52" s="1"/>
  <c r="I185" i="52"/>
  <c r="O185" i="52"/>
  <c r="F198" i="52"/>
  <c r="M186" i="52" l="1"/>
  <c r="J187" i="52"/>
  <c r="M187" i="52" s="1"/>
  <c r="I187" i="52"/>
  <c r="O187" i="52"/>
  <c r="K185" i="52"/>
  <c r="N185" i="52" s="1"/>
  <c r="L185" i="52"/>
  <c r="P185" i="52" s="1"/>
  <c r="F199" i="52"/>
  <c r="K186" i="52"/>
  <c r="L186" i="52"/>
  <c r="P186" i="52" s="1"/>
  <c r="D187" i="52"/>
  <c r="N186" i="52" l="1"/>
  <c r="K187" i="52"/>
  <c r="N187" i="52" s="1"/>
  <c r="L187" i="52"/>
  <c r="P187" i="52" s="1"/>
  <c r="E187" i="52"/>
  <c r="D188" i="52" s="1"/>
  <c r="F200" i="52" l="1"/>
  <c r="G188" i="52"/>
  <c r="H188" i="52" s="1"/>
  <c r="E188" i="52"/>
  <c r="F201" i="52" s="1"/>
  <c r="J188" i="52" l="1"/>
  <c r="M188" i="52" s="1"/>
  <c r="I188" i="52"/>
  <c r="O188" i="52"/>
  <c r="G189" i="52"/>
  <c r="H189" i="52" s="1"/>
  <c r="D189" i="52"/>
  <c r="J189" i="52" l="1"/>
  <c r="M189" i="52" s="1"/>
  <c r="I189" i="52"/>
  <c r="O189" i="52"/>
  <c r="K188" i="52"/>
  <c r="N188" i="52" s="1"/>
  <c r="L188" i="52"/>
  <c r="P188" i="52" s="1"/>
  <c r="E189" i="52"/>
  <c r="G190" i="52" s="1"/>
  <c r="H190" i="52" s="1"/>
  <c r="F202" i="52" l="1"/>
  <c r="D190" i="52"/>
  <c r="E190" i="52" s="1"/>
  <c r="K189" i="52"/>
  <c r="N189" i="52" s="1"/>
  <c r="L189" i="52"/>
  <c r="P189" i="52" s="1"/>
  <c r="J190" i="52"/>
  <c r="M190" i="52" s="1"/>
  <c r="I190" i="52"/>
  <c r="O190" i="52"/>
  <c r="F203" i="52" l="1"/>
  <c r="K190" i="52"/>
  <c r="N190" i="52" s="1"/>
  <c r="L190" i="52"/>
  <c r="P190" i="52" s="1"/>
  <c r="D191" i="52"/>
  <c r="G191" i="52"/>
  <c r="H191" i="52" s="1"/>
  <c r="J191" i="52" l="1"/>
  <c r="M191" i="52" s="1"/>
  <c r="I191" i="52"/>
  <c r="O191" i="52"/>
  <c r="E191" i="52"/>
  <c r="F204" i="52" s="1"/>
  <c r="G192" i="52" l="1"/>
  <c r="H192" i="52" s="1"/>
  <c r="D192" i="52"/>
  <c r="E192" i="52" s="1"/>
  <c r="K191" i="52"/>
  <c r="N191" i="52" s="1"/>
  <c r="L191" i="52"/>
  <c r="P191" i="52" s="1"/>
  <c r="J192" i="52" l="1"/>
  <c r="M192" i="52" s="1"/>
  <c r="I192" i="52"/>
  <c r="O192" i="52"/>
  <c r="F205" i="52"/>
  <c r="G193" i="52"/>
  <c r="H193" i="52" s="1"/>
  <c r="D193" i="52"/>
  <c r="J193" i="52" l="1"/>
  <c r="M193" i="52" s="1"/>
  <c r="I193" i="52"/>
  <c r="O193" i="52"/>
  <c r="K192" i="52"/>
  <c r="N192" i="52" s="1"/>
  <c r="L192" i="52"/>
  <c r="P192" i="52" s="1"/>
  <c r="E193" i="52"/>
  <c r="D194" i="52" s="1"/>
  <c r="G194" i="52" l="1"/>
  <c r="H194" i="52" s="1"/>
  <c r="I194" i="52" s="1"/>
  <c r="F206" i="52"/>
  <c r="K193" i="52"/>
  <c r="N193" i="52" s="1"/>
  <c r="L193" i="52"/>
  <c r="P193" i="52" s="1"/>
  <c r="E194" i="52"/>
  <c r="F207" i="52" s="1"/>
  <c r="J194" i="52" l="1"/>
  <c r="M194" i="52" s="1"/>
  <c r="O194" i="52"/>
  <c r="D195" i="52"/>
  <c r="E195" i="52" s="1"/>
  <c r="G195" i="52"/>
  <c r="H195" i="52" s="1"/>
  <c r="K194" i="52"/>
  <c r="N194" i="52" s="1"/>
  <c r="L194" i="52"/>
  <c r="P194" i="52" l="1"/>
  <c r="D196" i="52"/>
  <c r="E196" i="52" s="1"/>
  <c r="G196" i="52"/>
  <c r="H196" i="52" s="1"/>
  <c r="F208" i="52"/>
  <c r="J195" i="52"/>
  <c r="M195" i="52" s="1"/>
  <c r="I195" i="52"/>
  <c r="O195" i="52"/>
  <c r="D197" i="52" l="1"/>
  <c r="E197" i="52" s="1"/>
  <c r="G197" i="52"/>
  <c r="H197" i="52" s="1"/>
  <c r="F209" i="52"/>
  <c r="J196" i="52"/>
  <c r="M196" i="52" s="1"/>
  <c r="I196" i="52"/>
  <c r="O196" i="52"/>
  <c r="K195" i="52"/>
  <c r="N195" i="52" s="1"/>
  <c r="L195" i="52"/>
  <c r="P195" i="52" s="1"/>
  <c r="J197" i="52" l="1"/>
  <c r="M197" i="52" s="1"/>
  <c r="I197" i="52"/>
  <c r="O197" i="52"/>
  <c r="F210" i="52"/>
  <c r="G198" i="52"/>
  <c r="H198" i="52" s="1"/>
  <c r="D198" i="52"/>
  <c r="E198" i="52" s="1"/>
  <c r="K196" i="52"/>
  <c r="N196" i="52" s="1"/>
  <c r="L196" i="52"/>
  <c r="P196" i="52" s="1"/>
  <c r="D199" i="52" l="1"/>
  <c r="G199" i="52"/>
  <c r="H199" i="52" s="1"/>
  <c r="F211" i="52"/>
  <c r="J198" i="52"/>
  <c r="M198" i="52" s="1"/>
  <c r="I198" i="52"/>
  <c r="O198" i="52"/>
  <c r="K197" i="52"/>
  <c r="N197" i="52" s="1"/>
  <c r="L197" i="52"/>
  <c r="P197" i="52" s="1"/>
  <c r="K198" i="52" l="1"/>
  <c r="N198" i="52" s="1"/>
  <c r="L198" i="52"/>
  <c r="P198" i="52" s="1"/>
  <c r="J199" i="52"/>
  <c r="M199" i="52" s="1"/>
  <c r="I199" i="52"/>
  <c r="O199" i="52"/>
  <c r="E199" i="52"/>
  <c r="F212" i="52" l="1"/>
  <c r="G200" i="52"/>
  <c r="H200" i="52" s="1"/>
  <c r="D200" i="52"/>
  <c r="K199" i="52"/>
  <c r="N199" i="52" s="1"/>
  <c r="L199" i="52"/>
  <c r="P199" i="52" s="1"/>
  <c r="J200" i="52" l="1"/>
  <c r="M200" i="52" s="1"/>
  <c r="I200" i="52"/>
  <c r="O200" i="52"/>
  <c r="E200" i="52"/>
  <c r="D201" i="52" s="1"/>
  <c r="G201" i="52" l="1"/>
  <c r="H201" i="52" s="1"/>
  <c r="J201" i="52" s="1"/>
  <c r="M201" i="52" s="1"/>
  <c r="K200" i="52"/>
  <c r="N200" i="52" s="1"/>
  <c r="L200" i="52"/>
  <c r="P200" i="52" s="1"/>
  <c r="E201" i="52"/>
  <c r="F214" i="52" s="1"/>
  <c r="F213" i="52"/>
  <c r="O201" i="52" l="1"/>
  <c r="I201" i="52"/>
  <c r="K201" i="52" s="1"/>
  <c r="N201" i="52" s="1"/>
  <c r="D202" i="52"/>
  <c r="E202" i="52" s="1"/>
  <c r="G202" i="52"/>
  <c r="H202" i="52" s="1"/>
  <c r="L201" i="52" l="1"/>
  <c r="P201" i="52" s="1"/>
  <c r="G203" i="52"/>
  <c r="H203" i="52" s="1"/>
  <c r="F215" i="52"/>
  <c r="D203" i="52"/>
  <c r="E203" i="52" s="1"/>
  <c r="J202" i="52"/>
  <c r="M202" i="52" s="1"/>
  <c r="I202" i="52"/>
  <c r="O202" i="52"/>
  <c r="K202" i="52" l="1"/>
  <c r="N202" i="52" s="1"/>
  <c r="L202" i="52"/>
  <c r="P202" i="52" s="1"/>
  <c r="I203" i="52"/>
  <c r="J203" i="52"/>
  <c r="M203" i="52" s="1"/>
  <c r="O203" i="52"/>
  <c r="G204" i="52"/>
  <c r="H204" i="52" s="1"/>
  <c r="F216" i="52"/>
  <c r="D204" i="52"/>
  <c r="K203" i="52" l="1"/>
  <c r="N203" i="52" s="1"/>
  <c r="L203" i="52"/>
  <c r="P203" i="52" s="1"/>
  <c r="J204" i="52"/>
  <c r="M204" i="52" s="1"/>
  <c r="I204" i="52"/>
  <c r="O204" i="52"/>
  <c r="E204" i="52"/>
  <c r="K204" i="52" l="1"/>
  <c r="N204" i="52" s="1"/>
  <c r="L204" i="52"/>
  <c r="P204" i="52" s="1"/>
  <c r="F217" i="52"/>
  <c r="D205" i="52"/>
  <c r="E205" i="52" s="1"/>
  <c r="G205" i="52"/>
  <c r="H205" i="52" s="1"/>
  <c r="G206" i="52" l="1"/>
  <c r="H206" i="52" s="1"/>
  <c r="D206" i="52"/>
  <c r="E206" i="52" s="1"/>
  <c r="F218" i="52"/>
  <c r="J205" i="52"/>
  <c r="M205" i="52" s="1"/>
  <c r="I205" i="52"/>
  <c r="O205" i="52"/>
  <c r="D207" i="52" l="1"/>
  <c r="G207" i="52"/>
  <c r="H207" i="52" s="1"/>
  <c r="F219" i="52"/>
  <c r="J206" i="52"/>
  <c r="M206" i="52" s="1"/>
  <c r="I206" i="52"/>
  <c r="O206" i="52"/>
  <c r="K205" i="52"/>
  <c r="N205" i="52" s="1"/>
  <c r="L205" i="52"/>
  <c r="P205" i="52" s="1"/>
  <c r="K206" i="52" l="1"/>
  <c r="N206" i="52" s="1"/>
  <c r="L206" i="52"/>
  <c r="P206" i="52" s="1"/>
  <c r="J207" i="52"/>
  <c r="M207" i="52" s="1"/>
  <c r="I207" i="52"/>
  <c r="O207" i="52"/>
  <c r="E207" i="52"/>
  <c r="G208" i="52" s="1"/>
  <c r="H208" i="52" s="1"/>
  <c r="D208" i="52" l="1"/>
  <c r="E208" i="52" s="1"/>
  <c r="J208" i="52"/>
  <c r="M208" i="52" s="1"/>
  <c r="I208" i="52"/>
  <c r="O208" i="52"/>
  <c r="K207" i="52"/>
  <c r="N207" i="52" s="1"/>
  <c r="L207" i="52"/>
  <c r="P207" i="52" s="1"/>
  <c r="F220" i="52"/>
  <c r="F221" i="52" l="1"/>
  <c r="K208" i="52"/>
  <c r="N208" i="52" s="1"/>
  <c r="L208" i="52"/>
  <c r="P208" i="52" s="1"/>
  <c r="D209" i="52"/>
  <c r="G209" i="52"/>
  <c r="H209" i="52" s="1"/>
  <c r="E209" i="52" l="1"/>
  <c r="D210" i="52" s="1"/>
  <c r="J209" i="52"/>
  <c r="M209" i="52" s="1"/>
  <c r="I209" i="52"/>
  <c r="O209" i="52"/>
  <c r="E210" i="52" l="1"/>
  <c r="D211" i="52" s="1"/>
  <c r="G210" i="52"/>
  <c r="H210" i="52" s="1"/>
  <c r="K209" i="52"/>
  <c r="N209" i="52" s="1"/>
  <c r="L209" i="52"/>
  <c r="P209" i="52" s="1"/>
  <c r="F222" i="52"/>
  <c r="J210" i="52" l="1"/>
  <c r="M210" i="52" s="1"/>
  <c r="I210" i="52"/>
  <c r="O210" i="52"/>
  <c r="G211" i="52"/>
  <c r="H211" i="52" s="1"/>
  <c r="E211" i="52"/>
  <c r="F224" i="52" s="1"/>
  <c r="F223" i="52"/>
  <c r="J211" i="52" l="1"/>
  <c r="M211" i="52" s="1"/>
  <c r="I211" i="52"/>
  <c r="O211" i="52"/>
  <c r="K210" i="52"/>
  <c r="N210" i="52" s="1"/>
  <c r="L210" i="52"/>
  <c r="P210" i="52" s="1"/>
  <c r="G212" i="52"/>
  <c r="H212" i="52" s="1"/>
  <c r="D212" i="52"/>
  <c r="K211" i="52" l="1"/>
  <c r="N211" i="52" s="1"/>
  <c r="L211" i="52"/>
  <c r="P211" i="52" s="1"/>
  <c r="J212" i="52"/>
  <c r="M212" i="52" s="1"/>
  <c r="I212" i="52"/>
  <c r="O212" i="52"/>
  <c r="E212" i="52"/>
  <c r="G213" i="52" l="1"/>
  <c r="H213" i="52" s="1"/>
  <c r="K212" i="52"/>
  <c r="N212" i="52" s="1"/>
  <c r="L212" i="52"/>
  <c r="P212" i="52" s="1"/>
  <c r="F225" i="52"/>
  <c r="D213" i="52"/>
  <c r="J213" i="52" l="1"/>
  <c r="M213" i="52" s="1"/>
  <c r="I213" i="52"/>
  <c r="O213" i="52"/>
  <c r="E213" i="52"/>
  <c r="G214" i="52" s="1"/>
  <c r="H214" i="52" s="1"/>
  <c r="D214" i="52" l="1"/>
  <c r="E214" i="52" s="1"/>
  <c r="J214" i="52"/>
  <c r="M214" i="52" s="1"/>
  <c r="I214" i="52"/>
  <c r="O214" i="52"/>
  <c r="K213" i="52"/>
  <c r="N213" i="52" s="1"/>
  <c r="L213" i="52"/>
  <c r="P213" i="52" s="1"/>
  <c r="F226" i="52"/>
  <c r="K214" i="52" l="1"/>
  <c r="N214" i="52" s="1"/>
  <c r="L214" i="52"/>
  <c r="P214" i="52" s="1"/>
  <c r="F227" i="52"/>
  <c r="G215" i="52"/>
  <c r="H215" i="52" s="1"/>
  <c r="D215" i="52"/>
  <c r="J215" i="52" l="1"/>
  <c r="M215" i="52" s="1"/>
  <c r="I215" i="52"/>
  <c r="O215" i="52"/>
  <c r="E215" i="52"/>
  <c r="K215" i="52" l="1"/>
  <c r="N215" i="52" s="1"/>
  <c r="L215" i="52"/>
  <c r="P215" i="52" s="1"/>
  <c r="F228" i="52"/>
  <c r="G216" i="52"/>
  <c r="H216" i="52" s="1"/>
  <c r="D216" i="52"/>
  <c r="J216" i="52" l="1"/>
  <c r="M216" i="52" s="1"/>
  <c r="I216" i="52"/>
  <c r="O216" i="52"/>
  <c r="E216" i="52"/>
  <c r="K216" i="52" l="1"/>
  <c r="N216" i="52" s="1"/>
  <c r="L216" i="52"/>
  <c r="P216" i="52" s="1"/>
  <c r="F229" i="52"/>
  <c r="D217" i="52"/>
  <c r="G217" i="52"/>
  <c r="H217" i="52" s="1"/>
  <c r="J217" i="52" l="1"/>
  <c r="M217" i="52" s="1"/>
  <c r="I217" i="52"/>
  <c r="O217" i="52"/>
  <c r="E217" i="52"/>
  <c r="G218" i="52" s="1"/>
  <c r="H218" i="52" s="1"/>
  <c r="D218" i="52" l="1"/>
  <c r="E218" i="52" s="1"/>
  <c r="F231" i="52" s="1"/>
  <c r="J218" i="52"/>
  <c r="M218" i="52" s="1"/>
  <c r="I218" i="52"/>
  <c r="O218" i="52"/>
  <c r="K217" i="52"/>
  <c r="N217" i="52" s="1"/>
  <c r="L217" i="52"/>
  <c r="P217" i="52" s="1"/>
  <c r="F230" i="52"/>
  <c r="D219" i="52" l="1"/>
  <c r="E219" i="52" s="1"/>
  <c r="D220" i="52" s="1"/>
  <c r="G219" i="52"/>
  <c r="H219" i="52" s="1"/>
  <c r="K218" i="52"/>
  <c r="N218" i="52" s="1"/>
  <c r="L218" i="52"/>
  <c r="P218" i="52" s="1"/>
  <c r="E220" i="52" l="1"/>
  <c r="J219" i="52"/>
  <c r="M219" i="52" s="1"/>
  <c r="I219" i="52"/>
  <c r="O219" i="52"/>
  <c r="G220" i="52"/>
  <c r="H220" i="52" s="1"/>
  <c r="F232" i="52"/>
  <c r="J220" i="52" l="1"/>
  <c r="M220" i="52" s="1"/>
  <c r="I220" i="52"/>
  <c r="O220" i="52"/>
  <c r="G221" i="52"/>
  <c r="H221" i="52" s="1"/>
  <c r="K219" i="52"/>
  <c r="N219" i="52" s="1"/>
  <c r="L219" i="52"/>
  <c r="P219" i="52" s="1"/>
  <c r="F233" i="52"/>
  <c r="D221" i="52"/>
  <c r="E221" i="52" s="1"/>
  <c r="K220" i="52" l="1"/>
  <c r="N220" i="52" s="1"/>
  <c r="L220" i="52"/>
  <c r="P220" i="52" s="1"/>
  <c r="J221" i="52"/>
  <c r="M221" i="52" s="1"/>
  <c r="I221" i="52"/>
  <c r="O221" i="52"/>
  <c r="G222" i="52"/>
  <c r="H222" i="52" s="1"/>
  <c r="D222" i="52"/>
  <c r="F234" i="52"/>
  <c r="K221" i="52" l="1"/>
  <c r="N221" i="52" s="1"/>
  <c r="L221" i="52"/>
  <c r="P221" i="52" s="1"/>
  <c r="J222" i="52"/>
  <c r="M222" i="52" s="1"/>
  <c r="I222" i="52"/>
  <c r="O222" i="52"/>
  <c r="E222" i="52"/>
  <c r="F235" i="52" s="1"/>
  <c r="K222" i="52" l="1"/>
  <c r="N222" i="52" s="1"/>
  <c r="L222" i="52"/>
  <c r="P222" i="52" s="1"/>
  <c r="G223" i="52"/>
  <c r="H223" i="52" s="1"/>
  <c r="D223" i="52"/>
  <c r="E223" i="52" s="1"/>
  <c r="J223" i="52" l="1"/>
  <c r="M223" i="52" s="1"/>
  <c r="I223" i="52"/>
  <c r="O223" i="52"/>
  <c r="D224" i="52"/>
  <c r="G224" i="52"/>
  <c r="H224" i="52" s="1"/>
  <c r="F236" i="52"/>
  <c r="K223" i="52" l="1"/>
  <c r="N223" i="52" s="1"/>
  <c r="L223" i="52"/>
  <c r="P223" i="52" s="1"/>
  <c r="E224" i="52"/>
  <c r="G225" i="52" s="1"/>
  <c r="H225" i="52" s="1"/>
  <c r="J224" i="52"/>
  <c r="M224" i="52" s="1"/>
  <c r="I224" i="52"/>
  <c r="O224" i="52"/>
  <c r="D225" i="52" l="1"/>
  <c r="E225" i="52" s="1"/>
  <c r="G226" i="52" s="1"/>
  <c r="H226" i="52" s="1"/>
  <c r="J225" i="52"/>
  <c r="M225" i="52" s="1"/>
  <c r="I225" i="52"/>
  <c r="O225" i="52"/>
  <c r="K224" i="52"/>
  <c r="N224" i="52" s="1"/>
  <c r="L224" i="52"/>
  <c r="P224" i="52" s="1"/>
  <c r="F237" i="52"/>
  <c r="F238" i="52" l="1"/>
  <c r="D226" i="52"/>
  <c r="E226" i="52" s="1"/>
  <c r="G227" i="52" s="1"/>
  <c r="H227" i="52" s="1"/>
  <c r="J226" i="52"/>
  <c r="M226" i="52" s="1"/>
  <c r="I226" i="52"/>
  <c r="O226" i="52"/>
  <c r="K225" i="52"/>
  <c r="N225" i="52" s="1"/>
  <c r="L225" i="52"/>
  <c r="P225" i="52" s="1"/>
  <c r="F239" i="52" l="1"/>
  <c r="D227" i="52"/>
  <c r="I227" i="52"/>
  <c r="J227" i="52"/>
  <c r="M227" i="52" s="1"/>
  <c r="O227" i="52"/>
  <c r="K226" i="52"/>
  <c r="N226" i="52" s="1"/>
  <c r="L226" i="52"/>
  <c r="P226" i="52" s="1"/>
  <c r="K227" i="52" l="1"/>
  <c r="N227" i="52" s="1"/>
  <c r="L227" i="52"/>
  <c r="P227" i="52" s="1"/>
  <c r="E227" i="52"/>
  <c r="D228" i="52" s="1"/>
  <c r="F240" i="52" l="1"/>
  <c r="E228" i="52"/>
  <c r="G228" i="52"/>
  <c r="H228" i="52" s="1"/>
  <c r="D229" i="52" l="1"/>
  <c r="F241" i="52"/>
  <c r="I228" i="52"/>
  <c r="J228" i="52"/>
  <c r="M228" i="52" s="1"/>
  <c r="O228" i="52"/>
  <c r="G229" i="52"/>
  <c r="H229" i="52" s="1"/>
  <c r="K228" i="52" l="1"/>
  <c r="N228" i="52" s="1"/>
  <c r="L228" i="52"/>
  <c r="P228" i="52" s="1"/>
  <c r="I229" i="52"/>
  <c r="J229" i="52"/>
  <c r="M229" i="52" s="1"/>
  <c r="O229" i="52"/>
  <c r="E229" i="52"/>
  <c r="D230" i="52" s="1"/>
  <c r="F242" i="52" l="1"/>
  <c r="E230" i="52"/>
  <c r="D231" i="52" s="1"/>
  <c r="G230" i="52"/>
  <c r="H230" i="52" s="1"/>
  <c r="K229" i="52"/>
  <c r="N229" i="52" s="1"/>
  <c r="L229" i="52"/>
  <c r="P229" i="52" s="1"/>
  <c r="F243" i="52" l="1"/>
  <c r="I230" i="52"/>
  <c r="J230" i="52"/>
  <c r="M230" i="52" s="1"/>
  <c r="O230" i="52"/>
  <c r="E231" i="52"/>
  <c r="D232" i="52" s="1"/>
  <c r="G231" i="52"/>
  <c r="H231" i="52" s="1"/>
  <c r="I231" i="52" l="1"/>
  <c r="J231" i="52"/>
  <c r="M231" i="52" s="1"/>
  <c r="O231" i="52"/>
  <c r="G232" i="52"/>
  <c r="H232" i="52" s="1"/>
  <c r="E232" i="52"/>
  <c r="D233" i="52" s="1"/>
  <c r="K230" i="52"/>
  <c r="N230" i="52" s="1"/>
  <c r="L230" i="52"/>
  <c r="P230" i="52" s="1"/>
  <c r="F244" i="52"/>
  <c r="I232" i="52" l="1"/>
  <c r="J232" i="52"/>
  <c r="M232" i="52" s="1"/>
  <c r="O232" i="52"/>
  <c r="F245" i="52"/>
  <c r="K231" i="52"/>
  <c r="N231" i="52" s="1"/>
  <c r="L231" i="52"/>
  <c r="P231" i="52" s="1"/>
  <c r="E233" i="52"/>
  <c r="G233" i="52"/>
  <c r="H233" i="52" s="1"/>
  <c r="J233" i="52" l="1"/>
  <c r="M233" i="52" s="1"/>
  <c r="I233" i="52"/>
  <c r="O233" i="52"/>
  <c r="K232" i="52"/>
  <c r="N232" i="52" s="1"/>
  <c r="L232" i="52"/>
  <c r="P232" i="52" s="1"/>
  <c r="F246" i="52"/>
  <c r="G234" i="52"/>
  <c r="H234" i="52" s="1"/>
  <c r="D234" i="52"/>
  <c r="E234" i="52" l="1"/>
  <c r="K233" i="52"/>
  <c r="N233" i="52" s="1"/>
  <c r="L233" i="52"/>
  <c r="P233" i="52" s="1"/>
  <c r="I234" i="52"/>
  <c r="J234" i="52"/>
  <c r="M234" i="52" s="1"/>
  <c r="O234" i="52"/>
  <c r="F247" i="52" l="1"/>
  <c r="G235" i="52"/>
  <c r="H235" i="52" s="1"/>
  <c r="K234" i="52"/>
  <c r="N234" i="52" s="1"/>
  <c r="L234" i="52"/>
  <c r="P234" i="52" s="1"/>
  <c r="D235" i="52"/>
  <c r="I235" i="52" l="1"/>
  <c r="J235" i="52"/>
  <c r="M235" i="52" s="1"/>
  <c r="O235" i="52"/>
  <c r="E235" i="52"/>
  <c r="D236" i="52" s="1"/>
  <c r="F248" i="52" l="1"/>
  <c r="G236" i="52"/>
  <c r="H236" i="52" s="1"/>
  <c r="K235" i="52"/>
  <c r="N235" i="52" s="1"/>
  <c r="L235" i="52"/>
  <c r="P235" i="52" s="1"/>
  <c r="E236" i="52"/>
  <c r="D237" i="52" l="1"/>
  <c r="F249" i="52"/>
  <c r="I236" i="52"/>
  <c r="J236" i="52"/>
  <c r="M236" i="52" s="1"/>
  <c r="O236" i="52"/>
  <c r="G237" i="52"/>
  <c r="H237" i="52" s="1"/>
  <c r="J237" i="52" l="1"/>
  <c r="M237" i="52" s="1"/>
  <c r="I237" i="52"/>
  <c r="O237" i="52"/>
  <c r="K236" i="52"/>
  <c r="N236" i="52" s="1"/>
  <c r="L236" i="52"/>
  <c r="P236" i="52" s="1"/>
  <c r="E237" i="52"/>
  <c r="D238" i="52" s="1"/>
  <c r="F250" i="52" l="1"/>
  <c r="K237" i="52"/>
  <c r="N237" i="52" s="1"/>
  <c r="L237" i="52"/>
  <c r="P237" i="52" s="1"/>
  <c r="E238" i="52"/>
  <c r="G239" i="52" s="1"/>
  <c r="H239" i="52" s="1"/>
  <c r="G238" i="52"/>
  <c r="H238" i="52" s="1"/>
  <c r="I239" i="52" l="1"/>
  <c r="J239" i="52"/>
  <c r="O239" i="52"/>
  <c r="F251" i="52"/>
  <c r="I238" i="52"/>
  <c r="J238" i="52"/>
  <c r="M238" i="52" s="1"/>
  <c r="O238" i="52"/>
  <c r="D239" i="52"/>
  <c r="E239" i="52" s="1"/>
  <c r="K238" i="52" l="1"/>
  <c r="N238" i="52" s="1"/>
  <c r="L238" i="52"/>
  <c r="P238" i="52" s="1"/>
  <c r="D240" i="52"/>
  <c r="G240" i="52"/>
  <c r="H240" i="52" s="1"/>
  <c r="F252" i="52"/>
  <c r="M239" i="52"/>
  <c r="K239" i="52"/>
  <c r="L239" i="52"/>
  <c r="P239" i="52" s="1"/>
  <c r="N239" i="52" l="1"/>
  <c r="I240" i="52"/>
  <c r="J240" i="52"/>
  <c r="M240" i="52" s="1"/>
  <c r="O240" i="52"/>
  <c r="E240" i="52"/>
  <c r="F253" i="52" s="1"/>
  <c r="D241" i="52" l="1"/>
  <c r="E241" i="52" s="1"/>
  <c r="F254" i="52" s="1"/>
  <c r="G241" i="52"/>
  <c r="H241" i="52" s="1"/>
  <c r="K240" i="52"/>
  <c r="N240" i="52" s="1"/>
  <c r="L240" i="52"/>
  <c r="P240" i="52" s="1"/>
  <c r="D242" i="52" l="1"/>
  <c r="E242" i="52" s="1"/>
  <c r="G242" i="52"/>
  <c r="H242" i="52" s="1"/>
  <c r="J241" i="52"/>
  <c r="M241" i="52" s="1"/>
  <c r="I241" i="52"/>
  <c r="O241" i="52"/>
  <c r="G243" i="52" l="1"/>
  <c r="H243" i="52" s="1"/>
  <c r="F255" i="52"/>
  <c r="D243" i="52"/>
  <c r="I242" i="52"/>
  <c r="J242" i="52"/>
  <c r="M242" i="52" s="1"/>
  <c r="O242" i="52"/>
  <c r="K241" i="52"/>
  <c r="N241" i="52" s="1"/>
  <c r="L241" i="52"/>
  <c r="P241" i="52" s="1"/>
  <c r="I243" i="52" l="1"/>
  <c r="J243" i="52"/>
  <c r="M243" i="52" s="1"/>
  <c r="O243" i="52"/>
  <c r="K242" i="52"/>
  <c r="N242" i="52" s="1"/>
  <c r="L242" i="52"/>
  <c r="P242" i="52" s="1"/>
  <c r="E243" i="52"/>
  <c r="D244" i="52" s="1"/>
  <c r="G244" i="52" l="1"/>
  <c r="H244" i="52" s="1"/>
  <c r="F256" i="52"/>
  <c r="K243" i="52"/>
  <c r="N243" i="52" s="1"/>
  <c r="L243" i="52"/>
  <c r="P243" i="52" s="1"/>
  <c r="E244" i="52"/>
  <c r="I244" i="52" l="1"/>
  <c r="J244" i="52"/>
  <c r="M244" i="52" s="1"/>
  <c r="O244" i="52"/>
  <c r="F257" i="52"/>
  <c r="D245" i="52"/>
  <c r="G245" i="52"/>
  <c r="H245" i="52" s="1"/>
  <c r="K244" i="52" l="1"/>
  <c r="N244" i="52" s="1"/>
  <c r="L244" i="52"/>
  <c r="P244" i="52" s="1"/>
  <c r="J245" i="52"/>
  <c r="M245" i="52" s="1"/>
  <c r="I245" i="52"/>
  <c r="O245" i="52"/>
  <c r="E245" i="52"/>
  <c r="G246" i="52" s="1"/>
  <c r="H246" i="52" s="1"/>
  <c r="I246" i="52" l="1"/>
  <c r="J246" i="52"/>
  <c r="M246" i="52" s="1"/>
  <c r="O246" i="52"/>
  <c r="K245" i="52"/>
  <c r="N245" i="52" s="1"/>
  <c r="L245" i="52"/>
  <c r="P245" i="52" s="1"/>
  <c r="F258" i="52"/>
  <c r="D246" i="52"/>
  <c r="E246" i="52" s="1"/>
  <c r="G247" i="52" l="1"/>
  <c r="H247" i="52" s="1"/>
  <c r="D247" i="52"/>
  <c r="F259" i="52"/>
  <c r="K246" i="52"/>
  <c r="N246" i="52" s="1"/>
  <c r="L246" i="52"/>
  <c r="P246" i="52" s="1"/>
  <c r="I247" i="52" l="1"/>
  <c r="J247" i="52"/>
  <c r="M247" i="52" s="1"/>
  <c r="O247" i="52"/>
  <c r="E247" i="52"/>
  <c r="F260" i="52" s="1"/>
  <c r="K247" i="52" l="1"/>
  <c r="N247" i="52" s="1"/>
  <c r="L247" i="52"/>
  <c r="P247" i="52" s="1"/>
  <c r="D248" i="52"/>
  <c r="G248" i="52"/>
  <c r="H248" i="52" s="1"/>
  <c r="I248" i="52" l="1"/>
  <c r="J248" i="52"/>
  <c r="M248" i="52" s="1"/>
  <c r="O248" i="52"/>
  <c r="E248" i="52"/>
  <c r="F261" i="52" l="1"/>
  <c r="G249" i="52"/>
  <c r="H249" i="52" s="1"/>
  <c r="D249" i="52"/>
  <c r="K248" i="52"/>
  <c r="N248" i="52" s="1"/>
  <c r="L248" i="52"/>
  <c r="P248" i="52" s="1"/>
  <c r="J249" i="52" l="1"/>
  <c r="M249" i="52" s="1"/>
  <c r="I249" i="52"/>
  <c r="O249" i="52"/>
  <c r="E249" i="52"/>
  <c r="F262" i="52" l="1"/>
  <c r="K249" i="52"/>
  <c r="N249" i="52" s="1"/>
  <c r="L249" i="52"/>
  <c r="P249" i="52" s="1"/>
  <c r="D250" i="52"/>
  <c r="E250" i="52" s="1"/>
  <c r="G250" i="52"/>
  <c r="H250" i="52" s="1"/>
  <c r="I250" i="52" l="1"/>
  <c r="J250" i="52"/>
  <c r="M250" i="52" s="1"/>
  <c r="O250" i="52"/>
  <c r="G251" i="52"/>
  <c r="H251" i="52" s="1"/>
  <c r="D251" i="52"/>
  <c r="F263" i="52"/>
  <c r="K250" i="52" l="1"/>
  <c r="N250" i="52" s="1"/>
  <c r="L250" i="52"/>
  <c r="P250" i="52" s="1"/>
  <c r="I251" i="52"/>
  <c r="J251" i="52"/>
  <c r="M251" i="52" s="1"/>
  <c r="O251" i="52"/>
  <c r="E251" i="52"/>
  <c r="G252" i="52" s="1"/>
  <c r="H252" i="52" s="1"/>
  <c r="I252" i="52" l="1"/>
  <c r="J252" i="52"/>
  <c r="M252" i="52" s="1"/>
  <c r="O252" i="52"/>
  <c r="K251" i="52"/>
  <c r="N251" i="52" s="1"/>
  <c r="L251" i="52"/>
  <c r="P251" i="52" s="1"/>
  <c r="F264" i="52"/>
  <c r="D252" i="52"/>
  <c r="E252" i="52" s="1"/>
  <c r="G253" i="52" l="1"/>
  <c r="H253" i="52" s="1"/>
  <c r="D253" i="52"/>
  <c r="F265" i="52"/>
  <c r="K252" i="52"/>
  <c r="N252" i="52" s="1"/>
  <c r="L252" i="52"/>
  <c r="P252" i="52" s="1"/>
  <c r="J253" i="52" l="1"/>
  <c r="M253" i="52" s="1"/>
  <c r="I253" i="52"/>
  <c r="O253" i="52"/>
  <c r="E253" i="52"/>
  <c r="K253" i="52" l="1"/>
  <c r="N253" i="52" s="1"/>
  <c r="L253" i="52"/>
  <c r="P253" i="52" s="1"/>
  <c r="F266" i="52"/>
  <c r="D254" i="52"/>
  <c r="G254" i="52"/>
  <c r="H254" i="52" s="1"/>
  <c r="I254" i="52" l="1"/>
  <c r="J254" i="52"/>
  <c r="M254" i="52" s="1"/>
  <c r="O254" i="52"/>
  <c r="E254" i="52"/>
  <c r="G255" i="52" s="1"/>
  <c r="H255" i="52" s="1"/>
  <c r="F267" i="52" l="1"/>
  <c r="D255" i="52"/>
  <c r="E255" i="52" s="1"/>
  <c r="I255" i="52"/>
  <c r="J255" i="52"/>
  <c r="M255" i="52" s="1"/>
  <c r="O255" i="52"/>
  <c r="K254" i="52"/>
  <c r="N254" i="52" s="1"/>
  <c r="L254" i="52"/>
  <c r="P254" i="52" s="1"/>
  <c r="K255" i="52" l="1"/>
  <c r="N255" i="52" s="1"/>
  <c r="L255" i="52"/>
  <c r="P255" i="52" s="1"/>
  <c r="F268" i="52"/>
  <c r="G256" i="52"/>
  <c r="H256" i="52" s="1"/>
  <c r="D256" i="52"/>
  <c r="I256" i="52" l="1"/>
  <c r="J256" i="52"/>
  <c r="M256" i="52" s="1"/>
  <c r="O256" i="52"/>
  <c r="E256" i="52"/>
  <c r="G257" i="52" s="1"/>
  <c r="H257" i="52" s="1"/>
  <c r="D257" i="52" l="1"/>
  <c r="E257" i="52" s="1"/>
  <c r="D258" i="52" s="1"/>
  <c r="J257" i="52"/>
  <c r="M257" i="52" s="1"/>
  <c r="I257" i="52"/>
  <c r="O257" i="52"/>
  <c r="K256" i="52"/>
  <c r="N256" i="52" s="1"/>
  <c r="L256" i="52"/>
  <c r="P256" i="52" s="1"/>
  <c r="F269" i="52"/>
  <c r="F270" i="52" l="1"/>
  <c r="K257" i="52"/>
  <c r="N257" i="52" s="1"/>
  <c r="L257" i="52"/>
  <c r="P257" i="52" s="1"/>
  <c r="E258" i="52"/>
  <c r="G259" i="52" s="1"/>
  <c r="H259" i="52" s="1"/>
  <c r="G258" i="52"/>
  <c r="H258" i="52" s="1"/>
  <c r="I258" i="52" l="1"/>
  <c r="J258" i="52"/>
  <c r="M258" i="52" s="1"/>
  <c r="O258" i="52"/>
  <c r="I259" i="52"/>
  <c r="J259" i="52"/>
  <c r="O259" i="52"/>
  <c r="F271" i="52"/>
  <c r="D259" i="52"/>
  <c r="E259" i="52" s="1"/>
  <c r="M259" i="52" l="1"/>
  <c r="K258" i="52"/>
  <c r="N258" i="52" s="1"/>
  <c r="L258" i="52"/>
  <c r="P258" i="52" s="1"/>
  <c r="K259" i="52"/>
  <c r="L259" i="52"/>
  <c r="P259" i="52" s="1"/>
  <c r="G260" i="52"/>
  <c r="H260" i="52" s="1"/>
  <c r="D260" i="52"/>
  <c r="F272" i="52"/>
  <c r="N259" i="52" l="1"/>
  <c r="I260" i="52"/>
  <c r="J260" i="52"/>
  <c r="M260" i="52" s="1"/>
  <c r="O260" i="52"/>
  <c r="E260" i="52"/>
  <c r="F273" i="52" l="1"/>
  <c r="D261" i="52"/>
  <c r="E261" i="52" s="1"/>
  <c r="G261" i="52"/>
  <c r="H261" i="52" s="1"/>
  <c r="K260" i="52"/>
  <c r="N260" i="52" s="1"/>
  <c r="L260" i="52"/>
  <c r="P260" i="52" s="1"/>
  <c r="J261" i="52" l="1"/>
  <c r="M261" i="52" s="1"/>
  <c r="I261" i="52"/>
  <c r="O261" i="52"/>
  <c r="G262" i="52"/>
  <c r="H262" i="52" s="1"/>
  <c r="D262" i="52"/>
  <c r="E262" i="52" s="1"/>
  <c r="F274" i="52"/>
  <c r="I262" i="52" l="1"/>
  <c r="J262" i="52"/>
  <c r="M262" i="52" s="1"/>
  <c r="O262" i="52"/>
  <c r="G263" i="52"/>
  <c r="H263" i="52" s="1"/>
  <c r="D263" i="52"/>
  <c r="F275" i="52"/>
  <c r="K261" i="52"/>
  <c r="N261" i="52" s="1"/>
  <c r="L261" i="52"/>
  <c r="P261" i="52" s="1"/>
  <c r="K262" i="52" l="1"/>
  <c r="N262" i="52" s="1"/>
  <c r="L262" i="52"/>
  <c r="P262" i="52" s="1"/>
  <c r="I263" i="52"/>
  <c r="J263" i="52"/>
  <c r="M263" i="52" s="1"/>
  <c r="O263" i="52"/>
  <c r="E263" i="52"/>
  <c r="F276" i="52" s="1"/>
  <c r="K263" i="52" l="1"/>
  <c r="N263" i="52" s="1"/>
  <c r="L263" i="52"/>
  <c r="P263" i="52" s="1"/>
  <c r="D264" i="52"/>
  <c r="E264" i="52" s="1"/>
  <c r="G264" i="52"/>
  <c r="H264" i="52" s="1"/>
  <c r="I264" i="52" l="1"/>
  <c r="J264" i="52"/>
  <c r="M264" i="52" s="1"/>
  <c r="O264" i="52"/>
  <c r="F277" i="52"/>
  <c r="G265" i="52"/>
  <c r="H265" i="52" s="1"/>
  <c r="D265" i="52"/>
  <c r="E265" i="52" s="1"/>
  <c r="K264" i="52" l="1"/>
  <c r="N264" i="52" s="1"/>
  <c r="L264" i="52"/>
  <c r="P264" i="52" s="1"/>
  <c r="G266" i="52"/>
  <c r="H266" i="52" s="1"/>
  <c r="D266" i="52"/>
  <c r="E266" i="52" s="1"/>
  <c r="F278" i="52"/>
  <c r="J265" i="52"/>
  <c r="M265" i="52" s="1"/>
  <c r="I265" i="52"/>
  <c r="O265" i="52"/>
  <c r="K265" i="52" l="1"/>
  <c r="N265" i="52" s="1"/>
  <c r="L265" i="52"/>
  <c r="P265" i="52" s="1"/>
  <c r="G267" i="52"/>
  <c r="H267" i="52" s="1"/>
  <c r="D267" i="52"/>
  <c r="F279" i="52"/>
  <c r="I266" i="52"/>
  <c r="J266" i="52"/>
  <c r="M266" i="52" s="1"/>
  <c r="O266" i="52"/>
  <c r="I267" i="52" l="1"/>
  <c r="J267" i="52"/>
  <c r="M267" i="52" s="1"/>
  <c r="O267" i="52"/>
  <c r="K266" i="52"/>
  <c r="N266" i="52" s="1"/>
  <c r="L266" i="52"/>
  <c r="P266" i="52" s="1"/>
  <c r="E267" i="52"/>
  <c r="K267" i="52" l="1"/>
  <c r="N267" i="52" s="1"/>
  <c r="L267" i="52"/>
  <c r="P267" i="52" s="1"/>
  <c r="D268" i="52"/>
  <c r="F280" i="52"/>
  <c r="G268" i="52"/>
  <c r="H268" i="52" s="1"/>
  <c r="I268" i="52" l="1"/>
  <c r="J268" i="52"/>
  <c r="M268" i="52" s="1"/>
  <c r="O268" i="52"/>
  <c r="E268" i="52"/>
  <c r="F281" i="52" l="1"/>
  <c r="G269" i="52"/>
  <c r="H269" i="52" s="1"/>
  <c r="K268" i="52"/>
  <c r="N268" i="52" s="1"/>
  <c r="L268" i="52"/>
  <c r="P268" i="52" s="1"/>
  <c r="D269" i="52"/>
  <c r="J269" i="52" l="1"/>
  <c r="M269" i="52" s="1"/>
  <c r="I269" i="52"/>
  <c r="O269" i="52"/>
  <c r="E269" i="52"/>
  <c r="F282" i="52" s="1"/>
  <c r="D270" i="52" l="1"/>
  <c r="E270" i="52" s="1"/>
  <c r="G270" i="52"/>
  <c r="H270" i="52" s="1"/>
  <c r="K269" i="52"/>
  <c r="N269" i="52" s="1"/>
  <c r="L269" i="52"/>
  <c r="P269" i="52" s="1"/>
  <c r="D271" i="52" l="1"/>
  <c r="G271" i="52"/>
  <c r="H271" i="52" s="1"/>
  <c r="F283" i="52"/>
  <c r="J270" i="52"/>
  <c r="M270" i="52" s="1"/>
  <c r="I270" i="52"/>
  <c r="O270" i="52"/>
  <c r="K270" i="52" l="1"/>
  <c r="N270" i="52" s="1"/>
  <c r="L270" i="52"/>
  <c r="P270" i="52" s="1"/>
  <c r="I271" i="52"/>
  <c r="J271" i="52"/>
  <c r="M271" i="52" s="1"/>
  <c r="O271" i="52"/>
  <c r="E271" i="52"/>
  <c r="D272" i="52" s="1"/>
  <c r="K271" i="52" l="1"/>
  <c r="N271" i="52" s="1"/>
  <c r="L271" i="52"/>
  <c r="P271" i="52" s="1"/>
  <c r="F284" i="52"/>
  <c r="E272" i="52"/>
  <c r="G272" i="52"/>
  <c r="H272" i="52" s="1"/>
  <c r="I272" i="52" l="1"/>
  <c r="J272" i="52"/>
  <c r="M272" i="52" s="1"/>
  <c r="O272" i="52"/>
  <c r="F285" i="52"/>
  <c r="D273" i="52"/>
  <c r="E273" i="52" s="1"/>
  <c r="G273" i="52"/>
  <c r="H273" i="52" s="1"/>
  <c r="K272" i="52" l="1"/>
  <c r="N272" i="52" s="1"/>
  <c r="L272" i="52"/>
  <c r="P272" i="52" s="1"/>
  <c r="J273" i="52"/>
  <c r="M273" i="52" s="1"/>
  <c r="I273" i="52"/>
  <c r="O273" i="52"/>
  <c r="G274" i="52"/>
  <c r="H274" i="52" s="1"/>
  <c r="D274" i="52"/>
  <c r="E274" i="52" s="1"/>
  <c r="F286" i="52"/>
  <c r="J274" i="52" l="1"/>
  <c r="M274" i="52" s="1"/>
  <c r="I274" i="52"/>
  <c r="O274" i="52"/>
  <c r="D275" i="52"/>
  <c r="G275" i="52"/>
  <c r="H275" i="52" s="1"/>
  <c r="F287" i="52"/>
  <c r="K273" i="52"/>
  <c r="N273" i="52" s="1"/>
  <c r="L273" i="52"/>
  <c r="P273" i="52" s="1"/>
  <c r="I275" i="52" l="1"/>
  <c r="J275" i="52"/>
  <c r="M275" i="52" s="1"/>
  <c r="O275" i="52"/>
  <c r="K274" i="52"/>
  <c r="N274" i="52" s="1"/>
  <c r="L274" i="52"/>
  <c r="P274" i="52" s="1"/>
  <c r="E275" i="52"/>
  <c r="D276" i="52" s="1"/>
  <c r="F288" i="52" l="1"/>
  <c r="K275" i="52"/>
  <c r="N275" i="52" s="1"/>
  <c r="L275" i="52"/>
  <c r="P275" i="52" s="1"/>
  <c r="E276" i="52"/>
  <c r="G276" i="52"/>
  <c r="H276" i="52" s="1"/>
  <c r="I276" i="52" l="1"/>
  <c r="J276" i="52"/>
  <c r="M276" i="52" s="1"/>
  <c r="O276" i="52"/>
  <c r="D277" i="52"/>
  <c r="G277" i="52"/>
  <c r="H277" i="52" s="1"/>
  <c r="F289" i="52"/>
  <c r="E277" i="52" l="1"/>
  <c r="J277" i="52"/>
  <c r="M277" i="52" s="1"/>
  <c r="I277" i="52"/>
  <c r="O277" i="52"/>
  <c r="K276" i="52"/>
  <c r="N276" i="52" s="1"/>
  <c r="L276" i="52"/>
  <c r="P276" i="52" s="1"/>
  <c r="F290" i="52" l="1"/>
  <c r="K277" i="52"/>
  <c r="N277" i="52" s="1"/>
  <c r="L277" i="52"/>
  <c r="P277" i="52" s="1"/>
  <c r="D278" i="52"/>
  <c r="E278" i="52" s="1"/>
  <c r="G278" i="52"/>
  <c r="H278" i="52" s="1"/>
  <c r="G284" i="52" l="1"/>
  <c r="G289" i="52"/>
  <c r="G281" i="52"/>
  <c r="G283" i="52"/>
  <c r="G285" i="52"/>
  <c r="G290" i="52"/>
  <c r="G282" i="52"/>
  <c r="G280" i="52"/>
  <c r="G288" i="52"/>
  <c r="G287" i="52"/>
  <c r="G286" i="52"/>
  <c r="G279" i="52"/>
  <c r="J278" i="52"/>
  <c r="M278" i="52" s="1"/>
  <c r="I278" i="52"/>
  <c r="O278" i="52"/>
  <c r="K278" i="52" l="1"/>
  <c r="N278" i="52" s="1"/>
  <c r="N2" i="52" s="1"/>
  <c r="L278" i="52"/>
  <c r="L2" i="52" s="1"/>
  <c r="T38" i="52"/>
  <c r="M2" i="52"/>
  <c r="S21" i="52" s="1"/>
  <c r="P278" i="52" l="1"/>
  <c r="D19" i="70" l="1"/>
  <c r="E19" i="70" s="1"/>
  <c r="D38" i="70"/>
  <c r="E38" i="70" s="1"/>
  <c r="D110" i="70"/>
  <c r="E110" i="70" s="1"/>
  <c r="D26" i="70"/>
  <c r="E26" i="70" s="1"/>
  <c r="D172" i="70"/>
  <c r="E172" i="70" s="1"/>
  <c r="D24" i="70"/>
  <c r="E24" i="70" s="1"/>
  <c r="D58" i="70"/>
  <c r="E58" i="70" s="1"/>
  <c r="D27" i="70"/>
  <c r="E27" i="70" s="1"/>
  <c r="D246" i="70"/>
  <c r="E246" i="70" s="1"/>
  <c r="D220" i="70"/>
  <c r="E220" i="70" s="1"/>
  <c r="D263" i="70"/>
  <c r="E263" i="70" s="1"/>
  <c r="D126" i="70"/>
  <c r="E126" i="70" s="1"/>
  <c r="D191" i="70"/>
  <c r="E191" i="70" s="1"/>
  <c r="D206" i="70"/>
  <c r="E206" i="70" s="1"/>
  <c r="D159" i="70"/>
  <c r="E159" i="70" s="1"/>
  <c r="D118" i="70"/>
  <c r="E118" i="70" s="1"/>
  <c r="D190" i="70"/>
  <c r="E190" i="70" s="1"/>
  <c r="D161" i="70"/>
  <c r="E161" i="70" s="1"/>
  <c r="D109" i="70"/>
  <c r="E109" i="70" s="1"/>
  <c r="D185" i="70"/>
  <c r="E185" i="70" s="1"/>
  <c r="D138" i="70"/>
  <c r="E138" i="70" s="1"/>
  <c r="D102" i="70"/>
  <c r="E102" i="70" s="1"/>
  <c r="D21" i="70"/>
  <c r="E21" i="70" s="1"/>
  <c r="D266" i="70"/>
  <c r="E266" i="70" s="1"/>
  <c r="D105" i="70"/>
  <c r="E105" i="70" s="1"/>
  <c r="D256" i="70"/>
  <c r="E256" i="70" s="1"/>
  <c r="D184" i="70"/>
  <c r="E184" i="70" s="1"/>
  <c r="D71" i="70"/>
  <c r="E71" i="70" s="1"/>
  <c r="D188" i="70"/>
  <c r="E188" i="70" s="1"/>
  <c r="D33" i="70"/>
  <c r="E33" i="70" s="1"/>
  <c r="D148" i="70"/>
  <c r="E148" i="70" s="1"/>
  <c r="D136" i="70"/>
  <c r="E136" i="70" s="1"/>
  <c r="D269" i="70"/>
  <c r="E269" i="70" s="1"/>
  <c r="D32" i="70"/>
  <c r="E32" i="70" s="1"/>
  <c r="D296" i="70"/>
  <c r="E296" i="70" s="1"/>
  <c r="D278" i="70"/>
  <c r="E278" i="70" s="1"/>
  <c r="D103" i="70"/>
  <c r="E103" i="70" s="1"/>
  <c r="D282" i="70"/>
  <c r="E282" i="70" s="1"/>
  <c r="D182" i="70"/>
  <c r="E182" i="70" s="1"/>
  <c r="D8" i="70"/>
  <c r="E8" i="70" s="1"/>
  <c r="D197" i="70"/>
  <c r="E197" i="70" s="1"/>
  <c r="D11" i="70"/>
  <c r="E11" i="70" s="1"/>
  <c r="D7" i="70"/>
  <c r="E7" i="70" s="1"/>
  <c r="D73" i="70"/>
  <c r="E73" i="70" s="1"/>
  <c r="D260" i="70"/>
  <c r="E260" i="70" s="1"/>
  <c r="D93" i="70"/>
  <c r="E93" i="70" s="1"/>
  <c r="D174" i="70"/>
  <c r="E174" i="70" s="1"/>
  <c r="D210" i="70"/>
  <c r="E210" i="70" s="1"/>
  <c r="D195" i="70"/>
  <c r="E195" i="70" s="1"/>
  <c r="D164" i="70"/>
  <c r="E164" i="70" s="1"/>
  <c r="D43" i="70"/>
  <c r="E43" i="70" s="1"/>
  <c r="D207" i="70"/>
  <c r="E207" i="70" s="1"/>
  <c r="D82" i="70"/>
  <c r="E82" i="70" s="1"/>
  <c r="D141" i="70"/>
  <c r="E141" i="70" s="1"/>
  <c r="D304" i="70"/>
  <c r="E304" i="70" s="1"/>
  <c r="D201" i="70"/>
  <c r="E201" i="70" s="1"/>
  <c r="D96" i="70"/>
  <c r="E96" i="70" s="1"/>
  <c r="D254" i="70"/>
  <c r="E254" i="70" s="1"/>
  <c r="D264" i="70"/>
  <c r="E264" i="70" s="1"/>
  <c r="D232" i="70"/>
  <c r="E232" i="70" s="1"/>
  <c r="D183" i="70"/>
  <c r="E183" i="70" s="1"/>
  <c r="D177" i="70"/>
  <c r="E177" i="70" s="1"/>
  <c r="D299" i="70"/>
  <c r="E299" i="70" s="1"/>
  <c r="D227" i="70"/>
  <c r="E227" i="70" s="1"/>
  <c r="D16" i="70"/>
  <c r="E16" i="70" s="1"/>
  <c r="D153" i="70"/>
  <c r="E153" i="70" s="1"/>
  <c r="D112" i="70"/>
  <c r="E112" i="70" s="1"/>
  <c r="D160" i="70"/>
  <c r="E160" i="70" s="1"/>
  <c r="D62" i="70"/>
  <c r="E62" i="70" s="1"/>
  <c r="D29" i="70"/>
  <c r="E29" i="70" s="1"/>
  <c r="D203" i="70"/>
  <c r="E203" i="70" s="1"/>
  <c r="D302" i="70"/>
  <c r="E302" i="70" s="1"/>
  <c r="D116" i="70"/>
  <c r="E116" i="70" s="1"/>
  <c r="D303" i="70"/>
  <c r="E303" i="70" s="1"/>
  <c r="D104" i="70"/>
  <c r="E104" i="70" s="1"/>
  <c r="D204" i="70"/>
  <c r="E204" i="70" s="1"/>
  <c r="D295" i="70"/>
  <c r="E295" i="70" s="1"/>
  <c r="D281" i="70"/>
  <c r="E281" i="70" s="1"/>
  <c r="D85" i="70"/>
  <c r="E85" i="70" s="1"/>
  <c r="D233" i="70"/>
  <c r="E233" i="70" s="1"/>
  <c r="D12" i="70"/>
  <c r="E12" i="70" s="1"/>
  <c r="D59" i="70"/>
  <c r="E59" i="70" s="1"/>
  <c r="D237" i="70"/>
  <c r="E237" i="70" s="1"/>
  <c r="D242" i="70"/>
  <c r="E242" i="70" s="1"/>
  <c r="D305" i="70"/>
  <c r="E305" i="70" s="1"/>
  <c r="D223" i="70"/>
  <c r="E223" i="70" s="1"/>
  <c r="D47" i="70"/>
  <c r="E47" i="70" s="1"/>
  <c r="D283" i="70"/>
  <c r="E283" i="70" s="1"/>
  <c r="D149" i="70"/>
  <c r="E149" i="70" s="1"/>
  <c r="D211" i="70"/>
  <c r="E211" i="70" s="1"/>
  <c r="D218" i="70"/>
  <c r="E218" i="70" s="1"/>
  <c r="D163" i="70"/>
  <c r="E163" i="70" s="1"/>
  <c r="D133" i="70"/>
  <c r="E133" i="70" s="1"/>
  <c r="D84" i="70"/>
  <c r="E84" i="70" s="1"/>
  <c r="D165" i="70"/>
  <c r="E165" i="70" s="1"/>
  <c r="D219" i="70"/>
  <c r="E219" i="70" s="1"/>
  <c r="D9" i="70"/>
  <c r="E9" i="70" s="1"/>
  <c r="D39" i="70"/>
  <c r="E39" i="70" s="1"/>
  <c r="D214" i="70"/>
  <c r="E214" i="70" s="1"/>
  <c r="D135" i="70"/>
  <c r="E135" i="70" s="1"/>
  <c r="D244" i="70"/>
  <c r="E244" i="70" s="1"/>
  <c r="D297" i="70"/>
  <c r="E297" i="70" s="1"/>
  <c r="D72" i="70"/>
  <c r="E72" i="70" s="1"/>
  <c r="D225" i="70"/>
  <c r="E225" i="70" s="1"/>
  <c r="D74" i="70"/>
  <c r="E74" i="70" s="1"/>
  <c r="D154" i="70"/>
  <c r="E154" i="70" s="1"/>
  <c r="D75" i="70"/>
  <c r="E75" i="70" s="1"/>
  <c r="D234" i="70"/>
  <c r="E234" i="70" s="1"/>
  <c r="D270" i="70"/>
  <c r="E270" i="70" s="1"/>
  <c r="D20" i="70"/>
  <c r="E20" i="70" s="1"/>
  <c r="D273" i="70"/>
  <c r="E273" i="70" s="1"/>
  <c r="D292" i="70"/>
  <c r="E292" i="70" s="1"/>
  <c r="D53" i="70"/>
  <c r="E53" i="70" s="1"/>
  <c r="D231" i="70"/>
  <c r="E231" i="70" s="1"/>
  <c r="D36" i="70"/>
  <c r="E36" i="70" s="1"/>
  <c r="D122" i="70"/>
  <c r="E122" i="70" s="1"/>
  <c r="D119" i="70"/>
  <c r="E119" i="70" s="1"/>
  <c r="D97" i="70"/>
  <c r="E97" i="70" s="1"/>
  <c r="D117" i="70"/>
  <c r="E117" i="70" s="1"/>
  <c r="D111" i="70"/>
  <c r="E111" i="70" s="1"/>
  <c r="D157" i="70"/>
  <c r="E157" i="70" s="1"/>
  <c r="D265" i="70"/>
  <c r="E265" i="70" s="1"/>
  <c r="D176" i="70"/>
  <c r="E176" i="70" s="1"/>
  <c r="D301" i="70"/>
  <c r="E301" i="70" s="1"/>
  <c r="D280" i="70"/>
  <c r="E280" i="70" s="1"/>
  <c r="D60" i="70"/>
  <c r="E60" i="70" s="1"/>
  <c r="D57" i="70"/>
  <c r="E57" i="70" s="1"/>
  <c r="D298" i="70"/>
  <c r="E298" i="70" s="1"/>
  <c r="D170" i="70"/>
  <c r="E170" i="70" s="1"/>
  <c r="D131" i="70"/>
  <c r="E131" i="70" s="1"/>
  <c r="D313" i="70"/>
  <c r="E313" i="70" s="1"/>
  <c r="D30" i="70"/>
  <c r="E30" i="70" s="1"/>
  <c r="D15" i="70"/>
  <c r="E15" i="70" s="1"/>
  <c r="D77" i="70"/>
  <c r="E77" i="70" s="1"/>
  <c r="D290" i="70"/>
  <c r="E290" i="70" s="1"/>
  <c r="D202" i="70"/>
  <c r="E202" i="70" s="1"/>
  <c r="D208" i="70"/>
  <c r="E208" i="70" s="1"/>
  <c r="D198" i="70"/>
  <c r="E198" i="70" s="1"/>
  <c r="D267" i="70"/>
  <c r="E267" i="70" s="1"/>
  <c r="D293" i="70"/>
  <c r="E293" i="70" s="1"/>
  <c r="D81" i="70"/>
  <c r="E81" i="70" s="1"/>
  <c r="D100" i="70"/>
  <c r="E100" i="70" s="1"/>
  <c r="D272" i="70"/>
  <c r="E272" i="70" s="1"/>
  <c r="D4" i="70"/>
  <c r="E4" i="70" s="1"/>
  <c r="D22" i="70"/>
  <c r="E22" i="70" s="1"/>
  <c r="D187" i="70"/>
  <c r="E187" i="70" s="1"/>
  <c r="D140" i="70"/>
  <c r="E140" i="70" s="1"/>
  <c r="D239" i="70"/>
  <c r="E239" i="70" s="1"/>
  <c r="D312" i="70"/>
  <c r="E312" i="70" s="1"/>
  <c r="D46" i="70"/>
  <c r="E46" i="70" s="1"/>
  <c r="D130" i="70"/>
  <c r="E130" i="70" s="1"/>
  <c r="D146" i="70"/>
  <c r="E146" i="70" s="1"/>
  <c r="D268" i="70"/>
  <c r="E268" i="70" s="1"/>
  <c r="D92" i="70"/>
  <c r="E92" i="70" s="1"/>
  <c r="D193" i="70"/>
  <c r="E193" i="70" s="1"/>
  <c r="D309" i="70"/>
  <c r="E309" i="70" s="1"/>
  <c r="D181" i="70"/>
  <c r="E181" i="70" s="1"/>
  <c r="D127" i="70"/>
  <c r="E127" i="70" s="1"/>
  <c r="D106" i="70"/>
  <c r="E106" i="70" s="1"/>
  <c r="D54" i="70"/>
  <c r="E54" i="70" s="1"/>
  <c r="D14" i="70"/>
  <c r="E14" i="70" s="1"/>
  <c r="D48" i="70"/>
  <c r="E48" i="70" s="1"/>
  <c r="D226" i="70"/>
  <c r="E226" i="70" s="1"/>
  <c r="D94" i="70"/>
  <c r="E94" i="70" s="1"/>
  <c r="D6" i="70"/>
  <c r="E6" i="70" s="1"/>
  <c r="D217" i="70"/>
  <c r="E217" i="70" s="1"/>
  <c r="D307" i="70"/>
  <c r="E307" i="70" s="1"/>
  <c r="D213" i="70"/>
  <c r="E213" i="70" s="1"/>
  <c r="D107" i="70"/>
  <c r="E107" i="70" s="1"/>
  <c r="D90" i="70"/>
  <c r="E90" i="70" s="1"/>
  <c r="D69" i="70"/>
  <c r="E69" i="70" s="1"/>
  <c r="D253" i="70"/>
  <c r="E253" i="70" s="1"/>
  <c r="D76" i="70"/>
  <c r="E76" i="70" s="1"/>
  <c r="D52" i="70"/>
  <c r="E52" i="70" s="1"/>
  <c r="D88" i="70"/>
  <c r="E88" i="70" s="1"/>
  <c r="D10" i="70"/>
  <c r="E10" i="70" s="1"/>
  <c r="D249" i="70"/>
  <c r="E249" i="70" s="1"/>
  <c r="D65" i="70"/>
  <c r="E65" i="70" s="1"/>
  <c r="D168" i="70"/>
  <c r="E168" i="70" s="1"/>
  <c r="D178" i="70"/>
  <c r="E178" i="70" s="1"/>
  <c r="D150" i="70"/>
  <c r="E150" i="70" s="1"/>
  <c r="D245" i="70"/>
  <c r="E245" i="70" s="1"/>
  <c r="D314" i="70"/>
  <c r="E314" i="70" s="1"/>
  <c r="D41" i="70"/>
  <c r="E41" i="70" s="1"/>
  <c r="D294" i="70"/>
  <c r="E294" i="70" s="1"/>
  <c r="D186" i="70"/>
  <c r="E186" i="70" s="1"/>
  <c r="D44" i="70"/>
  <c r="E44" i="70" s="1"/>
  <c r="D67" i="70"/>
  <c r="E67" i="70" s="1"/>
  <c r="D144" i="70"/>
  <c r="E144" i="70" s="1"/>
  <c r="D152" i="70"/>
  <c r="E152" i="70" s="1"/>
  <c r="D240" i="70"/>
  <c r="E240" i="70" s="1"/>
  <c r="D162" i="70"/>
  <c r="E162" i="70" s="1"/>
  <c r="D257" i="70"/>
  <c r="E257" i="70" s="1"/>
  <c r="D132" i="70"/>
  <c r="E132" i="70" s="1"/>
  <c r="D18" i="70"/>
  <c r="E18" i="70" s="1"/>
  <c r="D63" i="70"/>
  <c r="E63" i="70" s="1"/>
  <c r="D143" i="70"/>
  <c r="E143" i="70" s="1"/>
  <c r="D137" i="70"/>
  <c r="E137" i="70" s="1"/>
  <c r="D261" i="70"/>
  <c r="E261" i="70" s="1"/>
  <c r="D31" i="70"/>
  <c r="E31" i="70" s="1"/>
  <c r="D216" i="70"/>
  <c r="E216" i="70" s="1"/>
  <c r="D155" i="70"/>
  <c r="E155" i="70" s="1"/>
  <c r="D123" i="70"/>
  <c r="E123" i="70" s="1"/>
  <c r="D55" i="70"/>
  <c r="E55" i="70" s="1"/>
  <c r="D128" i="70"/>
  <c r="E128" i="70" s="1"/>
  <c r="D51" i="70"/>
  <c r="E51" i="70" s="1"/>
  <c r="D50" i="70"/>
  <c r="E50" i="70" s="1"/>
  <c r="D248" i="70"/>
  <c r="E248" i="70" s="1"/>
  <c r="D252" i="70"/>
  <c r="E252" i="70" s="1"/>
  <c r="D212" i="70"/>
  <c r="E212" i="70" s="1"/>
  <c r="D241" i="70"/>
  <c r="E241" i="70" s="1"/>
  <c r="D145" i="70"/>
  <c r="E145" i="70" s="1"/>
  <c r="D215" i="70"/>
  <c r="E215" i="70" s="1"/>
  <c r="D200" i="70"/>
  <c r="E200" i="70" s="1"/>
  <c r="D64" i="70"/>
  <c r="E64" i="70" s="1"/>
  <c r="D199" i="70"/>
  <c r="E199" i="70" s="1"/>
  <c r="D89" i="70"/>
  <c r="E89" i="70" s="1"/>
  <c r="D310" i="70"/>
  <c r="E310" i="70" s="1"/>
  <c r="D250" i="70"/>
  <c r="E250" i="70" s="1"/>
  <c r="D99" i="70"/>
  <c r="E99" i="70" s="1"/>
  <c r="D166" i="70"/>
  <c r="E166" i="70" s="1"/>
  <c r="D224" i="70"/>
  <c r="E224" i="70" s="1"/>
  <c r="D167" i="70"/>
  <c r="E167" i="70" s="1"/>
  <c r="D139" i="70"/>
  <c r="E139" i="70" s="1"/>
  <c r="D308" i="70"/>
  <c r="E308" i="70" s="1"/>
  <c r="D98" i="70"/>
  <c r="E98" i="70" s="1"/>
  <c r="D78" i="70"/>
  <c r="E78" i="70" s="1"/>
  <c r="D194" i="70"/>
  <c r="E194" i="70" s="1"/>
  <c r="D291" i="70"/>
  <c r="E291" i="70" s="1"/>
  <c r="D125" i="70"/>
  <c r="E125" i="70" s="1"/>
  <c r="D169" i="70"/>
  <c r="E169" i="70" s="1"/>
  <c r="D108" i="70"/>
  <c r="E108" i="70" s="1"/>
  <c r="D196" i="70"/>
  <c r="E196" i="70" s="1"/>
  <c r="D95" i="70"/>
  <c r="E95" i="70" s="1"/>
  <c r="D42" i="70"/>
  <c r="E42" i="70" s="1"/>
  <c r="D40" i="70"/>
  <c r="E40" i="70" s="1"/>
  <c r="D311" i="70"/>
  <c r="E311" i="70" s="1"/>
  <c r="D279" i="70"/>
  <c r="E279" i="70" s="1"/>
  <c r="D236" i="70"/>
  <c r="E236" i="70" s="1"/>
  <c r="D209" i="70"/>
  <c r="E209" i="70" s="1"/>
  <c r="D121" i="70"/>
  <c r="E121" i="70" s="1"/>
  <c r="D289" i="70"/>
  <c r="E289" i="70" s="1"/>
  <c r="D70" i="70"/>
  <c r="E70" i="70" s="1"/>
  <c r="D114" i="70"/>
  <c r="E114" i="70" s="1"/>
  <c r="D79" i="70"/>
  <c r="E79" i="70" s="1"/>
  <c r="D35" i="70"/>
  <c r="E35" i="70" s="1"/>
  <c r="D238" i="70"/>
  <c r="E238" i="70" s="1"/>
  <c r="D113" i="70"/>
  <c r="E113" i="70" s="1"/>
  <c r="D87" i="70"/>
  <c r="E87" i="70" s="1"/>
  <c r="D284" i="70"/>
  <c r="E284" i="70" s="1"/>
  <c r="D142" i="70"/>
  <c r="E142" i="70" s="1"/>
  <c r="D17" i="70"/>
  <c r="E17" i="70" s="1"/>
  <c r="D171" i="70"/>
  <c r="E171" i="70" s="1"/>
  <c r="D61" i="70"/>
  <c r="E61" i="70" s="1"/>
  <c r="D23" i="70"/>
  <c r="E23" i="70" s="1"/>
  <c r="D56" i="70"/>
  <c r="E56" i="70" s="1"/>
  <c r="D86" i="70"/>
  <c r="E86" i="70" s="1"/>
  <c r="D101" i="70"/>
  <c r="E101" i="70" s="1"/>
  <c r="D147" i="70"/>
  <c r="E147" i="70" s="1"/>
  <c r="D189" i="70"/>
  <c r="E189" i="70" s="1"/>
  <c r="D129" i="70"/>
  <c r="E129" i="70" s="1"/>
  <c r="D158" i="70"/>
  <c r="E158" i="70" s="1"/>
  <c r="D37" i="70"/>
  <c r="E37" i="70" s="1"/>
  <c r="D156" i="70"/>
  <c r="E156" i="70" s="1"/>
  <c r="D229" i="70"/>
  <c r="E229" i="70" s="1"/>
  <c r="D300" i="70"/>
  <c r="E300" i="70" s="1"/>
  <c r="D120" i="70"/>
  <c r="E120" i="70" s="1"/>
  <c r="D134" i="70"/>
  <c r="E134" i="70" s="1"/>
  <c r="D115" i="70"/>
  <c r="E115" i="70" s="1"/>
  <c r="D275" i="70"/>
  <c r="E275" i="70" s="1"/>
  <c r="D5" i="70"/>
  <c r="E5" i="70" s="1"/>
  <c r="D247" i="70"/>
  <c r="E247" i="70" s="1"/>
  <c r="D276" i="70"/>
  <c r="E276" i="70" s="1"/>
  <c r="D255" i="70"/>
  <c r="E255" i="70" s="1"/>
  <c r="D274" i="70"/>
  <c r="E274" i="70" s="1"/>
  <c r="D230" i="70"/>
  <c r="E230" i="70" s="1"/>
  <c r="D68" i="70"/>
  <c r="E68" i="70" s="1"/>
  <c r="D251" i="70"/>
  <c r="E251" i="70" s="1"/>
  <c r="D151" i="70"/>
  <c r="E151" i="70" s="1"/>
  <c r="D221" i="70"/>
  <c r="E221" i="70" s="1"/>
  <c r="D287" i="70"/>
  <c r="E287" i="70" s="1"/>
  <c r="D83" i="70"/>
  <c r="E83" i="70" s="1"/>
  <c r="D66" i="70"/>
  <c r="E66" i="70" s="1"/>
  <c r="D222" i="70"/>
  <c r="E222" i="70" s="1"/>
  <c r="D124" i="70"/>
  <c r="E124" i="70" s="1"/>
  <c r="D13" i="70"/>
  <c r="E13" i="70" s="1"/>
  <c r="D28" i="70"/>
  <c r="E28" i="70" s="1"/>
  <c r="D285" i="70"/>
  <c r="E285" i="70" s="1"/>
  <c r="D271" i="70"/>
  <c r="E271" i="70" s="1"/>
  <c r="D258" i="70"/>
  <c r="E258" i="70" s="1"/>
  <c r="D235" i="70"/>
  <c r="E235" i="70" s="1"/>
  <c r="D243" i="70"/>
  <c r="E243" i="70" s="1"/>
  <c r="D49" i="70"/>
  <c r="E49" i="70" s="1"/>
  <c r="D3" i="70"/>
  <c r="E3" i="70" s="1"/>
  <c r="D288" i="70"/>
  <c r="E288" i="70" s="1"/>
  <c r="D259" i="70"/>
  <c r="E259" i="70" s="1"/>
  <c r="D192" i="70"/>
  <c r="E192" i="70" s="1"/>
  <c r="D173" i="70"/>
  <c r="E173" i="70" s="1"/>
  <c r="D306" i="70"/>
  <c r="E306" i="70" s="1"/>
  <c r="D179" i="70"/>
  <c r="E179" i="70" s="1"/>
  <c r="D34" i="70"/>
  <c r="E34" i="70" s="1"/>
  <c r="D175" i="70"/>
  <c r="E175" i="70" s="1"/>
  <c r="D45" i="70"/>
  <c r="E45" i="70" s="1"/>
  <c r="D91" i="70"/>
  <c r="E91" i="70" s="1"/>
  <c r="D205" i="70"/>
  <c r="E205" i="70" s="1"/>
  <c r="D262" i="70"/>
  <c r="E262" i="70" s="1"/>
  <c r="D180" i="70"/>
  <c r="E180" i="70" s="1"/>
  <c r="D80" i="70"/>
  <c r="E80" i="70" s="1"/>
  <c r="D25" i="70"/>
  <c r="E25" i="70" s="1"/>
  <c r="D228" i="70"/>
  <c r="E228" i="70" s="1"/>
  <c r="D277" i="70"/>
  <c r="E277" i="70" s="1"/>
  <c r="D286" i="70"/>
  <c r="E286" i="70" s="1"/>
  <c r="G13" i="70" l="1"/>
  <c r="G14" i="70"/>
  <c r="G9" i="70"/>
  <c r="G3" i="70"/>
  <c r="G12" i="70"/>
  <c r="G10" i="70"/>
  <c r="G4" i="70"/>
  <c r="G8" i="70"/>
  <c r="G6" i="70"/>
  <c r="G5" i="70"/>
  <c r="G7" i="70"/>
  <c r="G11" i="70"/>
  <c r="G2" i="70" l="1"/>
  <c r="H9" i="70" s="1"/>
  <c r="E9" i="77" s="1"/>
  <c r="H3" i="70"/>
  <c r="E3" i="77" s="1"/>
  <c r="H12" i="70"/>
  <c r="E12" i="77" s="1"/>
  <c r="H11" i="70"/>
  <c r="E11" i="77" s="1"/>
  <c r="H7" i="70"/>
  <c r="E7" i="77" s="1"/>
  <c r="H5" i="70"/>
  <c r="E5" i="77" s="1"/>
  <c r="H8" i="70"/>
  <c r="E8" i="77" s="1"/>
  <c r="H4" i="70"/>
  <c r="E4" i="77" s="1"/>
  <c r="H10" i="70"/>
  <c r="E10" i="77" s="1"/>
  <c r="H6" i="70"/>
  <c r="E6" i="77" s="1"/>
  <c r="E15" i="77" l="1"/>
  <c r="F3" i="77"/>
  <c r="C3" i="77"/>
  <c r="H14" i="70"/>
  <c r="E14" i="77" s="1"/>
  <c r="H13" i="70"/>
  <c r="E13" i="77" s="1"/>
  <c r="I259" i="70"/>
  <c r="I223" i="70"/>
  <c r="I79" i="70"/>
  <c r="I247" i="70"/>
  <c r="I31" i="70"/>
  <c r="I307" i="70"/>
  <c r="I235" i="70"/>
  <c r="I163" i="70"/>
  <c r="I19" i="70"/>
  <c r="I295" i="70"/>
  <c r="I139" i="70"/>
  <c r="I211" i="70"/>
  <c r="I283" i="70"/>
  <c r="I187" i="70"/>
  <c r="I7" i="70"/>
  <c r="I319" i="70"/>
  <c r="I115" i="70"/>
  <c r="I103" i="70"/>
  <c r="I175" i="70"/>
  <c r="I271" i="70"/>
  <c r="I199" i="70"/>
  <c r="I127" i="70"/>
  <c r="I91" i="70"/>
  <c r="I67" i="70"/>
  <c r="I151" i="70"/>
  <c r="I43" i="70"/>
  <c r="I55" i="70"/>
  <c r="I83" i="70"/>
  <c r="I107" i="70"/>
  <c r="I23" i="70"/>
  <c r="I143" i="70"/>
  <c r="I299" i="70"/>
  <c r="I275" i="70"/>
  <c r="I287" i="70"/>
  <c r="I155" i="70"/>
  <c r="I47" i="70"/>
  <c r="I131" i="70"/>
  <c r="I263" i="70"/>
  <c r="I71" i="70"/>
  <c r="I59" i="70"/>
  <c r="I119" i="70"/>
  <c r="I95" i="70"/>
  <c r="I227" i="70"/>
  <c r="I11" i="70"/>
  <c r="I203" i="70"/>
  <c r="I167" i="70"/>
  <c r="I215" i="70"/>
  <c r="I251" i="70"/>
  <c r="I35" i="70"/>
  <c r="I311" i="70"/>
  <c r="I323" i="70"/>
  <c r="I191" i="70"/>
  <c r="I179" i="70"/>
  <c r="I239" i="70"/>
  <c r="I26" i="70"/>
  <c r="I98" i="70"/>
  <c r="I86" i="70"/>
  <c r="I290" i="70"/>
  <c r="I314" i="70"/>
  <c r="I158" i="70"/>
  <c r="I38" i="70"/>
  <c r="I206" i="70"/>
  <c r="I230" i="70"/>
  <c r="I326" i="70"/>
  <c r="I170" i="70"/>
  <c r="I14" i="70"/>
  <c r="I134" i="70"/>
  <c r="I254" i="70"/>
  <c r="I62" i="70"/>
  <c r="I302" i="70"/>
  <c r="I146" i="70"/>
  <c r="I194" i="70"/>
  <c r="I218" i="70"/>
  <c r="I242" i="70"/>
  <c r="I278" i="70"/>
  <c r="I110" i="70"/>
  <c r="I182" i="70"/>
  <c r="I122" i="70"/>
  <c r="I74" i="70"/>
  <c r="I50" i="70"/>
  <c r="I266" i="70"/>
  <c r="I65" i="70"/>
  <c r="I245" i="70"/>
  <c r="I293" i="70"/>
  <c r="I101" i="70"/>
  <c r="I41" i="70"/>
  <c r="I185" i="70"/>
  <c r="I125" i="70"/>
  <c r="I113" i="70"/>
  <c r="I221" i="70"/>
  <c r="I17" i="70"/>
  <c r="I317" i="70"/>
  <c r="I149" i="70"/>
  <c r="I281" i="70"/>
  <c r="I257" i="70"/>
  <c r="I137" i="70"/>
  <c r="I269" i="70"/>
  <c r="I305" i="70"/>
  <c r="I161" i="70"/>
  <c r="I29" i="70"/>
  <c r="I77" i="70"/>
  <c r="I233" i="70"/>
  <c r="I5" i="70"/>
  <c r="I53" i="70"/>
  <c r="I209" i="70"/>
  <c r="I89" i="70"/>
  <c r="I173" i="70"/>
  <c r="I197" i="70"/>
  <c r="I264" i="70"/>
  <c r="I60" i="70"/>
  <c r="I252" i="70"/>
  <c r="I108" i="70"/>
  <c r="I120" i="70"/>
  <c r="I12" i="70"/>
  <c r="I204" i="70"/>
  <c r="I300" i="70"/>
  <c r="I216" i="70"/>
  <c r="I156" i="70"/>
  <c r="I168" i="70"/>
  <c r="I276" i="70"/>
  <c r="I96" i="70"/>
  <c r="I132" i="70"/>
  <c r="I24" i="70"/>
  <c r="I84" i="70"/>
  <c r="I48" i="70"/>
  <c r="I180" i="70"/>
  <c r="I288" i="70"/>
  <c r="I72" i="70"/>
  <c r="I240" i="70"/>
  <c r="I312" i="70"/>
  <c r="I144" i="70"/>
  <c r="I228" i="70"/>
  <c r="I192" i="70"/>
  <c r="I324" i="70"/>
  <c r="I36" i="70"/>
  <c r="I316" i="70"/>
  <c r="I196" i="70"/>
  <c r="I280" i="70"/>
  <c r="I184" i="70"/>
  <c r="I4" i="70"/>
  <c r="I28" i="70"/>
  <c r="I64" i="70"/>
  <c r="I76" i="70"/>
  <c r="I40" i="70"/>
  <c r="I160" i="70"/>
  <c r="I232" i="70"/>
  <c r="I124" i="70"/>
  <c r="I292" i="70"/>
  <c r="I136" i="70"/>
  <c r="I16" i="70"/>
  <c r="I100" i="70"/>
  <c r="I256" i="70"/>
  <c r="I208" i="70"/>
  <c r="I220" i="70"/>
  <c r="I172" i="70"/>
  <c r="I148" i="70"/>
  <c r="I112" i="70"/>
  <c r="I244" i="70"/>
  <c r="I268" i="70"/>
  <c r="I304" i="70"/>
  <c r="I52" i="70"/>
  <c r="I88" i="70"/>
  <c r="I114" i="70"/>
  <c r="I258" i="70"/>
  <c r="I66" i="70"/>
  <c r="I210" i="70"/>
  <c r="I102" i="70"/>
  <c r="I138" i="70"/>
  <c r="I222" i="70"/>
  <c r="I30" i="70"/>
  <c r="I282" i="70"/>
  <c r="I78" i="70"/>
  <c r="I42" i="70"/>
  <c r="I162" i="70"/>
  <c r="I246" i="70"/>
  <c r="I18" i="70"/>
  <c r="I318" i="70"/>
  <c r="I198" i="70"/>
  <c r="I294" i="70"/>
  <c r="I150" i="70"/>
  <c r="I234" i="70"/>
  <c r="I54" i="70"/>
  <c r="I6" i="70"/>
  <c r="I174" i="70"/>
  <c r="I270" i="70"/>
  <c r="I306" i="70"/>
  <c r="I90" i="70"/>
  <c r="I126" i="70"/>
  <c r="I186" i="70"/>
  <c r="H2" i="70"/>
  <c r="I171" i="70"/>
  <c r="I123" i="70"/>
  <c r="I27" i="70"/>
  <c r="I231" i="70"/>
  <c r="I63" i="70"/>
  <c r="I159" i="70"/>
  <c r="I183" i="70"/>
  <c r="I279" i="70"/>
  <c r="I3" i="70"/>
  <c r="I219" i="70"/>
  <c r="I291" i="70"/>
  <c r="I87" i="70"/>
  <c r="I111" i="70"/>
  <c r="I99" i="70"/>
  <c r="I243" i="70"/>
  <c r="I75" i="70"/>
  <c r="I195" i="70"/>
  <c r="I267" i="70"/>
  <c r="I135" i="70"/>
  <c r="I303" i="70"/>
  <c r="I51" i="70"/>
  <c r="I147" i="70"/>
  <c r="I15" i="70"/>
  <c r="I207" i="70"/>
  <c r="I315" i="70"/>
  <c r="I255" i="70"/>
  <c r="I39" i="70"/>
  <c r="I118" i="70"/>
  <c r="I46" i="70"/>
  <c r="I166" i="70"/>
  <c r="I22" i="70"/>
  <c r="I106" i="70"/>
  <c r="I34" i="70"/>
  <c r="I70" i="70"/>
  <c r="I94" i="70"/>
  <c r="I202" i="70"/>
  <c r="I58" i="70"/>
  <c r="I190" i="70"/>
  <c r="I298" i="70"/>
  <c r="I178" i="70"/>
  <c r="I130" i="70"/>
  <c r="I226" i="70"/>
  <c r="I10" i="70"/>
  <c r="I310" i="70"/>
  <c r="I322" i="70"/>
  <c r="I274" i="70"/>
  <c r="I154" i="70"/>
  <c r="I142" i="70"/>
  <c r="I262" i="70"/>
  <c r="I238" i="70"/>
  <c r="I250" i="70"/>
  <c r="I82" i="70"/>
  <c r="I214" i="70"/>
  <c r="I286" i="70"/>
  <c r="I289" i="70"/>
  <c r="I253" i="70"/>
  <c r="I169" i="70"/>
  <c r="I97" i="70"/>
  <c r="I157" i="70"/>
  <c r="I109" i="70"/>
  <c r="I301" i="70"/>
  <c r="I193" i="70"/>
  <c r="I313" i="70"/>
  <c r="I37" i="70"/>
  <c r="I145" i="70"/>
  <c r="I277" i="70"/>
  <c r="I73" i="70"/>
  <c r="I205" i="70"/>
  <c r="I49" i="70"/>
  <c r="I181" i="70"/>
  <c r="I229" i="70"/>
  <c r="I265" i="70"/>
  <c r="I61" i="70"/>
  <c r="I325" i="70"/>
  <c r="I85" i="70"/>
  <c r="I241" i="70"/>
  <c r="I13" i="70"/>
  <c r="I133" i="70"/>
  <c r="I217" i="70"/>
  <c r="I121" i="70"/>
  <c r="I25" i="70"/>
  <c r="I44" i="70"/>
  <c r="I260" i="70"/>
  <c r="I308" i="70"/>
  <c r="I176" i="70"/>
  <c r="I200" i="70"/>
  <c r="I284" i="70"/>
  <c r="I248" i="70"/>
  <c r="I272" i="70"/>
  <c r="I8" i="70"/>
  <c r="I80" i="70"/>
  <c r="I236" i="70"/>
  <c r="I320" i="70"/>
  <c r="I152" i="70"/>
  <c r="I164" i="70"/>
  <c r="I104" i="70"/>
  <c r="I32" i="70"/>
  <c r="I20" i="70"/>
  <c r="I140" i="70"/>
  <c r="I128" i="70"/>
  <c r="I56" i="70"/>
  <c r="I224" i="70"/>
  <c r="I296" i="70"/>
  <c r="I188" i="70"/>
  <c r="I116" i="70"/>
  <c r="I212" i="70"/>
  <c r="I92" i="70"/>
  <c r="I68" i="70"/>
  <c r="I309" i="70"/>
  <c r="I285" i="70"/>
  <c r="I81" i="70"/>
  <c r="I165" i="70"/>
  <c r="I237" i="70"/>
  <c r="I213" i="70"/>
  <c r="I273" i="70"/>
  <c r="I225" i="70"/>
  <c r="I321" i="70"/>
  <c r="I249" i="70"/>
  <c r="I105" i="70"/>
  <c r="I93" i="70"/>
  <c r="I261" i="70"/>
  <c r="I45" i="70"/>
  <c r="I297" i="70"/>
  <c r="I9" i="70"/>
  <c r="I69" i="70"/>
  <c r="I153" i="70"/>
  <c r="I117" i="70"/>
  <c r="I141" i="70"/>
  <c r="I189" i="70"/>
  <c r="I129" i="70"/>
  <c r="I33" i="70"/>
  <c r="I201" i="70"/>
  <c r="I21" i="70"/>
  <c r="I177" i="70"/>
  <c r="I57" i="70"/>
  <c r="D3" i="77" l="1"/>
  <c r="C4" i="77"/>
  <c r="F4" i="77"/>
  <c r="D4" i="77" l="1"/>
  <c r="F5" i="77" s="1"/>
  <c r="E16" i="77"/>
  <c r="E17" i="77" l="1"/>
  <c r="C5" i="77"/>
  <c r="D5" i="77" l="1"/>
  <c r="C6" i="77" l="1"/>
  <c r="D6" i="77"/>
  <c r="E18" i="77"/>
  <c r="F6" i="77"/>
  <c r="C7" i="77" l="1"/>
  <c r="D7" i="77" s="1"/>
  <c r="F7" i="77"/>
  <c r="E19" i="77"/>
  <c r="F8" i="77" l="1"/>
  <c r="C8" i="77"/>
  <c r="E20" i="77"/>
  <c r="D8" i="77" l="1"/>
  <c r="C9" i="77" l="1"/>
  <c r="E21" i="77"/>
  <c r="F9" i="77"/>
  <c r="D9" i="77" l="1"/>
  <c r="E22" i="77" l="1"/>
  <c r="C10" i="77"/>
  <c r="F10" i="77"/>
  <c r="D10" i="77" l="1"/>
  <c r="C11" i="77" l="1"/>
  <c r="D11" i="77"/>
  <c r="E23" i="77"/>
  <c r="F11" i="77"/>
  <c r="C12" i="77" l="1"/>
  <c r="F12" i="77"/>
  <c r="E24" i="77"/>
  <c r="D12" i="77" l="1"/>
  <c r="E25" i="77" l="1"/>
  <c r="C13" i="77"/>
  <c r="F13" i="77"/>
  <c r="D13" i="77" l="1"/>
  <c r="F14" i="77" l="1"/>
  <c r="E26" i="77"/>
  <c r="C14" i="77"/>
  <c r="D14" i="77" l="1"/>
  <c r="D15" i="77" s="1"/>
  <c r="D16" i="77" l="1"/>
  <c r="F16" i="77"/>
  <c r="E28" i="77"/>
  <c r="E27" i="77"/>
  <c r="F15" i="77"/>
  <c r="F17" i="77" l="1"/>
  <c r="D17" i="77"/>
  <c r="E29" i="77"/>
  <c r="D18" i="77" l="1"/>
  <c r="F18" i="77"/>
  <c r="E30" i="77"/>
  <c r="D19" i="77" l="1"/>
  <c r="F19" i="77"/>
  <c r="E31" i="77"/>
  <c r="D20" i="77" l="1"/>
  <c r="F20" i="77"/>
  <c r="E32" i="77"/>
  <c r="D21" i="77" l="1"/>
  <c r="F21" i="77"/>
  <c r="E33" i="77"/>
  <c r="D22" i="77" l="1"/>
  <c r="F22" i="77"/>
  <c r="E34" i="77"/>
  <c r="D23" i="77" l="1"/>
  <c r="F23" i="77"/>
  <c r="E35" i="77"/>
  <c r="D24" i="77" l="1"/>
  <c r="F24" i="77"/>
  <c r="E36" i="77"/>
  <c r="D25" i="77" l="1"/>
  <c r="F25" i="77"/>
  <c r="E37" i="77"/>
  <c r="D26" i="77" l="1"/>
  <c r="F26" i="77"/>
  <c r="E38" i="77"/>
  <c r="D27" i="77" l="1"/>
  <c r="F27" i="77"/>
  <c r="E39" i="77"/>
  <c r="D28" i="77" l="1"/>
  <c r="F28" i="77"/>
  <c r="E40" i="77"/>
  <c r="D29" i="77" l="1"/>
  <c r="F29" i="77"/>
  <c r="E41" i="77"/>
  <c r="D30" i="77" l="1"/>
  <c r="F30" i="77"/>
  <c r="E42" i="77"/>
  <c r="D31" i="77" l="1"/>
  <c r="F31" i="77"/>
  <c r="E43" i="77"/>
  <c r="D32" i="77" l="1"/>
  <c r="F32" i="77"/>
  <c r="E44" i="77"/>
  <c r="D33" i="77" l="1"/>
  <c r="F33" i="77"/>
  <c r="E45" i="77"/>
  <c r="D34" i="77" l="1"/>
  <c r="F34" i="77"/>
  <c r="E46" i="77"/>
  <c r="D35" i="77" l="1"/>
  <c r="F35" i="77"/>
  <c r="E47" i="77"/>
  <c r="D36" i="77" l="1"/>
  <c r="F36" i="77"/>
  <c r="E48" i="77"/>
  <c r="D37" i="77" l="1"/>
  <c r="F37" i="77"/>
  <c r="E49" i="77"/>
  <c r="D38" i="77" l="1"/>
  <c r="F38" i="77"/>
  <c r="E50" i="77"/>
  <c r="D39" i="77" l="1"/>
  <c r="F39" i="77"/>
  <c r="E51" i="77"/>
  <c r="D40" i="77" l="1"/>
  <c r="F40" i="77"/>
  <c r="E52" i="77"/>
  <c r="D41" i="77" l="1"/>
  <c r="F41" i="77"/>
  <c r="E53" i="77"/>
  <c r="D42" i="77" l="1"/>
  <c r="F42" i="77"/>
  <c r="E54" i="77"/>
  <c r="D43" i="77" l="1"/>
  <c r="F43" i="77"/>
  <c r="E55" i="77"/>
  <c r="D44" i="77" l="1"/>
  <c r="F44" i="77"/>
  <c r="E56" i="77"/>
  <c r="D45" i="77" l="1"/>
  <c r="F45" i="77"/>
  <c r="E57" i="77"/>
  <c r="D46" i="77" l="1"/>
  <c r="F46" i="77"/>
  <c r="E58" i="77"/>
  <c r="D47" i="77" l="1"/>
  <c r="F47" i="77"/>
  <c r="E59" i="77"/>
  <c r="D48" i="77" l="1"/>
  <c r="F48" i="77"/>
  <c r="E60" i="77"/>
  <c r="D49" i="77" l="1"/>
  <c r="F49" i="77"/>
  <c r="E61" i="77"/>
  <c r="D50" i="77" l="1"/>
  <c r="F50" i="77"/>
  <c r="E62" i="77"/>
  <c r="D51" i="77" l="1"/>
  <c r="F51" i="77"/>
  <c r="E63" i="77"/>
  <c r="D52" i="77" l="1"/>
  <c r="F52" i="77"/>
  <c r="E64" i="77"/>
  <c r="D53" i="77" l="1"/>
  <c r="F53" i="77"/>
  <c r="E65" i="77"/>
  <c r="D54" i="77" l="1"/>
  <c r="F54" i="77"/>
  <c r="E66" i="77"/>
  <c r="D55" i="77" l="1"/>
  <c r="F55" i="77"/>
  <c r="E67" i="77"/>
  <c r="D56" i="77" l="1"/>
  <c r="F56" i="77"/>
  <c r="E68" i="77"/>
  <c r="D57" i="77" l="1"/>
  <c r="F57" i="77"/>
  <c r="E69" i="77"/>
  <c r="D58" i="77" l="1"/>
  <c r="F58" i="77"/>
  <c r="E70" i="77"/>
  <c r="D59" i="77" l="1"/>
  <c r="F59" i="77"/>
  <c r="E71" i="77"/>
  <c r="D60" i="77" l="1"/>
  <c r="F60" i="77"/>
  <c r="E72" i="77"/>
  <c r="D61" i="77" l="1"/>
  <c r="F61" i="77"/>
  <c r="E73" i="77"/>
  <c r="D62" i="77" l="1"/>
  <c r="F62" i="77"/>
  <c r="E74" i="77"/>
  <c r="D63" i="77" l="1"/>
  <c r="F63" i="77"/>
  <c r="E75" i="77"/>
  <c r="D64" i="77" l="1"/>
  <c r="F64" i="77"/>
  <c r="E76" i="77"/>
  <c r="D65" i="77" l="1"/>
  <c r="F65" i="77"/>
  <c r="E77" i="77"/>
  <c r="D66" i="77" l="1"/>
  <c r="F66" i="77"/>
  <c r="E78" i="77"/>
  <c r="D67" i="77" l="1"/>
  <c r="F67" i="77"/>
  <c r="E79" i="77"/>
  <c r="D68" i="77" l="1"/>
  <c r="F68" i="77"/>
  <c r="E80" i="77"/>
  <c r="D69" i="77" l="1"/>
  <c r="F69" i="77"/>
  <c r="E81" i="77"/>
  <c r="D70" i="77" l="1"/>
  <c r="F70" i="77"/>
  <c r="E82" i="77"/>
  <c r="D71" i="77" l="1"/>
  <c r="F71" i="77"/>
  <c r="E83" i="77"/>
  <c r="D72" i="77" l="1"/>
  <c r="F72" i="77"/>
  <c r="E84" i="77"/>
  <c r="D73" i="77" l="1"/>
  <c r="F73" i="77"/>
  <c r="E85" i="77"/>
  <c r="D74" i="77" l="1"/>
  <c r="F74" i="77"/>
  <c r="E86" i="77"/>
  <c r="D75" i="77" l="1"/>
  <c r="F75" i="77"/>
  <c r="E87" i="77"/>
  <c r="D76" i="77" l="1"/>
  <c r="F76" i="77"/>
  <c r="E88" i="77"/>
  <c r="D77" i="77" l="1"/>
  <c r="F77" i="77"/>
  <c r="E89" i="77"/>
  <c r="D78" i="77" l="1"/>
  <c r="F78" i="77"/>
  <c r="E90" i="77"/>
  <c r="D79" i="77" l="1"/>
  <c r="F79" i="77"/>
  <c r="E91" i="77"/>
  <c r="D80" i="77" l="1"/>
  <c r="F80" i="77"/>
  <c r="E92" i="77"/>
  <c r="D81" i="77" l="1"/>
  <c r="F81" i="77"/>
  <c r="E93" i="77"/>
  <c r="D82" i="77" l="1"/>
  <c r="F82" i="77"/>
  <c r="E94" i="77"/>
  <c r="D83" i="77" l="1"/>
  <c r="F83" i="77"/>
  <c r="E95" i="77"/>
  <c r="D84" i="77" l="1"/>
  <c r="F84" i="77"/>
  <c r="E96" i="77"/>
  <c r="D85" i="77" l="1"/>
  <c r="F85" i="77"/>
  <c r="E97" i="77"/>
  <c r="D86" i="77" l="1"/>
  <c r="F86" i="77"/>
  <c r="E98" i="77"/>
  <c r="D87" i="77" l="1"/>
  <c r="F87" i="77"/>
  <c r="E99" i="77"/>
  <c r="D88" i="77" l="1"/>
  <c r="F88" i="77"/>
  <c r="E100" i="77"/>
  <c r="D89" i="77" l="1"/>
  <c r="F89" i="77"/>
  <c r="E101" i="77"/>
  <c r="D90" i="77" l="1"/>
  <c r="F90" i="77"/>
  <c r="E102" i="77"/>
  <c r="D91" i="77" l="1"/>
  <c r="F91" i="77"/>
  <c r="E103" i="77"/>
  <c r="D92" i="77" l="1"/>
  <c r="F92" i="77"/>
  <c r="E104" i="77"/>
  <c r="D93" i="77" l="1"/>
  <c r="F93" i="77"/>
  <c r="E105" i="77"/>
  <c r="D94" i="77" l="1"/>
  <c r="F94" i="77"/>
  <c r="E106" i="77"/>
  <c r="D95" i="77" l="1"/>
  <c r="F95" i="77"/>
  <c r="E107" i="77"/>
  <c r="D96" i="77" l="1"/>
  <c r="F96" i="77"/>
  <c r="E108" i="77"/>
  <c r="D97" i="77" l="1"/>
  <c r="F97" i="77"/>
  <c r="E109" i="77"/>
  <c r="D98" i="77" l="1"/>
  <c r="F98" i="77"/>
  <c r="E110" i="77"/>
  <c r="D99" i="77" l="1"/>
  <c r="F99" i="77"/>
  <c r="E111" i="77"/>
  <c r="D100" i="77" l="1"/>
  <c r="F100" i="77"/>
  <c r="E112" i="77"/>
  <c r="D101" i="77" l="1"/>
  <c r="F101" i="77"/>
  <c r="E113" i="77"/>
  <c r="D102" i="77" l="1"/>
  <c r="F102" i="77"/>
  <c r="E114" i="77"/>
  <c r="D103" i="77" l="1"/>
  <c r="F103" i="77"/>
  <c r="E115" i="77"/>
  <c r="D104" i="77" l="1"/>
  <c r="F104" i="77"/>
  <c r="E116" i="77"/>
  <c r="D105" i="77" l="1"/>
  <c r="F105" i="77"/>
  <c r="E117" i="77"/>
  <c r="D106" i="77" l="1"/>
  <c r="F106" i="77"/>
  <c r="E118" i="77"/>
  <c r="D107" i="77" l="1"/>
  <c r="F107" i="77"/>
  <c r="E119" i="77"/>
  <c r="D108" i="77" l="1"/>
  <c r="F108" i="77"/>
  <c r="E120" i="77"/>
  <c r="D109" i="77" l="1"/>
  <c r="F109" i="77"/>
  <c r="E121" i="77"/>
  <c r="D110" i="77" l="1"/>
  <c r="F110" i="77"/>
  <c r="E122" i="77"/>
  <c r="D111" i="77" l="1"/>
  <c r="F111" i="77"/>
  <c r="E123" i="77"/>
  <c r="D112" i="77" l="1"/>
  <c r="F112" i="77"/>
  <c r="E124" i="77"/>
  <c r="D113" i="77" l="1"/>
  <c r="F113" i="77"/>
  <c r="E125" i="77"/>
  <c r="D114" i="77" l="1"/>
  <c r="F114" i="77"/>
  <c r="E126" i="77"/>
  <c r="D115" i="77" l="1"/>
  <c r="F115" i="77"/>
  <c r="E127" i="77"/>
  <c r="D116" i="77" l="1"/>
  <c r="F116" i="77"/>
  <c r="E128" i="77"/>
  <c r="D117" i="77" l="1"/>
  <c r="F117" i="77"/>
  <c r="E129" i="77"/>
  <c r="D118" i="77" l="1"/>
  <c r="F118" i="77"/>
  <c r="E130" i="77"/>
  <c r="D119" i="77" l="1"/>
  <c r="F119" i="77"/>
  <c r="E131" i="77"/>
  <c r="D120" i="77" l="1"/>
  <c r="F120" i="77"/>
  <c r="E132" i="77"/>
  <c r="D121" i="77" l="1"/>
  <c r="F121" i="77"/>
  <c r="E133" i="77"/>
  <c r="D122" i="77" l="1"/>
  <c r="F122" i="77"/>
  <c r="E134" i="77"/>
  <c r="D123" i="77" l="1"/>
  <c r="F123" i="77"/>
  <c r="E135" i="77"/>
  <c r="D124" i="77" l="1"/>
  <c r="F124" i="77"/>
  <c r="E136" i="77"/>
  <c r="D125" i="77" l="1"/>
  <c r="F125" i="77"/>
  <c r="E137" i="77"/>
  <c r="D126" i="77" l="1"/>
  <c r="F126" i="77"/>
  <c r="E138" i="77"/>
  <c r="D127" i="77" l="1"/>
  <c r="F127" i="77"/>
  <c r="E139" i="77"/>
  <c r="D128" i="77" l="1"/>
  <c r="F128" i="77"/>
  <c r="E140" i="77"/>
  <c r="D129" i="77" l="1"/>
  <c r="F129" i="77"/>
  <c r="E141" i="77"/>
  <c r="D130" i="77" l="1"/>
  <c r="F130" i="77"/>
  <c r="E142" i="77"/>
  <c r="D131" i="77" l="1"/>
  <c r="F131" i="77"/>
  <c r="E143" i="77"/>
  <c r="D132" i="77" l="1"/>
  <c r="F132" i="77"/>
  <c r="E144" i="77"/>
  <c r="D133" i="77" l="1"/>
  <c r="F133" i="77"/>
  <c r="E145" i="77"/>
  <c r="D134" i="77" l="1"/>
  <c r="F134" i="77"/>
  <c r="E146" i="77"/>
  <c r="D135" i="77" l="1"/>
  <c r="F135" i="77"/>
  <c r="E147" i="77"/>
  <c r="D136" i="77" l="1"/>
  <c r="F136" i="77"/>
  <c r="E148" i="77"/>
  <c r="D137" i="77" l="1"/>
  <c r="F137" i="77"/>
  <c r="E149" i="77"/>
  <c r="D138" i="77" l="1"/>
  <c r="F138" i="77"/>
  <c r="E150" i="77"/>
  <c r="D139" i="77" l="1"/>
  <c r="F139" i="77"/>
  <c r="E151" i="77"/>
  <c r="D140" i="77" l="1"/>
  <c r="F140" i="77"/>
  <c r="E152" i="77"/>
  <c r="D141" i="77" l="1"/>
  <c r="F141" i="77"/>
  <c r="E153" i="77"/>
  <c r="D142" i="77" l="1"/>
  <c r="F142" i="77"/>
  <c r="E154" i="77"/>
  <c r="D143" i="77" l="1"/>
  <c r="F143" i="77"/>
  <c r="E155" i="77"/>
  <c r="D144" i="77" l="1"/>
  <c r="F144" i="77"/>
  <c r="E156" i="77"/>
  <c r="D145" i="77" l="1"/>
  <c r="F145" i="77"/>
  <c r="E157" i="77"/>
  <c r="D146" i="77" l="1"/>
  <c r="F146" i="77"/>
  <c r="E158" i="77"/>
  <c r="D147" i="77" l="1"/>
  <c r="F147" i="77"/>
  <c r="E159" i="77"/>
  <c r="D148" i="77" l="1"/>
  <c r="F148" i="77"/>
  <c r="E160" i="77"/>
  <c r="D149" i="77" l="1"/>
  <c r="F149" i="77"/>
  <c r="E161" i="77"/>
  <c r="D150" i="77" l="1"/>
  <c r="F150" i="77"/>
  <c r="E162" i="77"/>
  <c r="D151" i="77" l="1"/>
  <c r="F151" i="77"/>
  <c r="E163" i="77"/>
  <c r="D152" i="77" l="1"/>
  <c r="F152" i="77"/>
  <c r="E164" i="77"/>
  <c r="D153" i="77" l="1"/>
  <c r="F153" i="77"/>
  <c r="E165" i="77"/>
  <c r="D154" i="77" l="1"/>
  <c r="F154" i="77"/>
  <c r="E166" i="77"/>
  <c r="D155" i="77" l="1"/>
  <c r="F155" i="77"/>
  <c r="E167" i="77"/>
  <c r="D156" i="77" l="1"/>
  <c r="F156" i="77"/>
  <c r="E168" i="77"/>
  <c r="D157" i="77" l="1"/>
  <c r="F157" i="77"/>
  <c r="E169" i="77"/>
  <c r="D158" i="77" l="1"/>
  <c r="F158" i="77"/>
  <c r="E170" i="77"/>
  <c r="D159" i="77" l="1"/>
  <c r="F159" i="77"/>
  <c r="E171" i="77"/>
  <c r="D160" i="77" l="1"/>
  <c r="F160" i="77"/>
  <c r="E172" i="77"/>
  <c r="D161" i="77" l="1"/>
  <c r="F161" i="77"/>
  <c r="E173" i="77"/>
  <c r="D162" i="77" l="1"/>
  <c r="F162" i="77"/>
  <c r="E174" i="77"/>
  <c r="D163" i="77" l="1"/>
  <c r="F163" i="77"/>
  <c r="E175" i="77"/>
  <c r="D164" i="77" l="1"/>
  <c r="F164" i="77"/>
  <c r="E176" i="77"/>
  <c r="D165" i="77" l="1"/>
  <c r="F165" i="77"/>
  <c r="E177" i="77"/>
  <c r="D166" i="77" l="1"/>
  <c r="F166" i="77"/>
  <c r="E178" i="77"/>
  <c r="D167" i="77" l="1"/>
  <c r="F167" i="77"/>
  <c r="E179" i="77"/>
  <c r="D168" i="77" l="1"/>
  <c r="F168" i="77"/>
  <c r="E180" i="77"/>
  <c r="D169" i="77" l="1"/>
  <c r="F169" i="77"/>
  <c r="E181" i="77"/>
  <c r="D170" i="77" l="1"/>
  <c r="F170" i="77"/>
  <c r="E182" i="77"/>
  <c r="D171" i="77" l="1"/>
  <c r="F171" i="77"/>
  <c r="E183" i="77"/>
  <c r="D172" i="77" l="1"/>
  <c r="F172" i="77"/>
  <c r="E184" i="77"/>
  <c r="D173" i="77" l="1"/>
  <c r="F173" i="77"/>
  <c r="E185" i="77"/>
  <c r="D174" i="77" l="1"/>
  <c r="F174" i="77"/>
  <c r="E186" i="77"/>
  <c r="D175" i="77" l="1"/>
  <c r="F175" i="77"/>
  <c r="E187" i="77"/>
  <c r="D176" i="77" l="1"/>
  <c r="F176" i="77"/>
  <c r="E188" i="77"/>
  <c r="D177" i="77" l="1"/>
  <c r="F177" i="77"/>
  <c r="E189" i="77"/>
  <c r="D178" i="77" l="1"/>
  <c r="F178" i="77"/>
  <c r="E190" i="77"/>
  <c r="D179" i="77" l="1"/>
  <c r="F179" i="77"/>
  <c r="E191" i="77"/>
  <c r="D180" i="77" l="1"/>
  <c r="F180" i="77"/>
  <c r="E192" i="77"/>
  <c r="D181" i="77" l="1"/>
  <c r="F181" i="77"/>
  <c r="E193" i="77"/>
  <c r="D182" i="77" l="1"/>
  <c r="F182" i="77"/>
  <c r="E194" i="77"/>
  <c r="D183" i="77" l="1"/>
  <c r="F183" i="77"/>
  <c r="E195" i="77"/>
  <c r="D184" i="77" l="1"/>
  <c r="F184" i="77"/>
  <c r="E196" i="77"/>
  <c r="D185" i="77" l="1"/>
  <c r="F185" i="77"/>
  <c r="E197" i="77"/>
  <c r="D186" i="77" l="1"/>
  <c r="F186" i="77"/>
  <c r="E198" i="77"/>
  <c r="D187" i="77" l="1"/>
  <c r="F187" i="77"/>
  <c r="E199" i="77"/>
  <c r="D188" i="77" l="1"/>
  <c r="F188" i="77"/>
  <c r="E200" i="77"/>
  <c r="D189" i="77" l="1"/>
  <c r="F189" i="77"/>
  <c r="E201" i="77"/>
  <c r="D190" i="77" l="1"/>
  <c r="F190" i="77"/>
  <c r="E202" i="77"/>
  <c r="D191" i="77" l="1"/>
  <c r="F191" i="77"/>
  <c r="E203" i="77"/>
  <c r="D192" i="77" l="1"/>
  <c r="F192" i="77"/>
  <c r="E204" i="77"/>
  <c r="D193" i="77" l="1"/>
  <c r="F193" i="77"/>
  <c r="E205" i="77"/>
  <c r="D194" i="77" l="1"/>
  <c r="F194" i="77"/>
  <c r="E206" i="77"/>
  <c r="D195" i="77" l="1"/>
  <c r="F195" i="77"/>
  <c r="E207" i="77"/>
  <c r="D196" i="77" l="1"/>
  <c r="F196" i="77"/>
  <c r="E208" i="77"/>
  <c r="D197" i="77" l="1"/>
  <c r="F197" i="77"/>
  <c r="E209" i="77"/>
  <c r="D198" i="77" l="1"/>
  <c r="F198" i="77"/>
  <c r="E210" i="77"/>
  <c r="D199" i="77" l="1"/>
  <c r="F199" i="77"/>
  <c r="E211" i="77"/>
  <c r="D200" i="77" l="1"/>
  <c r="F200" i="77"/>
  <c r="E212" i="77"/>
  <c r="D201" i="77" l="1"/>
  <c r="F201" i="77"/>
  <c r="E213" i="77"/>
  <c r="D202" i="77" l="1"/>
  <c r="F202" i="77"/>
  <c r="E214" i="77"/>
  <c r="D203" i="77" l="1"/>
  <c r="F203" i="77"/>
  <c r="E215" i="77"/>
  <c r="D204" i="77" l="1"/>
  <c r="F204" i="77"/>
  <c r="E216" i="77"/>
  <c r="D205" i="77" l="1"/>
  <c r="F205" i="77"/>
  <c r="E217" i="77"/>
  <c r="D206" i="77" l="1"/>
  <c r="F206" i="77"/>
  <c r="E218" i="77"/>
  <c r="D207" i="77" l="1"/>
  <c r="F207" i="77"/>
  <c r="E219" i="77"/>
  <c r="D208" i="77" l="1"/>
  <c r="F208" i="77"/>
  <c r="E220" i="77"/>
  <c r="D209" i="77" l="1"/>
  <c r="F209" i="77"/>
  <c r="E221" i="77"/>
  <c r="D210" i="77" l="1"/>
  <c r="F210" i="77"/>
  <c r="E222" i="77"/>
  <c r="D211" i="77" l="1"/>
  <c r="F211" i="77"/>
  <c r="E223" i="77"/>
  <c r="D212" i="77" l="1"/>
  <c r="F212" i="77"/>
  <c r="E224" i="77"/>
  <c r="D213" i="77" l="1"/>
  <c r="F213" i="77"/>
  <c r="E225" i="77"/>
  <c r="D214" i="77" l="1"/>
  <c r="F214" i="77"/>
  <c r="E226" i="77"/>
  <c r="D215" i="77" l="1"/>
  <c r="F215" i="77"/>
  <c r="E227" i="77"/>
  <c r="D216" i="77" l="1"/>
  <c r="F216" i="77"/>
  <c r="E228" i="77"/>
  <c r="D217" i="77" l="1"/>
  <c r="F217" i="77"/>
  <c r="E229" i="77"/>
  <c r="D218" i="77" l="1"/>
  <c r="F218" i="77"/>
  <c r="E230" i="77"/>
  <c r="D219" i="77" l="1"/>
  <c r="F219" i="77"/>
  <c r="E231" i="77"/>
  <c r="D220" i="77" l="1"/>
  <c r="F220" i="77"/>
  <c r="E232" i="77"/>
  <c r="D221" i="77" l="1"/>
  <c r="F221" i="77"/>
  <c r="E233" i="77"/>
  <c r="D222" i="77" l="1"/>
  <c r="F222" i="77"/>
  <c r="E234" i="77"/>
  <c r="D223" i="77" l="1"/>
  <c r="F223" i="77"/>
  <c r="E235" i="77"/>
  <c r="D224" i="77" l="1"/>
  <c r="F224" i="77"/>
  <c r="E236" i="77"/>
  <c r="D225" i="77" l="1"/>
  <c r="F225" i="77"/>
  <c r="E237" i="77"/>
  <c r="D226" i="77" l="1"/>
  <c r="F226" i="77"/>
  <c r="E238" i="77"/>
  <c r="D227" i="77" l="1"/>
  <c r="F227" i="77"/>
  <c r="E239" i="77"/>
  <c r="D228" i="77" l="1"/>
  <c r="F228" i="77"/>
  <c r="E240" i="77"/>
  <c r="D229" i="77" l="1"/>
  <c r="F229" i="77"/>
  <c r="E241" i="77"/>
  <c r="D230" i="77" l="1"/>
  <c r="F230" i="77"/>
  <c r="E242" i="77"/>
  <c r="D231" i="77" l="1"/>
  <c r="F231" i="77"/>
  <c r="E243" i="77"/>
  <c r="D232" i="77" l="1"/>
  <c r="F232" i="77"/>
  <c r="E244" i="77"/>
  <c r="D233" i="77" l="1"/>
  <c r="F233" i="77"/>
  <c r="E245" i="77"/>
  <c r="D234" i="77" l="1"/>
  <c r="F234" i="77"/>
  <c r="E246" i="77"/>
  <c r="D235" i="77" l="1"/>
  <c r="F235" i="77"/>
  <c r="E247" i="77"/>
  <c r="D236" i="77" l="1"/>
  <c r="F236" i="77"/>
  <c r="E248" i="77"/>
  <c r="D237" i="77" l="1"/>
  <c r="F237" i="77"/>
  <c r="E249" i="77"/>
  <c r="D238" i="77" l="1"/>
  <c r="F238" i="77"/>
  <c r="E250" i="77"/>
  <c r="D239" i="77" l="1"/>
  <c r="F239" i="77"/>
  <c r="E251" i="77"/>
  <c r="D240" i="77" l="1"/>
  <c r="F240" i="77"/>
  <c r="E252" i="77"/>
  <c r="D241" i="77" l="1"/>
  <c r="F241" i="77"/>
  <c r="E253" i="77"/>
  <c r="D242" i="77" l="1"/>
  <c r="F242" i="77"/>
  <c r="E254" i="77"/>
  <c r="D243" i="77" l="1"/>
  <c r="F243" i="77"/>
  <c r="E255" i="77"/>
  <c r="D244" i="77" l="1"/>
  <c r="F244" i="77"/>
  <c r="E256" i="77"/>
  <c r="D245" i="77" l="1"/>
  <c r="F245" i="77"/>
  <c r="E257" i="77"/>
  <c r="D246" i="77" l="1"/>
  <c r="F246" i="77"/>
  <c r="E258" i="77"/>
  <c r="D247" i="77" l="1"/>
  <c r="F247" i="77"/>
  <c r="E259" i="77"/>
  <c r="D248" i="77" l="1"/>
  <c r="F248" i="77"/>
  <c r="E260" i="77"/>
  <c r="D249" i="77" l="1"/>
  <c r="F249" i="77"/>
  <c r="E261" i="77"/>
  <c r="D250" i="77" l="1"/>
  <c r="F250" i="77"/>
  <c r="E262" i="77"/>
  <c r="D251" i="77" l="1"/>
  <c r="F251" i="77"/>
  <c r="E263" i="77"/>
  <c r="D252" i="77" l="1"/>
  <c r="F252" i="77"/>
  <c r="E264" i="77"/>
  <c r="D253" i="77" l="1"/>
  <c r="F253" i="77"/>
  <c r="E265" i="77"/>
  <c r="D254" i="77" l="1"/>
  <c r="F254" i="77"/>
  <c r="E266" i="77"/>
  <c r="D255" i="77" l="1"/>
  <c r="F255" i="77"/>
  <c r="E267" i="77"/>
  <c r="D256" i="77" l="1"/>
  <c r="F256" i="77"/>
  <c r="E268" i="77"/>
  <c r="D257" i="77" l="1"/>
  <c r="F257" i="77"/>
  <c r="E269" i="77"/>
  <c r="D258" i="77" l="1"/>
  <c r="F258" i="77"/>
  <c r="E270" i="77"/>
  <c r="D259" i="77" l="1"/>
  <c r="F259" i="77"/>
  <c r="E271" i="77"/>
  <c r="D260" i="77" l="1"/>
  <c r="F260" i="77"/>
  <c r="E272" i="77"/>
  <c r="D261" i="77" l="1"/>
  <c r="F261" i="77"/>
  <c r="E273" i="77"/>
  <c r="D262" i="77" l="1"/>
  <c r="F262" i="77"/>
  <c r="E274" i="77"/>
  <c r="D263" i="77" l="1"/>
  <c r="F263" i="77"/>
  <c r="E275" i="77"/>
  <c r="D264" i="77" l="1"/>
  <c r="F264" i="77"/>
  <c r="E276" i="77"/>
  <c r="D265" i="77" l="1"/>
  <c r="F265" i="77"/>
  <c r="E277" i="77"/>
  <c r="D266" i="77" l="1"/>
  <c r="F266" i="77"/>
  <c r="E278" i="77"/>
  <c r="D267" i="77" l="1"/>
  <c r="F267" i="77"/>
  <c r="E279" i="77"/>
  <c r="D268" i="77" l="1"/>
  <c r="F268" i="77"/>
  <c r="E280" i="77"/>
  <c r="D269" i="77" l="1"/>
  <c r="F269" i="77"/>
  <c r="E281" i="77"/>
  <c r="D270" i="77" l="1"/>
  <c r="F270" i="77"/>
  <c r="E282" i="77"/>
  <c r="D271" i="77" l="1"/>
  <c r="F271" i="77"/>
  <c r="E283" i="77"/>
  <c r="D272" i="77" l="1"/>
  <c r="F272" i="77"/>
  <c r="E284" i="77"/>
  <c r="D273" i="77" l="1"/>
  <c r="F273" i="77"/>
  <c r="E285" i="77"/>
  <c r="D274" i="77" l="1"/>
  <c r="F274" i="77"/>
  <c r="E286" i="77"/>
  <c r="D275" i="77" l="1"/>
  <c r="F275" i="77"/>
  <c r="E287" i="77"/>
  <c r="D276" i="77" l="1"/>
  <c r="F276" i="77"/>
  <c r="E288" i="77"/>
  <c r="D277" i="77" l="1"/>
  <c r="F277" i="77"/>
  <c r="E289" i="77"/>
  <c r="D278" i="77" l="1"/>
  <c r="F278" i="77"/>
  <c r="E290" i="77"/>
  <c r="D279" i="77" l="1"/>
  <c r="F279" i="77"/>
  <c r="E291" i="77"/>
  <c r="D280" i="77" l="1"/>
  <c r="F280" i="77"/>
  <c r="E292" i="77"/>
  <c r="D281" i="77" l="1"/>
  <c r="F281" i="77"/>
  <c r="E293" i="77"/>
  <c r="D282" i="77" l="1"/>
  <c r="F282" i="77"/>
  <c r="E294" i="77"/>
  <c r="D283" i="77" l="1"/>
  <c r="F283" i="77"/>
  <c r="E295" i="77"/>
  <c r="D284" i="77" l="1"/>
  <c r="F284" i="77"/>
  <c r="E296" i="77"/>
  <c r="D285" i="77" l="1"/>
  <c r="F285" i="77"/>
  <c r="E297" i="77"/>
  <c r="F286" i="77" l="1"/>
  <c r="D286" i="77"/>
  <c r="E298" i="77"/>
  <c r="D287" i="77" l="1"/>
  <c r="F287" i="77"/>
  <c r="E299" i="77"/>
  <c r="D288" i="77" l="1"/>
  <c r="F288" i="77"/>
  <c r="E300" i="77"/>
  <c r="D289" i="77" l="1"/>
  <c r="F289" i="77"/>
  <c r="E301" i="77"/>
  <c r="D290" i="77" l="1"/>
  <c r="F290" i="77"/>
  <c r="E302" i="77"/>
  <c r="D291" i="77" l="1"/>
  <c r="F291" i="77"/>
  <c r="E303" i="77"/>
  <c r="D292" i="77" l="1"/>
  <c r="F292" i="77"/>
  <c r="E304" i="77"/>
  <c r="D293" i="77" l="1"/>
  <c r="F293" i="77"/>
  <c r="E305" i="77"/>
  <c r="D294" i="77" l="1"/>
  <c r="F294" i="77"/>
  <c r="E306" i="77"/>
  <c r="D295" i="77" l="1"/>
  <c r="F295" i="77"/>
  <c r="E307" i="77"/>
  <c r="D296" i="77" l="1"/>
  <c r="F296" i="77"/>
  <c r="E308" i="77"/>
  <c r="D297" i="77" l="1"/>
  <c r="F297" i="77"/>
  <c r="E309" i="77"/>
  <c r="D298" i="77" l="1"/>
  <c r="F298" i="77"/>
  <c r="E310" i="77"/>
  <c r="D299" i="77" l="1"/>
  <c r="F299" i="77"/>
  <c r="E311" i="77"/>
  <c r="D300" i="77" l="1"/>
  <c r="F300" i="77"/>
  <c r="E312" i="77"/>
  <c r="D301" i="77" l="1"/>
  <c r="F301" i="77"/>
  <c r="E313" i="77"/>
  <c r="D302" i="77" l="1"/>
  <c r="F302" i="77"/>
  <c r="E314" i="77"/>
  <c r="D303" i="77" l="1"/>
  <c r="F303" i="77"/>
  <c r="E315" i="77"/>
  <c r="D304" i="77" l="1"/>
  <c r="F304" i="77"/>
  <c r="E316" i="77"/>
  <c r="D305" i="77" l="1"/>
  <c r="F305" i="77"/>
  <c r="E317" i="77"/>
  <c r="D306" i="77" l="1"/>
  <c r="F306" i="77"/>
  <c r="E318" i="77"/>
  <c r="D307" i="77" l="1"/>
  <c r="F307" i="77"/>
  <c r="E319" i="77"/>
  <c r="D308" i="77" l="1"/>
  <c r="F308" i="77"/>
  <c r="E320" i="77"/>
  <c r="D309" i="77" l="1"/>
  <c r="F309" i="77"/>
  <c r="E321" i="77"/>
  <c r="D310" i="77" l="1"/>
  <c r="F310" i="77"/>
  <c r="E322" i="77"/>
  <c r="D311" i="77" l="1"/>
  <c r="F311" i="77"/>
  <c r="E323" i="77"/>
  <c r="D312" i="77" l="1"/>
  <c r="F312" i="77"/>
  <c r="E324" i="77"/>
  <c r="D313" i="77" l="1"/>
  <c r="F313" i="77"/>
  <c r="E325" i="77"/>
  <c r="D314" i="77" l="1"/>
  <c r="F314" i="77"/>
  <c r="E326" i="77"/>
  <c r="F317" i="77" l="1"/>
  <c r="F323" i="77"/>
  <c r="F326" i="77"/>
  <c r="F318" i="77"/>
  <c r="F319" i="77"/>
  <c r="F315" i="77"/>
  <c r="F325" i="77"/>
  <c r="F322" i="77"/>
  <c r="F321" i="77"/>
  <c r="F324" i="77"/>
  <c r="F316" i="77"/>
  <c r="F320" i="77"/>
  <c r="B62" i="79" a="1"/>
  <c r="B57" i="79" a="1"/>
  <c r="B64" i="79" a="1"/>
  <c r="B65" i="79" a="1"/>
  <c r="B66" i="79" a="1"/>
  <c r="B56" i="79" a="1"/>
  <c r="B58" i="79" a="1"/>
  <c r="B60" i="79" a="1"/>
  <c r="B59" i="79" a="1"/>
  <c r="B61" i="79" a="1"/>
  <c r="B55" i="79" a="1"/>
  <c r="B63" i="79" a="1"/>
  <c r="B67" i="79" a="1"/>
  <c r="B66" i="79" l="1"/>
  <c r="B65" i="79"/>
  <c r="B55" i="79"/>
  <c r="B64" i="79"/>
  <c r="B56" i="79"/>
  <c r="B61" i="79"/>
  <c r="B63" i="79"/>
  <c r="B67" i="79"/>
  <c r="B57" i="79"/>
  <c r="B60" i="79"/>
  <c r="B59" i="79"/>
  <c r="B58" i="79"/>
  <c r="B62" i="7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<sst xmlns="http://schemas.openxmlformats.org/spreadsheetml/2006/main" count="611" uniqueCount="162">
  <si>
    <t>t</t>
  </si>
  <si>
    <t>At</t>
  </si>
  <si>
    <t>Lt</t>
  </si>
  <si>
    <t>Tt</t>
  </si>
  <si>
    <t>Ft</t>
  </si>
  <si>
    <t>alpha</t>
  </si>
  <si>
    <t>beta</t>
  </si>
  <si>
    <t>E</t>
  </si>
  <si>
    <t>|E|</t>
  </si>
  <si>
    <t>E2</t>
  </si>
  <si>
    <t>|E|/A</t>
  </si>
  <si>
    <t>MAD</t>
  </si>
  <si>
    <t>MSE</t>
  </si>
  <si>
    <t>BIAS</t>
  </si>
  <si>
    <t>MAPE</t>
  </si>
  <si>
    <t>TS</t>
  </si>
  <si>
    <t>TrenSeasAdjust-Ave</t>
  </si>
  <si>
    <t>Level</t>
  </si>
  <si>
    <t>Trend</t>
  </si>
  <si>
    <t>Seasonality</t>
  </si>
  <si>
    <t xml:space="preserve"> </t>
  </si>
  <si>
    <t>p</t>
  </si>
  <si>
    <t>gamma</t>
  </si>
  <si>
    <t xml:space="preserve">  </t>
  </si>
  <si>
    <t>Data</t>
  </si>
  <si>
    <t>b0</t>
  </si>
  <si>
    <t>b1</t>
  </si>
  <si>
    <t>Average</t>
  </si>
  <si>
    <t>Year</t>
  </si>
  <si>
    <t>Intercept</t>
  </si>
  <si>
    <t>StdErr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</si>
  <si>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</si>
  <si>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</si>
  <si>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</si>
  <si>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</si>
  <si>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</si>
  <si>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</si>
  <si>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</si>
  <si>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</si>
  <si>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</si>
  <si>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</si>
  <si>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</si>
  <si>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</si>
  <si>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Total</t>
  </si>
  <si>
    <t>Total Empties</t>
  </si>
  <si>
    <t>Total Loaded</t>
  </si>
  <si>
    <t>Empty Outbound</t>
  </si>
  <si>
    <t>Loaded Outbound</t>
  </si>
  <si>
    <t>Empty Inbound</t>
  </si>
  <si>
    <t>Loaded Inbound</t>
  </si>
  <si>
    <t xml:space="preserve">Total TEUs             </t>
  </si>
  <si>
    <t>Total Empty</t>
  </si>
  <si>
    <t>M</t>
  </si>
  <si>
    <t>Y</t>
  </si>
  <si>
    <t>Port of Long Beach</t>
  </si>
  <si>
    <t>Port of Los Angeles</t>
  </si>
  <si>
    <t>Total Inbound</t>
  </si>
  <si>
    <t>Total Outbound</t>
  </si>
  <si>
    <t>MARD</t>
  </si>
  <si>
    <t>b'0</t>
  </si>
  <si>
    <t>b'1</t>
  </si>
  <si>
    <t>T</t>
  </si>
  <si>
    <t>Ybar</t>
  </si>
  <si>
    <t>SSE</t>
  </si>
  <si>
    <t>SST</t>
  </si>
  <si>
    <t>SSR</t>
  </si>
  <si>
    <t>Yhat (Reg)</t>
  </si>
  <si>
    <t>SE</t>
  </si>
  <si>
    <t>ST</t>
  </si>
  <si>
    <t>SUMMARY OUTPUT</t>
  </si>
  <si>
    <t>Regression</t>
  </si>
  <si>
    <t>Regression Statistics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</si>
  <si>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</si>
  <si>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</si>
  <si>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</si>
  <si>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</si>
  <si>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</si>
  <si>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</si>
  <si>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</si>
  <si>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</si>
  <si>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</si>
  <si>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</si>
  <si>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</si>
  <si>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</si>
  <si>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Residual</t>
  </si>
  <si>
    <t>Coefficients</t>
  </si>
  <si>
    <t>t Stat</t>
  </si>
  <si>
    <t>P-value</t>
  </si>
  <si>
    <t>Lower 95%</t>
  </si>
  <si>
    <t>Upper 95%</t>
  </si>
  <si>
    <t>SFE</t>
  </si>
  <si>
    <t>Correlation Coefficient</t>
  </si>
  <si>
    <t>Zero is NOT Covered</t>
  </si>
  <si>
    <t>Ft (Stat.Reg)</t>
  </si>
  <si>
    <t>SeasIndAdj</t>
  </si>
  <si>
    <t>SeasInd</t>
  </si>
  <si>
    <t>Seas</t>
  </si>
  <si>
    <t>Deseas.Reg</t>
  </si>
  <si>
    <t>Centered.MA</t>
  </si>
  <si>
    <t>Per.</t>
  </si>
  <si>
    <r>
      <t>F</t>
    </r>
    <r>
      <rPr>
        <vertAlign val="subscript"/>
        <sz val="11"/>
        <color theme="1"/>
        <rFont val="Book Antiqua"/>
        <family val="1"/>
      </rPr>
      <t>t+1</t>
    </r>
    <r>
      <rPr>
        <sz val="11"/>
        <color theme="1"/>
        <rFont val="Book Antiqua"/>
        <family val="1"/>
      </rPr>
      <t>=A</t>
    </r>
    <r>
      <rPr>
        <vertAlign val="subscript"/>
        <sz val="11"/>
        <color theme="1"/>
        <rFont val="Book Antiqua"/>
        <family val="1"/>
      </rPr>
      <t>t</t>
    </r>
  </si>
  <si>
    <r>
      <rPr>
        <sz val="11"/>
        <color rgb="FF0070C0"/>
        <rFont val="Book Antiqua"/>
        <family val="1"/>
      </rPr>
      <t>Ave-All-A</t>
    </r>
    <r>
      <rPr>
        <vertAlign val="subscript"/>
        <sz val="11"/>
        <color rgb="FF0070C0"/>
        <rFont val="Book Antiqua"/>
        <family val="1"/>
      </rPr>
      <t>t</t>
    </r>
  </si>
  <si>
    <t>LA/LB Ports</t>
  </si>
  <si>
    <t>MA-S-4p</t>
  </si>
  <si>
    <t>n=</t>
  </si>
  <si>
    <r>
      <rPr>
        <sz val="11"/>
        <color theme="1"/>
        <rFont val="Symbol"/>
        <family val="1"/>
        <charset val="2"/>
      </rPr>
      <t>a</t>
    </r>
    <r>
      <rPr>
        <sz val="9.35"/>
        <color theme="1"/>
        <rFont val="Book Antiqua"/>
        <family val="1"/>
      </rPr>
      <t>=</t>
    </r>
  </si>
  <si>
    <t>Actual (1000 TEUs)</t>
  </si>
  <si>
    <t>Min</t>
  </si>
  <si>
    <t>Constant</t>
  </si>
  <si>
    <t>Constant=</t>
  </si>
  <si>
    <t>Period</t>
  </si>
  <si>
    <t>Alternative formula for Ft</t>
  </si>
  <si>
    <t>C19</t>
  </si>
  <si>
    <t>R-Square</t>
  </si>
  <si>
    <t>StdError</t>
  </si>
  <si>
    <t>F16</t>
  </si>
  <si>
    <t>F17</t>
  </si>
  <si>
    <t>Y1</t>
  </si>
  <si>
    <t>SR</t>
  </si>
  <si>
    <t>R-Squared</t>
  </si>
  <si>
    <t>b =</t>
  </si>
  <si>
    <t>a =</t>
  </si>
  <si>
    <t>a=</t>
  </si>
  <si>
    <t>Monthly Data</t>
  </si>
  <si>
    <t>Seas.Index</t>
  </si>
  <si>
    <t>b1=</t>
  </si>
  <si>
    <t>b0=</t>
  </si>
  <si>
    <t>R2=</t>
  </si>
  <si>
    <t>Periodicity=</t>
  </si>
  <si>
    <t>X Variable 1</t>
  </si>
  <si>
    <t>X Variable 2</t>
  </si>
  <si>
    <t>X Variable 3</t>
  </si>
  <si>
    <t>X Variable 4</t>
  </si>
  <si>
    <t>X Variable 5</t>
  </si>
  <si>
    <t>X Variable 6</t>
  </si>
  <si>
    <t>X Variable 7</t>
  </si>
  <si>
    <t>X Variable 8</t>
  </si>
  <si>
    <t>X Variable 9</t>
  </si>
  <si>
    <t>X Variable 10</t>
  </si>
  <si>
    <t>X Variable 11</t>
  </si>
  <si>
    <t>X Variable 12</t>
  </si>
  <si>
    <t>X Variable 13</t>
  </si>
  <si>
    <t>Periodicity</t>
  </si>
  <si>
    <t>Alpha</t>
  </si>
  <si>
    <t>Beta</t>
  </si>
  <si>
    <t>Gamma</t>
  </si>
  <si>
    <t>Ft (TreSeasES)</t>
  </si>
  <si>
    <t>p=</t>
  </si>
  <si>
    <t>b=</t>
  </si>
  <si>
    <t>g=</t>
  </si>
  <si>
    <t>L</t>
  </si>
  <si>
    <t>S</t>
  </si>
  <si>
    <t>ES</t>
  </si>
  <si>
    <t>Min=</t>
  </si>
  <si>
    <t>Intercept (b0)</t>
  </si>
  <si>
    <t>X Variable 1 (b1)</t>
  </si>
  <si>
    <t>MAD=</t>
  </si>
  <si>
    <t>MSE=</t>
  </si>
  <si>
    <t>±2</t>
  </si>
  <si>
    <t># of Periods</t>
  </si>
  <si>
    <t>Regression Basic</t>
  </si>
  <si>
    <t>Regression Piecewise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</si>
</sst>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0.0000000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1"/>
      <color theme="0"/>
      <name val="Calibri"/>
      <family val="2"/>
      <scheme val="minor"/>
    </font>
    <font>
      <sz val="11"/>
      <name val="Book Antiqua"/>
      <family val="1"/>
    </font>
    <font>
      <b/>
      <sz val="11"/>
      <name val="Book Antiqua"/>
      <family val="1"/>
    </font>
    <font>
      <sz val="11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rgb="FFC00000"/>
      <name val="Book Antiqua"/>
      <family val="1"/>
    </font>
    <font>
      <sz val="11"/>
      <color rgb="FFC00000"/>
      <name val="Book Antiqua"/>
      <family val="1"/>
    </font>
    <font>
      <sz val="11"/>
      <color rgb="FF00B050"/>
      <name val="Book Antiqua"/>
      <family val="1"/>
    </font>
    <font>
      <vertAlign val="subscript"/>
      <sz val="11"/>
      <color theme="1"/>
      <name val="Book Antiqua"/>
      <family val="1"/>
    </font>
    <font>
      <sz val="11"/>
      <color rgb="FF0070C0"/>
      <name val="Book Antiqua"/>
      <family val="1"/>
    </font>
    <font>
      <vertAlign val="subscript"/>
      <sz val="11"/>
      <color rgb="FF0070C0"/>
      <name val="Book Antiqua"/>
      <family val="1"/>
    </font>
    <font>
      <sz val="11"/>
      <color theme="1"/>
      <name val="Symbol"/>
      <family val="1"/>
      <charset val="2"/>
    </font>
    <font>
      <sz val="9.35"/>
      <color theme="1"/>
      <name val="Book Antiqua"/>
      <family val="1"/>
    </font>
    <font>
      <sz val="11"/>
      <color theme="1"/>
      <name val="Book Antiqua"/>
      <family val="1"/>
      <charset val="2"/>
    </font>
    <font>
      <sz val="11"/>
      <color rgb="FF00B0F0"/>
      <name val="Book Antiqua"/>
      <family val="1"/>
    </font>
    <font>
      <b/>
      <sz val="11"/>
      <color rgb="FF00B0F0"/>
      <name val="Book Antiqua"/>
      <family val="1"/>
    </font>
    <font>
      <sz val="11"/>
      <color theme="7" tint="-0.249977111117893"/>
      <name val="Book Antiqua"/>
      <family val="1"/>
    </font>
    <font>
      <b/>
      <sz val="11"/>
      <color rgb="FF00B050"/>
      <name val="Book Antiqua"/>
      <family val="1"/>
    </font>
    <font>
      <sz val="11"/>
      <color rgb="FF00B050"/>
      <name val="Calibri"/>
      <family val="2"/>
      <scheme val="minor"/>
    </font>
    <font>
      <i/>
      <sz val="11"/>
      <color theme="1"/>
      <name val="Book Antiqua"/>
      <family val="1"/>
    </font>
    <font>
      <sz val="11"/>
      <color theme="1"/>
      <name val="Calibri"/>
      <family val="1"/>
      <charset val="2"/>
    </font>
    <font>
      <b/>
      <u/>
      <sz val="11"/>
      <color theme="0"/>
      <name val="Book Antiqua"/>
      <family val="1"/>
    </font>
    <font>
      <i/>
      <sz val="11"/>
      <color theme="1"/>
      <name val="Calibri"/>
      <family val="2"/>
      <scheme val="minor"/>
    </font>
    <font>
      <b/>
      <sz val="10"/>
      <name val="Book Antiqua"/>
      <family val="1"/>
    </font>
    <font>
      <b/>
      <sz val="11"/>
      <color theme="1"/>
      <name val="Symbol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/>
    <xf numFmtId="1" fontId="0" fillId="0" borderId="0" xfId="0" applyNumberFormat="1"/>
    <xf numFmtId="0" fontId="3" fillId="0" borderId="12" xfId="2" applyFont="1" applyBorder="1" applyAlignment="1">
      <alignment horizontal="left"/>
    </xf>
    <xf numFmtId="0" fontId="3" fillId="0" borderId="13" xfId="2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5" fillId="2" borderId="0" xfId="0" applyNumberFormat="1" applyFont="1" applyFill="1" applyBorder="1" applyAlignment="1">
      <alignment horizontal="left"/>
    </xf>
    <xf numFmtId="2" fontId="5" fillId="2" borderId="0" xfId="0" applyNumberFormat="1" applyFont="1" applyFill="1" applyBorder="1" applyAlignment="1">
      <alignment horizontal="left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17" xfId="0" applyFont="1" applyFill="1" applyBorder="1" applyAlignment="1">
      <alignment horizontal="left"/>
    </xf>
    <xf numFmtId="164" fontId="5" fillId="2" borderId="18" xfId="0" applyNumberFormat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1" fontId="5" fillId="2" borderId="20" xfId="0" applyNumberFormat="1" applyFont="1" applyFill="1" applyBorder="1" applyAlignment="1">
      <alignment horizontal="left"/>
    </xf>
    <xf numFmtId="164" fontId="5" fillId="2" borderId="17" xfId="0" applyNumberFormat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/>
    <xf numFmtId="3" fontId="3" fillId="0" borderId="10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1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/>
    <xf numFmtId="164" fontId="6" fillId="0" borderId="0" xfId="0" applyNumberFormat="1" applyFont="1" applyFill="1"/>
    <xf numFmtId="166" fontId="0" fillId="0" borderId="0" xfId="0" applyNumberFormat="1"/>
    <xf numFmtId="164" fontId="0" fillId="4" borderId="0" xfId="0" applyNumberFormat="1" applyFill="1"/>
    <xf numFmtId="0" fontId="3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right"/>
    </xf>
    <xf numFmtId="164" fontId="0" fillId="5" borderId="0" xfId="0" applyNumberForma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3" fillId="0" borderId="4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4" fillId="0" borderId="0" xfId="1" applyFont="1"/>
    <xf numFmtId="1" fontId="8" fillId="7" borderId="0" xfId="2" applyNumberFormat="1" applyFont="1" applyFill="1" applyAlignment="1">
      <alignment horizontal="center"/>
    </xf>
    <xf numFmtId="0" fontId="3" fillId="0" borderId="0" xfId="2" applyFont="1" applyAlignment="1">
      <alignment horizontal="center"/>
    </xf>
    <xf numFmtId="2" fontId="8" fillId="6" borderId="0" xfId="2" applyNumberFormat="1" applyFont="1" applyFill="1" applyAlignment="1">
      <alignment horizontal="center"/>
    </xf>
    <xf numFmtId="165" fontId="8" fillId="7" borderId="0" xfId="2" applyNumberFormat="1" applyFont="1" applyFill="1" applyAlignment="1">
      <alignment horizontal="center"/>
    </xf>
    <xf numFmtId="2" fontId="8" fillId="8" borderId="0" xfId="2" applyNumberFormat="1" applyFont="1" applyFill="1" applyAlignment="1">
      <alignment horizontal="center"/>
    </xf>
    <xf numFmtId="2" fontId="8" fillId="7" borderId="0" xfId="2" applyNumberFormat="1" applyFont="1" applyFill="1" applyAlignment="1">
      <alignment horizontal="center"/>
    </xf>
    <xf numFmtId="1" fontId="8" fillId="2" borderId="0" xfId="2" applyNumberFormat="1" applyFont="1" applyFill="1" applyAlignment="1">
      <alignment horizontal="center"/>
    </xf>
    <xf numFmtId="0" fontId="10" fillId="3" borderId="0" xfId="0" applyFont="1" applyFill="1"/>
    <xf numFmtId="0" fontId="10" fillId="0" borderId="0" xfId="0" applyFont="1" applyFill="1"/>
    <xf numFmtId="0" fontId="6" fillId="0" borderId="8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18" fillId="0" borderId="0" xfId="0" applyFont="1" applyAlignment="1">
      <alignment horizontal="right"/>
    </xf>
    <xf numFmtId="0" fontId="19" fillId="0" borderId="0" xfId="0" applyFont="1" applyFill="1"/>
    <xf numFmtId="164" fontId="12" fillId="0" borderId="0" xfId="0" applyNumberFormat="1" applyFont="1" applyFill="1"/>
    <xf numFmtId="0" fontId="12" fillId="0" borderId="0" xfId="0" applyFont="1" applyFill="1"/>
    <xf numFmtId="0" fontId="6" fillId="0" borderId="1" xfId="0" applyFont="1" applyBorder="1"/>
    <xf numFmtId="1" fontId="6" fillId="0" borderId="2" xfId="0" applyNumberFormat="1" applyFont="1" applyBorder="1"/>
    <xf numFmtId="2" fontId="6" fillId="0" borderId="3" xfId="0" applyNumberFormat="1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23" xfId="0" applyFont="1" applyBorder="1"/>
    <xf numFmtId="167" fontId="6" fillId="0" borderId="4" xfId="0" applyNumberFormat="1" applyFont="1" applyBorder="1"/>
    <xf numFmtId="1" fontId="6" fillId="0" borderId="1" xfId="0" applyNumberFormat="1" applyFont="1" applyBorder="1"/>
    <xf numFmtId="164" fontId="6" fillId="0" borderId="10" xfId="0" applyNumberFormat="1" applyFont="1" applyBorder="1"/>
    <xf numFmtId="164" fontId="6" fillId="0" borderId="5" xfId="0" applyNumberFormat="1" applyFont="1" applyBorder="1"/>
    <xf numFmtId="164" fontId="10" fillId="3" borderId="0" xfId="0" applyNumberFormat="1" applyFont="1" applyFill="1"/>
    <xf numFmtId="165" fontId="6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1" fontId="8" fillId="0" borderId="0" xfId="0" applyNumberFormat="1" applyFont="1"/>
    <xf numFmtId="166" fontId="8" fillId="0" borderId="0" xfId="0" applyNumberFormat="1" applyFont="1"/>
    <xf numFmtId="164" fontId="10" fillId="0" borderId="0" xfId="0" applyNumberFormat="1" applyFont="1" applyFill="1"/>
    <xf numFmtId="164" fontId="3" fillId="0" borderId="0" xfId="0" applyNumberFormat="1" applyFont="1"/>
    <xf numFmtId="0" fontId="23" fillId="0" borderId="0" xfId="0" applyFont="1"/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24" fillId="0" borderId="24" xfId="0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3" fillId="10" borderId="8" xfId="0" applyNumberFormat="1" applyFont="1" applyFill="1" applyBorder="1"/>
    <xf numFmtId="1" fontId="3" fillId="11" borderId="23" xfId="0" applyNumberFormat="1" applyFont="1" applyFill="1" applyBorder="1"/>
    <xf numFmtId="1" fontId="3" fillId="9" borderId="11" xfId="0" applyNumberFormat="1" applyFont="1" applyFill="1" applyBorder="1" applyAlignment="1">
      <alignment horizontal="left"/>
    </xf>
    <xf numFmtId="1" fontId="3" fillId="11" borderId="9" xfId="0" applyNumberFormat="1" applyFont="1" applyFill="1" applyBorder="1" applyAlignment="1">
      <alignment horizontal="left"/>
    </xf>
    <xf numFmtId="1" fontId="3" fillId="10" borderId="8" xfId="0" applyNumberFormat="1" applyFont="1" applyFill="1" applyBorder="1" applyAlignment="1">
      <alignment horizontal="left"/>
    </xf>
    <xf numFmtId="1" fontId="3" fillId="9" borderId="8" xfId="0" applyNumberFormat="1" applyFont="1" applyFill="1" applyBorder="1"/>
    <xf numFmtId="0" fontId="16" fillId="0" borderId="0" xfId="0" applyFont="1" applyAlignment="1">
      <alignment horizontal="right"/>
    </xf>
    <xf numFmtId="167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left"/>
    </xf>
    <xf numFmtId="16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6" fillId="0" borderId="0" xfId="0" applyFont="1"/>
    <xf numFmtId="0" fontId="25" fillId="0" borderId="0" xfId="0" applyFont="1"/>
    <xf numFmtId="3" fontId="3" fillId="0" borderId="0" xfId="2" applyNumberFormat="1" applyFont="1" applyAlignment="1">
      <alignment horizontal="center"/>
    </xf>
    <xf numFmtId="165" fontId="26" fillId="7" borderId="0" xfId="2" applyNumberFormat="1" applyFont="1" applyFill="1" applyAlignment="1">
      <alignment horizontal="center"/>
    </xf>
    <xf numFmtId="0" fontId="4" fillId="0" borderId="0" xfId="1" applyFont="1" applyFill="1"/>
    <xf numFmtId="2" fontId="6" fillId="0" borderId="0" xfId="2" applyNumberFormat="1" applyFont="1" applyFill="1" applyAlignment="1">
      <alignment horizontal="center"/>
    </xf>
    <xf numFmtId="2" fontId="6" fillId="0" borderId="0" xfId="2" applyNumberFormat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3" fillId="0" borderId="0" xfId="2" applyFont="1" applyBorder="1" applyAlignment="1">
      <alignment horizontal="center"/>
    </xf>
    <xf numFmtId="0" fontId="0" fillId="0" borderId="0" xfId="0" applyFill="1" applyBorder="1" applyAlignment="1"/>
    <xf numFmtId="0" fontId="0" fillId="0" borderId="6" xfId="0" applyFill="1" applyBorder="1" applyAlignment="1"/>
    <xf numFmtId="0" fontId="27" fillId="0" borderId="24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3" fontId="11" fillId="0" borderId="0" xfId="2" applyNumberFormat="1" applyFont="1" applyAlignment="1">
      <alignment horizontal="center"/>
    </xf>
    <xf numFmtId="3" fontId="6" fillId="0" borderId="0" xfId="2" applyNumberFormat="1" applyFont="1" applyAlignment="1">
      <alignment horizontal="center"/>
    </xf>
    <xf numFmtId="3" fontId="0" fillId="0" borderId="0" xfId="0" applyNumberFormat="1"/>
    <xf numFmtId="165" fontId="0" fillId="0" borderId="0" xfId="0" applyNumberFormat="1" applyFill="1" applyBorder="1" applyAlignment="1"/>
    <xf numFmtId="165" fontId="0" fillId="0" borderId="6" xfId="0" applyNumberFormat="1" applyFill="1" applyBorder="1" applyAlignment="1"/>
    <xf numFmtId="2" fontId="0" fillId="0" borderId="0" xfId="0" applyNumberFormat="1" applyFill="1" applyBorder="1" applyAlignment="1"/>
    <xf numFmtId="2" fontId="0" fillId="0" borderId="6" xfId="0" applyNumberFormat="1" applyFill="1" applyBorder="1" applyAlignment="1"/>
    <xf numFmtId="1" fontId="0" fillId="0" borderId="0" xfId="0" applyNumberFormat="1" applyFill="1" applyBorder="1" applyAlignment="1"/>
    <xf numFmtId="1" fontId="0" fillId="0" borderId="6" xfId="0" applyNumberFormat="1" applyFill="1" applyBorder="1" applyAlignment="1"/>
    <xf numFmtId="2" fontId="4" fillId="0" borderId="0" xfId="1" applyNumberFormat="1" applyFont="1"/>
    <xf numFmtId="0" fontId="28" fillId="0" borderId="2" xfId="1" applyFont="1" applyFill="1" applyBorder="1" applyAlignment="1">
      <alignment horizontal="right"/>
    </xf>
    <xf numFmtId="0" fontId="28" fillId="0" borderId="3" xfId="1" applyFont="1" applyFill="1" applyBorder="1" applyAlignment="1">
      <alignment horizontal="left"/>
    </xf>
    <xf numFmtId="2" fontId="7" fillId="0" borderId="4" xfId="0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2" fontId="7" fillId="0" borderId="7" xfId="0" applyNumberFormat="1" applyFont="1" applyFill="1" applyBorder="1" applyAlignment="1">
      <alignment horizontal="left" vertical="top"/>
    </xf>
    <xf numFmtId="0" fontId="28" fillId="0" borderId="1" xfId="1" applyFont="1" applyFill="1" applyBorder="1"/>
    <xf numFmtId="0" fontId="28" fillId="0" borderId="10" xfId="1" applyFont="1" applyFill="1" applyBorder="1"/>
    <xf numFmtId="0" fontId="28" fillId="0" borderId="5" xfId="1" applyFont="1" applyFill="1" applyBorder="1"/>
    <xf numFmtId="0" fontId="28" fillId="0" borderId="0" xfId="1" applyFont="1" applyFill="1" applyAlignment="1">
      <alignment horizontal="right"/>
    </xf>
    <xf numFmtId="0" fontId="28" fillId="0" borderId="6" xfId="1" applyFont="1" applyFill="1" applyBorder="1" applyAlignment="1">
      <alignment horizontal="right"/>
    </xf>
    <xf numFmtId="2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164" fontId="7" fillId="12" borderId="1" xfId="0" applyNumberFormat="1" applyFont="1" applyFill="1" applyBorder="1" applyAlignment="1">
      <alignment horizontal="right"/>
    </xf>
    <xf numFmtId="164" fontId="4" fillId="12" borderId="2" xfId="0" applyNumberFormat="1" applyFont="1" applyFill="1" applyBorder="1" applyAlignment="1">
      <alignment horizontal="left"/>
    </xf>
    <xf numFmtId="0" fontId="6" fillId="12" borderId="3" xfId="0" applyFont="1" applyFill="1" applyBorder="1"/>
    <xf numFmtId="164" fontId="7" fillId="12" borderId="10" xfId="0" applyNumberFormat="1" applyFont="1" applyFill="1" applyBorder="1" applyAlignment="1">
      <alignment horizontal="right"/>
    </xf>
    <xf numFmtId="164" fontId="6" fillId="12" borderId="0" xfId="0" applyNumberFormat="1" applyFont="1" applyFill="1" applyBorder="1"/>
    <xf numFmtId="0" fontId="7" fillId="12" borderId="4" xfId="0" applyFont="1" applyFill="1" applyBorder="1"/>
    <xf numFmtId="0" fontId="6" fillId="12" borderId="4" xfId="0" applyFont="1" applyFill="1" applyBorder="1"/>
    <xf numFmtId="164" fontId="7" fillId="12" borderId="5" xfId="0" applyNumberFormat="1" applyFont="1" applyFill="1" applyBorder="1" applyAlignment="1">
      <alignment horizontal="right"/>
    </xf>
    <xf numFmtId="164" fontId="6" fillId="12" borderId="6" xfId="0" applyNumberFormat="1" applyFont="1" applyFill="1" applyBorder="1"/>
    <xf numFmtId="0" fontId="7" fillId="12" borderId="7" xfId="0" applyFont="1" applyFill="1" applyBorder="1"/>
    <xf numFmtId="0" fontId="0" fillId="0" borderId="0" xfId="0" applyFill="1"/>
    <xf numFmtId="0" fontId="3" fillId="0" borderId="0" xfId="0" applyFont="1" applyAlignment="1">
      <alignment horizontal="center" wrapText="1"/>
    </xf>
    <xf numFmtId="0" fontId="15" fillId="0" borderId="0" xfId="0" quotePrefix="1" applyFont="1" applyAlignment="1">
      <alignment horizontal="center" wrapText="1"/>
    </xf>
    <xf numFmtId="0" fontId="21" fillId="0" borderId="0" xfId="0" quotePrefix="1" applyFont="1" applyAlignment="1">
      <alignment horizontal="center" wrapText="1"/>
    </xf>
    <xf numFmtId="1" fontId="14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6" fillId="12" borderId="2" xfId="0" applyFont="1" applyFill="1" applyBorder="1"/>
    <xf numFmtId="164" fontId="4" fillId="12" borderId="0" xfId="0" applyNumberFormat="1" applyFont="1" applyFill="1" applyBorder="1" applyAlignment="1">
      <alignment horizontal="left"/>
    </xf>
    <xf numFmtId="0" fontId="6" fillId="12" borderId="0" xfId="0" applyFont="1" applyFill="1" applyBorder="1"/>
    <xf numFmtId="164" fontId="4" fillId="12" borderId="6" xfId="0" applyNumberFormat="1" applyFont="1" applyFill="1" applyBorder="1" applyAlignment="1">
      <alignment horizontal="left"/>
    </xf>
    <xf numFmtId="0" fontId="6" fillId="12" borderId="6" xfId="0" applyFont="1" applyFill="1" applyBorder="1"/>
    <xf numFmtId="0" fontId="6" fillId="12" borderId="7" xfId="0" applyFont="1" applyFill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164" fontId="6" fillId="12" borderId="2" xfId="0" applyNumberFormat="1" applyFont="1" applyFill="1" applyBorder="1"/>
    <xf numFmtId="164" fontId="6" fillId="12" borderId="3" xfId="0" applyNumberFormat="1" applyFont="1" applyFill="1" applyBorder="1"/>
    <xf numFmtId="164" fontId="6" fillId="0" borderId="12" xfId="0" applyNumberFormat="1" applyFont="1" applyBorder="1"/>
    <xf numFmtId="1" fontId="6" fillId="0" borderId="0" xfId="0" applyNumberFormat="1" applyFont="1" applyBorder="1"/>
    <xf numFmtId="2" fontId="6" fillId="0" borderId="0" xfId="0" applyNumberFormat="1" applyFont="1"/>
    <xf numFmtId="0" fontId="0" fillId="12" borderId="0" xfId="0" applyFill="1" applyBorder="1"/>
    <xf numFmtId="0" fontId="0" fillId="12" borderId="4" xfId="0" applyFill="1" applyBorder="1"/>
    <xf numFmtId="0" fontId="0" fillId="12" borderId="6" xfId="0" applyFill="1" applyBorder="1"/>
    <xf numFmtId="0" fontId="0" fillId="12" borderId="7" xfId="0" applyFill="1" applyBorder="1"/>
    <xf numFmtId="0" fontId="24" fillId="0" borderId="2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168" fontId="11" fillId="0" borderId="0" xfId="0" applyNumberFormat="1" applyFont="1" applyFill="1"/>
    <xf numFmtId="0" fontId="6" fillId="12" borderId="2" xfId="0" applyFont="1" applyFill="1" applyBorder="1" applyAlignment="1">
      <alignment horizontal="left"/>
    </xf>
    <xf numFmtId="168" fontId="6" fillId="12" borderId="0" xfId="0" applyNumberFormat="1" applyFont="1" applyFill="1" applyBorder="1"/>
    <xf numFmtId="0" fontId="6" fillId="12" borderId="0" xfId="0" applyFont="1" applyFill="1" applyBorder="1" applyAlignment="1">
      <alignment horizontal="left"/>
    </xf>
    <xf numFmtId="0" fontId="6" fillId="12" borderId="10" xfId="0" applyFont="1" applyFill="1" applyBorder="1"/>
    <xf numFmtId="0" fontId="6" fillId="12" borderId="5" xfId="0" applyFont="1" applyFill="1" applyBorder="1"/>
    <xf numFmtId="168" fontId="6" fillId="12" borderId="6" xfId="0" applyNumberFormat="1" applyFont="1" applyFill="1" applyBorder="1"/>
    <xf numFmtId="166" fontId="6" fillId="12" borderId="1" xfId="0" applyNumberFormat="1" applyFont="1" applyFill="1" applyBorder="1"/>
    <xf numFmtId="166" fontId="6" fillId="12" borderId="10" xfId="0" applyNumberFormat="1" applyFont="1" applyFill="1" applyBorder="1"/>
    <xf numFmtId="2" fontId="6" fillId="12" borderId="0" xfId="0" applyNumberFormat="1" applyFont="1" applyFill="1" applyBorder="1" applyAlignment="1"/>
    <xf numFmtId="166" fontId="6" fillId="12" borderId="0" xfId="0" applyNumberFormat="1" applyFont="1" applyFill="1" applyBorder="1" applyAlignment="1"/>
    <xf numFmtId="2" fontId="6" fillId="12" borderId="6" xfId="0" applyNumberFormat="1" applyFont="1" applyFill="1" applyBorder="1" applyAlignment="1"/>
    <xf numFmtId="0" fontId="6" fillId="12" borderId="1" xfId="0" applyFont="1" applyFill="1" applyBorder="1" applyAlignment="1"/>
    <xf numFmtId="168" fontId="6" fillId="12" borderId="3" xfId="0" applyNumberFormat="1" applyFont="1" applyFill="1" applyBorder="1"/>
    <xf numFmtId="0" fontId="6" fillId="12" borderId="5" xfId="0" applyFont="1" applyFill="1" applyBorder="1" applyAlignment="1"/>
    <xf numFmtId="168" fontId="6" fillId="12" borderId="7" xfId="0" applyNumberFormat="1" applyFont="1" applyFill="1" applyBorder="1"/>
    <xf numFmtId="166" fontId="6" fillId="12" borderId="2" xfId="0" applyNumberFormat="1" applyFont="1" applyFill="1" applyBorder="1" applyAlignment="1"/>
    <xf numFmtId="166" fontId="6" fillId="12" borderId="6" xfId="0" applyNumberFormat="1" applyFont="1" applyFill="1" applyBorder="1" applyAlignment="1"/>
    <xf numFmtId="2" fontId="6" fillId="12" borderId="2" xfId="0" applyNumberFormat="1" applyFont="1" applyFill="1" applyBorder="1" applyAlignment="1"/>
    <xf numFmtId="0" fontId="6" fillId="12" borderId="6" xfId="0" applyFont="1" applyFill="1" applyBorder="1" applyAlignment="1"/>
    <xf numFmtId="0" fontId="6" fillId="12" borderId="1" xfId="0" applyFont="1" applyFill="1" applyBorder="1" applyAlignment="1">
      <alignment horizontal="right"/>
    </xf>
    <xf numFmtId="0" fontId="6" fillId="12" borderId="10" xfId="0" applyFont="1" applyFill="1" applyBorder="1" applyAlignment="1">
      <alignment horizontal="right"/>
    </xf>
    <xf numFmtId="0" fontId="6" fillId="12" borderId="5" xfId="0" applyFont="1" applyFill="1" applyBorder="1" applyAlignment="1">
      <alignment horizontal="right"/>
    </xf>
    <xf numFmtId="2" fontId="20" fillId="12" borderId="6" xfId="0" applyNumberFormat="1" applyFont="1" applyFill="1" applyBorder="1" applyAlignment="1"/>
    <xf numFmtId="0" fontId="19" fillId="12" borderId="0" xfId="0" applyFont="1" applyFill="1"/>
    <xf numFmtId="0" fontId="20" fillId="12" borderId="0" xfId="0" applyFont="1" applyFill="1" applyBorder="1" applyAlignment="1"/>
    <xf numFmtId="0" fontId="24" fillId="0" borderId="2" xfId="0" applyFont="1" applyFill="1" applyBorder="1" applyAlignment="1">
      <alignment horizontal="center"/>
    </xf>
    <xf numFmtId="2" fontId="6" fillId="12" borderId="3" xfId="0" applyNumberFormat="1" applyFont="1" applyFill="1" applyBorder="1" applyAlignment="1"/>
    <xf numFmtId="2" fontId="6" fillId="12" borderId="7" xfId="0" applyNumberFormat="1" applyFont="1" applyFill="1" applyBorder="1" applyAlignment="1"/>
    <xf numFmtId="0" fontId="6" fillId="0" borderId="23" xfId="0" applyFont="1" applyFill="1" applyBorder="1" applyAlignment="1">
      <alignment horizontal="center" vertical="center" wrapText="1"/>
    </xf>
    <xf numFmtId="164" fontId="4" fillId="12" borderId="3" xfId="0" applyNumberFormat="1" applyFont="1" applyFill="1" applyBorder="1" applyAlignment="1">
      <alignment horizontal="left"/>
    </xf>
    <xf numFmtId="164" fontId="4" fillId="12" borderId="4" xfId="0" applyNumberFormat="1" applyFont="1" applyFill="1" applyBorder="1" applyAlignment="1">
      <alignment horizontal="left"/>
    </xf>
    <xf numFmtId="164" fontId="4" fillId="12" borderId="7" xfId="0" applyNumberFormat="1" applyFont="1" applyFill="1" applyBorder="1" applyAlignment="1">
      <alignment horizontal="left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164" fontId="10" fillId="3" borderId="2" xfId="0" applyNumberFormat="1" applyFont="1" applyFill="1" applyBorder="1"/>
    <xf numFmtId="164" fontId="10" fillId="3" borderId="0" xfId="0" applyNumberFormat="1" applyFont="1" applyFill="1" applyBorder="1"/>
    <xf numFmtId="0" fontId="10" fillId="3" borderId="0" xfId="0" applyFont="1" applyFill="1" applyBorder="1"/>
    <xf numFmtId="164" fontId="10" fillId="3" borderId="6" xfId="0" applyNumberFormat="1" applyFont="1" applyFill="1" applyBorder="1"/>
    <xf numFmtId="0" fontId="3" fillId="0" borderId="12" xfId="0" applyFont="1" applyBorder="1"/>
    <xf numFmtId="0" fontId="6" fillId="0" borderId="13" xfId="0" applyFont="1" applyFill="1" applyBorder="1"/>
    <xf numFmtId="165" fontId="6" fillId="0" borderId="23" xfId="0" applyNumberFormat="1" applyFont="1" applyFill="1" applyBorder="1"/>
    <xf numFmtId="2" fontId="6" fillId="0" borderId="0" xfId="0" applyNumberFormat="1" applyFont="1" applyFill="1"/>
    <xf numFmtId="164" fontId="22" fillId="3" borderId="1" xfId="0" applyNumberFormat="1" applyFont="1" applyFill="1" applyBorder="1" applyAlignment="1">
      <alignment horizontal="center"/>
    </xf>
    <xf numFmtId="0" fontId="6" fillId="3" borderId="2" xfId="0" applyFont="1" applyFill="1" applyBorder="1"/>
    <xf numFmtId="0" fontId="6" fillId="3" borderId="3" xfId="0" applyFont="1" applyFill="1" applyBorder="1"/>
    <xf numFmtId="164" fontId="22" fillId="3" borderId="10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4" xfId="0" applyFont="1" applyFill="1" applyBorder="1"/>
    <xf numFmtId="0" fontId="22" fillId="3" borderId="0" xfId="0" applyFont="1" applyFill="1" applyBorder="1"/>
    <xf numFmtId="164" fontId="22" fillId="3" borderId="5" xfId="0" applyNumberFormat="1" applyFont="1" applyFill="1" applyBorder="1" applyAlignment="1">
      <alignment horizontal="center"/>
    </xf>
    <xf numFmtId="0" fontId="22" fillId="3" borderId="6" xfId="0" applyFont="1" applyFill="1" applyBorder="1"/>
    <xf numFmtId="0" fontId="6" fillId="3" borderId="6" xfId="0" applyFont="1" applyFill="1" applyBorder="1"/>
    <xf numFmtId="0" fontId="7" fillId="3" borderId="6" xfId="0" applyFont="1" applyFill="1" applyBorder="1"/>
    <xf numFmtId="0" fontId="6" fillId="3" borderId="7" xfId="0" applyFont="1" applyFill="1" applyBorder="1"/>
    <xf numFmtId="2" fontId="3" fillId="0" borderId="0" xfId="0" applyNumberFormat="1" applyFont="1" applyBorder="1" applyAlignment="1">
      <alignment horizontal="left"/>
    </xf>
    <xf numFmtId="169" fontId="3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" fontId="6" fillId="0" borderId="0" xfId="0" applyNumberFormat="1" applyFont="1"/>
    <xf numFmtId="164" fontId="10" fillId="3" borderId="0" xfId="0" applyNumberFormat="1" applyFont="1" applyFill="1" applyBorder="1" applyAlignment="1">
      <alignment horizontal="left"/>
    </xf>
    <xf numFmtId="164" fontId="22" fillId="3" borderId="1" xfId="0" applyNumberFormat="1" applyFont="1" applyFill="1" applyBorder="1" applyAlignment="1">
      <alignment horizontal="right"/>
    </xf>
    <xf numFmtId="0" fontId="3" fillId="3" borderId="3" xfId="0" applyFont="1" applyFill="1" applyBorder="1"/>
    <xf numFmtId="164" fontId="22" fillId="3" borderId="10" xfId="0" applyNumberFormat="1" applyFont="1" applyFill="1" applyBorder="1" applyAlignment="1">
      <alignment horizontal="right"/>
    </xf>
    <xf numFmtId="164" fontId="22" fillId="3" borderId="5" xfId="0" applyNumberFormat="1" applyFont="1" applyFill="1" applyBorder="1" applyAlignment="1">
      <alignment horizontal="right"/>
    </xf>
    <xf numFmtId="0" fontId="6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0" xfId="0" applyFont="1"/>
    <xf numFmtId="164" fontId="12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left"/>
    </xf>
    <xf numFmtId="164" fontId="12" fillId="3" borderId="10" xfId="0" applyNumberFormat="1" applyFont="1" applyFill="1" applyBorder="1" applyAlignment="1">
      <alignment horizontal="center"/>
    </xf>
    <xf numFmtId="164" fontId="11" fillId="3" borderId="0" xfId="0" applyNumberFormat="1" applyFont="1" applyFill="1" applyBorder="1" applyAlignment="1">
      <alignment horizontal="left"/>
    </xf>
    <xf numFmtId="164" fontId="11" fillId="3" borderId="0" xfId="0" applyNumberFormat="1" applyFont="1" applyFill="1" applyBorder="1"/>
    <xf numFmtId="164" fontId="11" fillId="3" borderId="4" xfId="0" applyNumberFormat="1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1" fillId="3" borderId="4" xfId="0" applyFont="1" applyFill="1" applyBorder="1"/>
    <xf numFmtId="164" fontId="12" fillId="3" borderId="5" xfId="0" applyNumberFormat="1" applyFont="1" applyFill="1" applyBorder="1" applyAlignment="1">
      <alignment horizontal="center"/>
    </xf>
    <xf numFmtId="164" fontId="11" fillId="3" borderId="6" xfId="0" applyNumberFormat="1" applyFont="1" applyFill="1" applyBorder="1" applyAlignment="1">
      <alignment horizontal="left"/>
    </xf>
    <xf numFmtId="0" fontId="12" fillId="3" borderId="6" xfId="0" applyFont="1" applyFill="1" applyBorder="1"/>
    <xf numFmtId="164" fontId="11" fillId="3" borderId="3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2 2" xfId="2" xr:uid="{E0851AD7-0CDA-4AC6-BE0B-7D1598027699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002060"/>
        </patternFill>
      </fill>
    </dxf>
    <dxf>
      <font>
        <color theme="1"/>
      </font>
    </dxf>
    <dxf>
      <font>
        <color theme="1"/>
      </font>
    </dxf>
    <dxf>
      <font>
        <color theme="0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theme="1"/>
      </font>
    </dxf>
    <dxf>
      <font>
        <color theme="1"/>
      </font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'1.MonthlyData12(26)'!$AA$316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'1.MonthlyData12(26)'!$AA$317:$AA$341</c:f>
              <c:numCache>
                <c:formatCode>General</c:formatCode>
                <c:ptCount val="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'1.MonthlyData'!#REF!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CD-46A4-960D-834D1B919A87}"/>
            </c:ext>
          </c:extLst>
        </c:ser>
        <c:ser>
          <c:idx val="1"/>
          <c:order val="1"/>
          <c:tx>
            <c:strRef>
              <c:f>'1.MonthlyData12(26)'!$AB$316</c:f>
              <c:strCache>
                <c:ptCount val="1"/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'1.MonthlyData12(26)'!$AB$317:$AB$341</c:f>
              <c:numCache>
                <c:formatCode>General</c:formatCode>
                <c:ptCount val="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'1.MonthlyData'!#REF!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CD-46A4-960D-834D1B919A87}"/>
            </c:ext>
          </c:extLst>
        </c:ser>
        <c:ser>
          <c:idx val="2"/>
          <c:order val="2"/>
          <c:tx>
            <c:strRef>
              <c:f>'1.MonthlyData12(26)'!$AC$316</c:f>
              <c:strCache>
                <c:ptCount val="1"/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'1.MonthlyData12(26)'!$AC$317:$AC$341</c:f>
              <c:numCache>
                <c:formatCode>General</c:formatCode>
                <c:ptCount val="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'1.MonthlyData'!#REF!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7CD-46A4-960D-834D1B919A87}"/>
            </c:ext>
          </c:extLst>
        </c:ser>
        <c:ser>
          <c:idx val="3"/>
          <c:order val="3"/>
          <c:tx>
            <c:strRef>
              <c:f>'1.MonthlyData12(26)'!$Z$316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'1.MonthlyData12(26)'!$Z$317:$Z$341</c:f>
              <c:numCache>
                <c:formatCode>General</c:formatCode>
                <c:ptCount val="25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'1.MonthlyData'!#REF!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7CD-46A4-960D-834D1B919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89536"/>
        <c:axId val="180589952"/>
      </c:lineChart>
      <c:catAx>
        <c:axId val="1805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89952"/>
        <c:crosses val="autoZero"/>
        <c:auto val="1"/>
        <c:lblAlgn val="ctr"/>
        <c:lblOffset val="100"/>
        <c:noMultiLvlLbl val="0"/>
      </c:catAx>
      <c:valAx>
        <c:axId val="18058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8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'2.YearlyData'!$C$1</c:f>
              <c:strCache>
                <c:ptCount val="1"/>
                <c:pt idx="0">
                  <c:v>Loaded Inbound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'2.YearlyData'!$A$2:$A$27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'2.YearlyData'!$C$2:$C$27</c:f>
              <c:numCache>
                <c:formatCode>General</c:formatCode>
                <c:ptCount val="26"/>
                <c:pt idx="0">
                  <c:v>3270</c:v>
                </c:pt>
                <c:pt idx="1">
                  <c:v>3810</c:v>
                </c:pt>
                <c:pt idx="2">
                  <c:v>4280</c:v>
                </c:pt>
                <c:pt idx="3">
                  <c:v>4950</c:v>
                </c:pt>
                <c:pt idx="4">
                  <c:v>5100</c:v>
                </c:pt>
                <c:pt idx="5">
                  <c:v>5690</c:v>
                </c:pt>
                <c:pt idx="6">
                  <c:v>6220</c:v>
                </c:pt>
                <c:pt idx="7">
                  <c:v>6930</c:v>
                </c:pt>
                <c:pt idx="8">
                  <c:v>7230</c:v>
                </c:pt>
                <c:pt idx="9">
                  <c:v>8130</c:v>
                </c:pt>
                <c:pt idx="10">
                  <c:v>8110</c:v>
                </c:pt>
                <c:pt idx="11">
                  <c:v>7330</c:v>
                </c:pt>
                <c:pt idx="12">
                  <c:v>6060</c:v>
                </c:pt>
                <c:pt idx="13">
                  <c:v>7100</c:v>
                </c:pt>
                <c:pt idx="14">
                  <c:v>7090</c:v>
                </c:pt>
                <c:pt idx="15">
                  <c:v>7150</c:v>
                </c:pt>
                <c:pt idx="16">
                  <c:v>7430</c:v>
                </c:pt>
                <c:pt idx="17">
                  <c:v>7790</c:v>
                </c:pt>
                <c:pt idx="18">
                  <c:v>7780</c:v>
                </c:pt>
                <c:pt idx="19">
                  <c:v>7990</c:v>
                </c:pt>
                <c:pt idx="20">
                  <c:v>8410</c:v>
                </c:pt>
                <c:pt idx="21">
                  <c:v>8970</c:v>
                </c:pt>
                <c:pt idx="22">
                  <c:v>8470</c:v>
                </c:pt>
                <c:pt idx="23">
                  <c:v>8830</c:v>
                </c:pt>
                <c:pt idx="24">
                  <c:v>10100</c:v>
                </c:pt>
                <c:pt idx="25">
                  <c:v>9330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2-4419-B6ED-D4AEE94453B7}"/>
            </c:ext>
          </c:extLst>
        </c:ser>
        <c:ser>
          <c:idx val="1"/>
          <c:order val="1"/>
          <c:tx>
            <c:strRef>
              <c:f>'2.YearlyData'!$D$1</c:f>
              <c:strCache>
                <c:ptCount val="1"/>
                <c:pt idx="0">
                  <c:v>Empty Inbound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'2.YearlyData'!$A$2:$A$27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'2.YearlyData'!$D$2:$D$27</c:f>
              <c:numCache>
                <c:formatCode>General</c:formatCode>
                <c:ptCount val="26"/>
                <c:pt idx="0">
                  <c:v>230</c:v>
                </c:pt>
                <c:pt idx="1">
                  <c:v>230</c:v>
                </c:pt>
                <c:pt idx="2">
                  <c:v>160</c:v>
                </c:pt>
                <c:pt idx="3">
                  <c:v>170</c:v>
                </c:pt>
                <c:pt idx="4">
                  <c:v>150</c:v>
                </c:pt>
                <c:pt idx="5">
                  <c:v>170</c:v>
                </c:pt>
                <c:pt idx="6">
                  <c:v>180</c:v>
                </c:pt>
                <c:pt idx="7">
                  <c:v>190</c:v>
                </c:pt>
                <c:pt idx="8">
                  <c:v>210</c:v>
                </c:pt>
                <c:pt idx="9">
                  <c:v>180</c:v>
                </c:pt>
                <c:pt idx="10">
                  <c:v>170</c:v>
                </c:pt>
                <c:pt idx="11">
                  <c:v>190</c:v>
                </c:pt>
                <c:pt idx="12">
                  <c:v>120</c:v>
                </c:pt>
                <c:pt idx="13">
                  <c:v>200</c:v>
                </c:pt>
                <c:pt idx="14">
                  <c:v>280</c:v>
                </c:pt>
                <c:pt idx="15">
                  <c:v>200</c:v>
                </c:pt>
                <c:pt idx="16">
                  <c:v>210</c:v>
                </c:pt>
                <c:pt idx="17">
                  <c:v>250</c:v>
                </c:pt>
                <c:pt idx="18">
                  <c:v>220</c:v>
                </c:pt>
                <c:pt idx="19">
                  <c:v>230</c:v>
                </c:pt>
                <c:pt idx="20">
                  <c:v>200</c:v>
                </c:pt>
                <c:pt idx="21">
                  <c:v>260</c:v>
                </c:pt>
                <c:pt idx="22">
                  <c:v>220</c:v>
                </c:pt>
                <c:pt idx="23">
                  <c:v>200</c:v>
                </c:pt>
                <c:pt idx="24">
                  <c:v>180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2-4419-B6ED-D4AEE94453B7}"/>
            </c:ext>
          </c:extLst>
        </c:ser>
        <c:ser>
          <c:idx val="2"/>
          <c:order val="2"/>
          <c:tx>
            <c:strRef>
              <c:f>'2.YearlyData'!$E$1</c:f>
              <c:strCache>
                <c:ptCount val="1"/>
                <c:pt idx="0">
                  <c:v>Loaded Outbound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'2.YearlyData'!$A$2:$A$27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'2.YearlyData'!$E$2:$E$27</c:f>
              <c:numCache>
                <c:formatCode>General</c:formatCode>
                <c:ptCount val="26"/>
                <c:pt idx="0">
                  <c:v>1980</c:v>
                </c:pt>
                <c:pt idx="1">
                  <c:v>1770</c:v>
                </c:pt>
                <c:pt idx="2">
                  <c:v>1810</c:v>
                </c:pt>
                <c:pt idx="3">
                  <c:v>2030</c:v>
                </c:pt>
                <c:pt idx="4">
                  <c:v>1990</c:v>
                </c:pt>
                <c:pt idx="5">
                  <c:v>1950</c:v>
                </c:pt>
                <c:pt idx="6">
                  <c:v>2070</c:v>
                </c:pt>
                <c:pt idx="7">
                  <c:v>2140</c:v>
                </c:pt>
                <c:pt idx="8">
                  <c:v>2390</c:v>
                </c:pt>
                <c:pt idx="9">
                  <c:v>2710</c:v>
                </c:pt>
                <c:pt idx="10">
                  <c:v>3180</c:v>
                </c:pt>
                <c:pt idx="11">
                  <c:v>3470</c:v>
                </c:pt>
                <c:pt idx="12">
                  <c:v>3020</c:v>
                </c:pt>
                <c:pt idx="13">
                  <c:v>3400</c:v>
                </c:pt>
                <c:pt idx="14">
                  <c:v>3620</c:v>
                </c:pt>
                <c:pt idx="15">
                  <c:v>3580</c:v>
                </c:pt>
                <c:pt idx="16">
                  <c:v>3630</c:v>
                </c:pt>
                <c:pt idx="17">
                  <c:v>3540</c:v>
                </c:pt>
                <c:pt idx="18">
                  <c:v>3180</c:v>
                </c:pt>
                <c:pt idx="19">
                  <c:v>3350</c:v>
                </c:pt>
                <c:pt idx="20">
                  <c:v>3290</c:v>
                </c:pt>
                <c:pt idx="21">
                  <c:v>3430</c:v>
                </c:pt>
                <c:pt idx="22">
                  <c:v>3230</c:v>
                </c:pt>
                <c:pt idx="23">
                  <c:v>3010</c:v>
                </c:pt>
                <c:pt idx="24">
                  <c:v>2620</c:v>
                </c:pt>
                <c:pt idx="25">
                  <c:v>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2-4419-B6ED-D4AEE94453B7}"/>
            </c:ext>
          </c:extLst>
        </c:ser>
        <c:ser>
          <c:idx val="3"/>
          <c:order val="3"/>
          <c:tx>
            <c:strRef>
              <c:f>'2.YearlyData'!$F$1</c:f>
              <c:strCache>
                <c:ptCount val="1"/>
                <c:pt idx="0">
                  <c:v>Empty Outbound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  <a:bevel/>
              </a:ln>
              <a:effectLst/>
            </c:spPr>
          </c:marker>
          <c:cat>
            <c:numRef>
              <c:f>'2.YearlyData'!$A$2:$A$27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'2.YearlyData'!$F$2:$F$27</c:f>
              <c:numCache>
                <c:formatCode>General</c:formatCode>
                <c:ptCount val="26"/>
                <c:pt idx="0">
                  <c:v>980</c:v>
                </c:pt>
                <c:pt idx="1">
                  <c:v>1660</c:v>
                </c:pt>
                <c:pt idx="2">
                  <c:v>1970</c:v>
                </c:pt>
                <c:pt idx="3">
                  <c:v>2330</c:v>
                </c:pt>
                <c:pt idx="4">
                  <c:v>2400</c:v>
                </c:pt>
                <c:pt idx="5">
                  <c:v>2820</c:v>
                </c:pt>
                <c:pt idx="6">
                  <c:v>3330</c:v>
                </c:pt>
                <c:pt idx="7">
                  <c:v>3850</c:v>
                </c:pt>
                <c:pt idx="8">
                  <c:v>4370</c:v>
                </c:pt>
                <c:pt idx="9">
                  <c:v>4740</c:v>
                </c:pt>
                <c:pt idx="10">
                  <c:v>4200</c:v>
                </c:pt>
                <c:pt idx="11">
                  <c:v>3350</c:v>
                </c:pt>
                <c:pt idx="12">
                  <c:v>2610</c:v>
                </c:pt>
                <c:pt idx="13">
                  <c:v>3390</c:v>
                </c:pt>
                <c:pt idx="14">
                  <c:v>3010</c:v>
                </c:pt>
                <c:pt idx="15">
                  <c:v>3190</c:v>
                </c:pt>
                <c:pt idx="16">
                  <c:v>3340</c:v>
                </c:pt>
                <c:pt idx="17">
                  <c:v>3590</c:v>
                </c:pt>
                <c:pt idx="18">
                  <c:v>4160</c:v>
                </c:pt>
                <c:pt idx="19">
                  <c:v>4070</c:v>
                </c:pt>
                <c:pt idx="20">
                  <c:v>4500</c:v>
                </c:pt>
                <c:pt idx="21">
                  <c:v>4900</c:v>
                </c:pt>
                <c:pt idx="22">
                  <c:v>5040</c:v>
                </c:pt>
                <c:pt idx="23">
                  <c:v>5270</c:v>
                </c:pt>
                <c:pt idx="24">
                  <c:v>7160</c:v>
                </c:pt>
                <c:pt idx="25">
                  <c:v>6900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C2-4419-B6ED-D4AEE944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769824"/>
        <c:axId val="2112767328"/>
      </c:lineChart>
      <c:catAx>
        <c:axId val="21127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39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12767328"/>
        <c:crosses val="autoZero"/>
        <c:auto val="1"/>
        <c:lblAlgn val="ctr"/>
        <c:lblOffset val="100"/>
        <c:noMultiLvlLbl val="0"/>
      </c:catAx>
      <c:valAx>
        <c:axId val="211276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127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Moving Average and Exponential Smoothing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'3.MA.ES.Level'!$B$2</c:f>
              <c:strCache>
                <c:ptCount val="1"/>
                <c:pt idx="0">
                  <c:v>Actual (1000 TEUs)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'3.MA.ES.Level'!$B$3:$B$29</c:f>
              <c:numCache>
                <c:formatCode>0</c:formatCode>
                <c:ptCount val="27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0-4467-A1C2-162609B6D0AE}"/>
            </c:ext>
          </c:extLst>
        </c:ser>
        <c:ser>
          <c:idx val="2"/>
          <c:order val="1"/>
          <c:tx>
            <c:strRef>
              <c:f>'3.MA.ES.Level'!$D$2</c:f>
              <c:strCache>
                <c:ptCount val="1"/>
                <c:pt idx="0">
                  <c:v>Ave-All-At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'3.MA.ES.Level'!$D$3:$D$29</c:f>
              <c:numCache>
                <c:formatCode>0</c:formatCode>
                <c:ptCount val="27"/>
                <c:pt idx="1">
                  <c:v>6460</c:v>
                </c:pt>
                <c:pt idx="2">
                  <c:v>6970</c:v>
                </c:pt>
                <c:pt idx="3">
                  <c:v>7386.666666666667</c:v>
                </c:pt>
                <c:pt idx="4">
                  <c:v>7910</c:v>
                </c:pt>
                <c:pt idx="5">
                  <c:v>8258</c:v>
                </c:pt>
                <c:pt idx="6">
                  <c:v>8653.3333333333339</c:v>
                </c:pt>
                <c:pt idx="7">
                  <c:v>9104.2857142857138</c:v>
                </c:pt>
                <c:pt idx="8">
                  <c:v>9603.75</c:v>
                </c:pt>
                <c:pt idx="9">
                  <c:v>10113.333333333334</c:v>
                </c:pt>
                <c:pt idx="10">
                  <c:v>10678</c:v>
                </c:pt>
                <c:pt idx="11">
                  <c:v>11131.818181818182</c:v>
                </c:pt>
                <c:pt idx="12">
                  <c:v>11399.166666666666</c:v>
                </c:pt>
                <c:pt idx="13">
                  <c:v>11430.76923076923</c:v>
                </c:pt>
                <c:pt idx="14">
                  <c:v>11621.428571428571</c:v>
                </c:pt>
                <c:pt idx="15">
                  <c:v>11780</c:v>
                </c:pt>
                <c:pt idx="16">
                  <c:v>11926.25</c:v>
                </c:pt>
                <c:pt idx="17">
                  <c:v>12083.529411764706</c:v>
                </c:pt>
                <c:pt idx="18">
                  <c:v>12254.444444444445</c:v>
                </c:pt>
                <c:pt idx="19">
                  <c:v>12417.368421052632</c:v>
                </c:pt>
                <c:pt idx="20">
                  <c:v>12578</c:v>
                </c:pt>
                <c:pt idx="21">
                  <c:v>12760</c:v>
                </c:pt>
                <c:pt idx="22">
                  <c:v>12977.727272727272</c:v>
                </c:pt>
                <c:pt idx="23">
                  <c:v>13151.304347826086</c:v>
                </c:pt>
                <c:pt idx="24">
                  <c:v>13324.166666666666</c:v>
                </c:pt>
                <c:pt idx="25">
                  <c:v>13593.6</c:v>
                </c:pt>
                <c:pt idx="26">
                  <c:v>13803.076923076924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0-4467-A1C2-162609B6D0AE}"/>
            </c:ext>
          </c:extLst>
        </c:ser>
        <c:ser>
          <c:idx val="3"/>
          <c:order val="2"/>
          <c:tx>
            <c:strRef>
              <c:f>'3.MA.ES.Level'!$E$2</c:f>
              <c:strCache>
                <c:ptCount val="1"/>
                <c:pt idx="0">
                  <c:v>MA-S-4p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'3.MA.ES.Level'!$E$3:$E$29</c:f>
              <c:numCache>
                <c:formatCode>0</c:formatCode>
                <c:ptCount val="27"/>
                <c:pt idx="4" formatCode="0.0">
                  <c:v>7910</c:v>
                </c:pt>
                <c:pt idx="5" formatCode="0.0">
                  <c:v>8707.5</c:v>
                </c:pt>
                <c:pt idx="6" formatCode="0.0">
                  <c:v>9495</c:v>
                </c:pt>
                <c:pt idx="7" formatCode="0.0">
                  <c:v>10392.5</c:v>
                </c:pt>
                <c:pt idx="8" formatCode="0.0">
                  <c:v>11297.5</c:v>
                </c:pt>
                <c:pt idx="9" formatCode="0.0">
                  <c:v>12432.5</c:v>
                </c:pt>
                <c:pt idx="10" formatCode="0.0">
                  <c:v>13715</c:v>
                </c:pt>
                <c:pt idx="11" formatCode="0.0">
                  <c:v>14680</c:v>
                </c:pt>
                <c:pt idx="12" formatCode="0.0">
                  <c:v>14990</c:v>
                </c:pt>
                <c:pt idx="13" formatCode="0.0">
                  <c:v>14395</c:v>
                </c:pt>
                <c:pt idx="14" formatCode="0.0">
                  <c:v>13980</c:v>
                </c:pt>
                <c:pt idx="15" formatCode="0.0">
                  <c:v>13562.5</c:v>
                </c:pt>
                <c:pt idx="16" formatCode="0.0">
                  <c:v>13507.5</c:v>
                </c:pt>
                <c:pt idx="17" formatCode="0.0">
                  <c:v>14205</c:v>
                </c:pt>
                <c:pt idx="18" formatCode="0.0">
                  <c:v>14470</c:v>
                </c:pt>
                <c:pt idx="19" formatCode="0.0">
                  <c:v>14807.5</c:v>
                </c:pt>
                <c:pt idx="20" formatCode="0.0">
                  <c:v>15185</c:v>
                </c:pt>
                <c:pt idx="21" formatCode="0.0">
                  <c:v>15635</c:v>
                </c:pt>
                <c:pt idx="22" formatCode="0.0">
                  <c:v>16232.5</c:v>
                </c:pt>
                <c:pt idx="23" formatCode="0.0">
                  <c:v>16637.5</c:v>
                </c:pt>
                <c:pt idx="24" formatCode="0.0">
                  <c:v>17055</c:v>
                </c:pt>
                <c:pt idx="25" formatCode="0.0">
                  <c:v>17970</c:v>
                </c:pt>
                <c:pt idx="26" formatCode="0.0">
                  <c:v>18342.5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D0-4467-A1C2-162609B6D0AE}"/>
            </c:ext>
          </c:extLst>
        </c:ser>
        <c:ser>
          <c:idx val="4"/>
          <c:order val="3"/>
          <c:tx>
            <c:strRef>
              <c:f>'3.MA.ES.Level'!$F$2</c:f>
              <c:strCache>
                <c:ptCount val="1"/>
                <c:pt idx="0">
                  <c:v>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'3.MA.ES.Level'!$F$3:$F$29</c:f>
              <c:numCache>
                <c:formatCode>General</c:formatCode>
                <c:ptCount val="27"/>
                <c:pt idx="0" formatCode="0">
                  <c:v>6460</c:v>
                </c:pt>
                <c:pt idx="1">
                  <c:v>3230</c:v>
                </c:pt>
                <c:pt idx="2">
                  <c:v>3740</c:v>
                </c:pt>
                <c:pt idx="3">
                  <c:v>4110</c:v>
                </c:pt>
                <c:pt idx="4">
                  <c:v>4740</c:v>
                </c:pt>
                <c:pt idx="5">
                  <c:v>4825</c:v>
                </c:pt>
                <c:pt idx="6">
                  <c:v>5315</c:v>
                </c:pt>
                <c:pt idx="7">
                  <c:v>5905</c:v>
                </c:pt>
                <c:pt idx="8">
                  <c:v>6550</c:v>
                </c:pt>
                <c:pt idx="9">
                  <c:v>7095</c:v>
                </c:pt>
                <c:pt idx="10">
                  <c:v>7880</c:v>
                </c:pt>
                <c:pt idx="11">
                  <c:v>7835</c:v>
                </c:pt>
                <c:pt idx="12">
                  <c:v>7170</c:v>
                </c:pt>
                <c:pt idx="13">
                  <c:v>5905</c:v>
                </c:pt>
                <c:pt idx="14">
                  <c:v>7050</c:v>
                </c:pt>
                <c:pt idx="15">
                  <c:v>7000</c:v>
                </c:pt>
                <c:pt idx="16">
                  <c:v>7060</c:v>
                </c:pt>
                <c:pt idx="17">
                  <c:v>7300</c:v>
                </c:pt>
                <c:pt idx="18">
                  <c:v>7580</c:v>
                </c:pt>
                <c:pt idx="19">
                  <c:v>7675</c:v>
                </c:pt>
                <c:pt idx="20">
                  <c:v>7815</c:v>
                </c:pt>
                <c:pt idx="21">
                  <c:v>8200</c:v>
                </c:pt>
                <c:pt idx="22">
                  <c:v>8775</c:v>
                </c:pt>
                <c:pt idx="23">
                  <c:v>8485</c:v>
                </c:pt>
                <c:pt idx="24">
                  <c:v>8650</c:v>
                </c:pt>
                <c:pt idx="25">
                  <c:v>10030</c:v>
                </c:pt>
                <c:pt idx="26">
                  <c:v>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D0-4467-A1C2-162609B6D0AE}"/>
            </c:ext>
          </c:extLst>
        </c:ser>
        <c:ser>
          <c:idx val="5"/>
          <c:order val="4"/>
          <c:tx>
            <c:strRef>
              <c:f>'3.MA.ES.Level'!$G$2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'3.MA.ES.Level'!$G$3:$G$29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D0-4467-A1C2-162609B6D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351824"/>
        <c:axId val="971362640"/>
      </c:lineChart>
      <c:catAx>
        <c:axId val="97135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1362640"/>
        <c:crosses val="autoZero"/>
        <c:auto val="1"/>
        <c:lblAlgn val="ctr"/>
        <c:lblOffset val="100"/>
        <c:noMultiLvlLbl val="0"/>
      </c:catAx>
      <c:valAx>
        <c:axId val="97136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135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Traking Signal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'4.AllMetricsUsing.ES'!$L$2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'4.AllMetricsUsing.ES'!$A$5:$A$29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</c:numCache>
            </c:numRef>
          </c:xVal>
          <c:yVal>
            <c:numRef>
              <c:f>'4.AllMetricsUsing.ES'!$L$5:$L$29</c:f>
              <c:numCache>
                <c:formatCode>0.0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11.053727158390711</c:v>
                </c:pt>
                <c:pt idx="11">
                  <c:v>8.5067281367900005</c:v>
                </c:pt>
                <c:pt idx="12">
                  <c:v>9.3511982825855497</c:v>
                </c:pt>
                <c:pt idx="13">
                  <c:v>10.092822577870937</c:v>
                </c:pt>
                <c:pt idx="14">
                  <c:v>10.832179358883462</c:v>
                </c:pt>
                <c:pt idx="15">
                  <c:v>11.658550293130324</c:v>
                </c:pt>
                <c:pt idx="16">
                  <c:v>12.552059066969393</c:v>
                </c:pt>
                <c:pt idx="17">
                  <c:v>13.397191194398982</c:v>
                </c:pt>
                <c:pt idx="18">
                  <c:v>14.242554156260102</c:v>
                </c:pt>
                <c:pt idx="19">
                  <c:v>15.202729297531697</c:v>
                </c:pt>
                <c:pt idx="20">
                  <c:v>16.296093657117201</c:v>
                </c:pt>
                <c:pt idx="21">
                  <c:v>17.092668262477524</c:v>
                </c:pt>
                <c:pt idx="22">
                  <c:v>17.935864493218681</c:v>
                </c:pt>
                <c:pt idx="23">
                  <c:v>19.285086277832228</c:v>
                </c:pt>
                <c:pt idx="24">
                  <c:v>20.145140891597819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E-439E-BD77-E550843F1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  <c:max val="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'4.AllMetricsUsing.ES'!$M$2</c:f>
          <c:strCache>
            <c:ptCount val="1"/>
            <c:pt idx="0">
              <c:v>BIAS</c:v>
            </c:pt>
          </c:strCache>
        </c:strRef>
      </c:tx>
      <c:layout>
        <c:manualLayout>
          <c:xMode val="edge"/>
          <c:yMode val="edge"/>
          <c:x val="0.44844223598934624"/>
          <c:y val="7.613977343920957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'4.AllMetricsUsing.ES'!$M$2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multiLvlStrRef>
              <c:f>'4.AllMetricsUsing.ES'!$A$4:$B$29</c:f>
              <c:multiLvlStrCache>
                <c:ptCount val="26"/>
                <c:lvl>
                  <c:pt idx="0">
                    <c:v>6460</c:v>
                  </c:pt>
                  <c:pt idx="1">
                    <c:v>7480</c:v>
                  </c:pt>
                  <c:pt idx="2">
                    <c:v>8220</c:v>
                  </c:pt>
                  <c:pt idx="3">
                    <c:v>9480</c:v>
                  </c:pt>
                  <c:pt idx="4">
                    <c:v>9650</c:v>
                  </c:pt>
                  <c:pt idx="5">
                    <c:v>10630</c:v>
                  </c:pt>
                  <c:pt idx="6">
                    <c:v>11810</c:v>
                  </c:pt>
                  <c:pt idx="7">
                    <c:v>13100</c:v>
                  </c:pt>
                  <c:pt idx="8">
                    <c:v>14190</c:v>
                  </c:pt>
                  <c:pt idx="9">
                    <c:v>15760</c:v>
                  </c:pt>
                  <c:pt idx="10">
                    <c:v>15670</c:v>
                  </c:pt>
                  <c:pt idx="11">
                    <c:v>14340</c:v>
                  </c:pt>
                  <c:pt idx="12">
                    <c:v>11810</c:v>
                  </c:pt>
                  <c:pt idx="13">
                    <c:v>14100</c:v>
                  </c:pt>
                  <c:pt idx="14">
                    <c:v>14000</c:v>
                  </c:pt>
                  <c:pt idx="15">
                    <c:v>14120</c:v>
                  </c:pt>
                  <c:pt idx="16">
                    <c:v>14600</c:v>
                  </c:pt>
                  <c:pt idx="17">
                    <c:v>15160</c:v>
                  </c:pt>
                  <c:pt idx="18">
                    <c:v>15350</c:v>
                  </c:pt>
                  <c:pt idx="19">
                    <c:v>15630</c:v>
                  </c:pt>
                  <c:pt idx="20">
                    <c:v>16400</c:v>
                  </c:pt>
                  <c:pt idx="21">
                    <c:v>17550</c:v>
                  </c:pt>
                  <c:pt idx="22">
                    <c:v>16970</c:v>
                  </c:pt>
                  <c:pt idx="23">
                    <c:v>17300</c:v>
                  </c:pt>
                  <c:pt idx="24">
                    <c:v>20060</c:v>
                  </c:pt>
                  <c:pt idx="25">
                    <c:v>19040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</c:lvl>
              </c:multiLvlStrCache>
            </c:multiLvlStrRef>
          </c:xVal>
          <c:yVal>
            <c:numRef>
              <c:f>'4.AllMetricsUsing.ES'!$M$4:$M$29</c:f>
              <c:numCache>
                <c:formatCode>0.0</c:formatCode>
                <c:ptCount val="26"/>
                <c:pt idx="0">
                  <c:v>0</c:v>
                </c:pt>
                <c:pt idx="1">
                  <c:v>510</c:v>
                </c:pt>
                <c:pt idx="2">
                  <c:v>756.66666666666663</c:v>
                </c:pt>
                <c:pt idx="3">
                  <c:v>1038.75</c:v>
                </c:pt>
                <c:pt idx="4">
                  <c:v>1053.5</c:v>
                </c:pt>
                <c:pt idx="5">
                  <c:v>1133.9583333333333</c:v>
                </c:pt>
                <c:pt idx="6">
                  <c:v>1250.2678571428571</c:v>
                </c:pt>
                <c:pt idx="7">
                  <c:v>1376.9921875</c:v>
                </c:pt>
                <c:pt idx="8">
                  <c:v>1470.8854166666667</c:v>
                </c:pt>
                <c:pt idx="9">
                  <c:v>1591.8984375</c:v>
                </c:pt>
                <c:pt idx="10">
                  <c:v>1560.8629261363637</c:v>
                </c:pt>
                <c:pt idx="11">
                  <c:v>1372.0621744791667</c:v>
                </c:pt>
                <c:pt idx="12">
                  <c:v>1044.7979266826924</c:v>
                </c:pt>
                <c:pt idx="13">
                  <c:v>1030.7990373883929</c:v>
                </c:pt>
                <c:pt idx="14">
                  <c:v>983.70621744791663</c:v>
                </c:pt>
                <c:pt idx="15">
                  <c:v>939.86228942871094</c:v>
                </c:pt>
                <c:pt idx="16">
                  <c:v>921.11166561351104</c:v>
                </c:pt>
                <c:pt idx="17">
                  <c:v>918.30273098415796</c:v>
                </c:pt>
                <c:pt idx="18">
                  <c:v>902.88024099249594</c:v>
                </c:pt>
                <c:pt idx="19">
                  <c:v>887.36811447143555</c:v>
                </c:pt>
                <c:pt idx="20">
                  <c:v>895.88957831973119</c:v>
                </c:pt>
                <c:pt idx="21">
                  <c:v>931.67457147078085</c:v>
                </c:pt>
                <c:pt idx="22">
                  <c:v>902.54001244254732</c:v>
                </c:pt>
                <c:pt idx="23">
                  <c:v>884.1337559620539</c:v>
                </c:pt>
                <c:pt idx="24">
                  <c:v>968.38420286178587</c:v>
                </c:pt>
                <c:pt idx="25">
                  <c:v>949.41548214508941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A-4A61-8625-651D96D5E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'4.AllMetricsUsing.ES'!$D$2</c:f>
          <c:strCache>
            <c:ptCount val="1"/>
            <c:pt idx="0">
              <c:v>E</c:v>
            </c:pt>
          </c:strCache>
        </c:strRef>
      </c:tx>
      <c:layout>
        <c:manualLayout>
          <c:xMode val="edge"/>
          <c:yMode val="edge"/>
          <c:x val="0.44844223598934624"/>
          <c:y val="7.613977343920957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'4.AllMetricsUsing.ES'!$M$2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'4.AllMetricsUsing.ES'!$A$4:$A$29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'4.AllMetricsUsing.ES'!$D$4:$D$29</c:f>
              <c:numCache>
                <c:formatCode>0.0</c:formatCode>
                <c:ptCount val="26"/>
                <c:pt idx="0">
                  <c:v>0</c:v>
                </c:pt>
                <c:pt idx="1">
                  <c:v>1020</c:v>
                </c:pt>
                <c:pt idx="2">
                  <c:v>1250</c:v>
                </c:pt>
                <c:pt idx="3">
                  <c:v>1885</c:v>
                </c:pt>
                <c:pt idx="4">
                  <c:v>1112.5</c:v>
                </c:pt>
                <c:pt idx="5">
                  <c:v>1536.25</c:v>
                </c:pt>
                <c:pt idx="6">
                  <c:v>1948.125</c:v>
                </c:pt>
                <c:pt idx="7">
                  <c:v>2264.0625</c:v>
                </c:pt>
                <c:pt idx="8">
                  <c:v>2222.03125</c:v>
                </c:pt>
                <c:pt idx="9">
                  <c:v>2681.015625</c:v>
                </c:pt>
                <c:pt idx="10">
                  <c:v>1250.5078125</c:v>
                </c:pt>
                <c:pt idx="11">
                  <c:v>-704.74609375</c:v>
                </c:pt>
                <c:pt idx="12">
                  <c:v>-2882.373046875</c:v>
                </c:pt>
                <c:pt idx="13">
                  <c:v>848.8134765625</c:v>
                </c:pt>
                <c:pt idx="14">
                  <c:v>324.40673828125</c:v>
                </c:pt>
                <c:pt idx="15">
                  <c:v>282.203369140625</c:v>
                </c:pt>
                <c:pt idx="16">
                  <c:v>621.1016845703125</c:v>
                </c:pt>
                <c:pt idx="17">
                  <c:v>870.55084228515625</c:v>
                </c:pt>
                <c:pt idx="18">
                  <c:v>625.27542114257813</c:v>
                </c:pt>
                <c:pt idx="19">
                  <c:v>592.63771057128906</c:v>
                </c:pt>
                <c:pt idx="20">
                  <c:v>1066.3188552856445</c:v>
                </c:pt>
                <c:pt idx="21">
                  <c:v>1683.1594276428223</c:v>
                </c:pt>
                <c:pt idx="22">
                  <c:v>261.57971382141113</c:v>
                </c:pt>
                <c:pt idx="23">
                  <c:v>460.78985691070557</c:v>
                </c:pt>
                <c:pt idx="24">
                  <c:v>2990.3949284553528</c:v>
                </c:pt>
                <c:pt idx="25">
                  <c:v>475.19746422767639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DD-4945-8CE8-7265BD64E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'4.AllMetricsUsing.ES'!$P$3</c:f>
              <c:strCache>
                <c:ptCount val="1"/>
                <c:pt idx="0">
                  <c:v>MAD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'4.AllMetricsUsing.ES'!$O$5:$O$15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'4.AllMetricsUsing.ES'!$P$29:$P$39</c:f>
              <c:numCache>
                <c:formatCode>0.00</c:formatCode>
                <c:ptCount val="11"/>
                <c:pt idx="0">
                  <c:v>7.9949748743718585</c:v>
                </c:pt>
                <c:pt idx="1">
                  <c:v>3.7189291541741021</c:v>
                </c:pt>
                <c:pt idx="2">
                  <c:v>2.3577980722603051</c:v>
                </c:pt>
                <c:pt idx="3">
                  <c:v>1.8014014899526629</c:v>
                </c:pt>
                <c:pt idx="4">
                  <c:v>1.5061098171844836</c:v>
                </c:pt>
                <c:pt idx="5">
                  <c:v>1.3341306874799967</c:v>
                </c:pt>
                <c:pt idx="6">
                  <c:v>1.2026234986260853</c:v>
                </c:pt>
                <c:pt idx="7">
                  <c:v>1.1219799318438988</c:v>
                </c:pt>
                <c:pt idx="8">
                  <c:v>1.0680239247892336</c:v>
                </c:pt>
                <c:pt idx="9">
                  <c:v>1.0228217075286292</c:v>
                </c:pt>
                <c:pt idx="10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3-4A78-8060-24B58A8A1C56}"/>
            </c:ext>
          </c:extLst>
        </c:ser>
        <c:ser>
          <c:idx val="1"/>
          <c:order val="1"/>
          <c:tx>
            <c:strRef>
              <c:f>'4.AllMetricsUsing.ES'!$Q$3</c:f>
              <c:strCache>
                <c:ptCount val="1"/>
                <c:pt idx="0">
                  <c:v>MSE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'4.AllMetricsUsing.ES'!$O$5:$O$15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'4.AllMetricsUsing.ES'!$Q$29:$Q$39</c:f>
              <c:numCache>
                <c:formatCode>0.00</c:formatCode>
                <c:ptCount val="11"/>
                <c:pt idx="0">
                  <c:v>47.426540363353496</c:v>
                </c:pt>
                <c:pt idx="1">
                  <c:v>10.113337709032331</c:v>
                </c:pt>
                <c:pt idx="2">
                  <c:v>4.451983995417109</c:v>
                </c:pt>
                <c:pt idx="3">
                  <c:v>2.7597381077635132</c:v>
                </c:pt>
                <c:pt idx="4">
                  <c:v>2.0044442862766214</c:v>
                </c:pt>
                <c:pt idx="5">
                  <c:v>1.5939513068763378</c:v>
                </c:pt>
                <c:pt idx="6">
                  <c:v>1.3479610307369168</c:v>
                </c:pt>
                <c:pt idx="7">
                  <c:v>1.1932100589841843</c:v>
                </c:pt>
                <c:pt idx="8">
                  <c:v>1.0946095272439194</c:v>
                </c:pt>
                <c:pt idx="9">
                  <c:v>1.0336512929336292</c:v>
                </c:pt>
                <c:pt idx="10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3-4A78-8060-24B58A8A1C56}"/>
            </c:ext>
          </c:extLst>
        </c:ser>
        <c:ser>
          <c:idx val="2"/>
          <c:order val="2"/>
          <c:tx>
            <c:strRef>
              <c:f>'4.AllMetricsUsing.ES'!$R$3</c:f>
              <c:strCache>
                <c:ptCount val="1"/>
                <c:pt idx="0">
                  <c:v>MARD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'4.AllMetricsUsing.ES'!$O$5:$O$15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'4.AllMetricsUsing.ES'!$R$29:$R$39</c:f>
              <c:numCache>
                <c:formatCode>0.00</c:formatCode>
                <c:ptCount val="11"/>
                <c:pt idx="0">
                  <c:v>7.1550356933942405</c:v>
                </c:pt>
                <c:pt idx="1">
                  <c:v>3.5025794330396018</c:v>
                </c:pt>
                <c:pt idx="2">
                  <c:v>2.3001952950954738</c:v>
                </c:pt>
                <c:pt idx="3">
                  <c:v>1.7999636883259911</c:v>
                </c:pt>
                <c:pt idx="4">
                  <c:v>1.5270439529813826</c:v>
                </c:pt>
                <c:pt idx="5">
                  <c:v>1.3638228213568733</c:v>
                </c:pt>
                <c:pt idx="6">
                  <c:v>1.2364115814873853</c:v>
                </c:pt>
                <c:pt idx="7">
                  <c:v>1.1506850292429005</c:v>
                </c:pt>
                <c:pt idx="8">
                  <c:v>1.0873955514511715</c:v>
                </c:pt>
                <c:pt idx="9">
                  <c:v>1.0330552121971648</c:v>
                </c:pt>
                <c:pt idx="10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3-4A78-8060-24B58A8A1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389920"/>
        <c:axId val="1533401152"/>
      </c:lineChart>
      <c:catAx>
        <c:axId val="153338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401152"/>
        <c:crosses val="autoZero"/>
        <c:auto val="1"/>
        <c:lblAlgn val="ctr"/>
        <c:lblOffset val="100"/>
        <c:noMultiLvlLbl val="0"/>
      </c:catAx>
      <c:valAx>
        <c:axId val="15334011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38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'4.AllMetricsUsing.ES'!$O$1</c:f>
          <c:strCache>
            <c:ptCount val="1"/>
            <c:pt idx="0">
              <c:v>Exponential Smoothing alpha = 0.5</c:v>
            </c:pt>
          </c:strCache>
        </c:strRef>
      </c:tx>
      <c:layout>
        <c:manualLayout>
          <c:xMode val="edge"/>
          <c:yMode val="edge"/>
          <c:x val="0.17461379687407039"/>
          <c:y val="8.089841853202449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'4.AllMetricsUsing.ES'!$B$2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'4.AllMetricsUsing.ES'!$A$4:$A$30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'4.AllMetricsUsing.ES'!$B$4:$B$30</c:f>
              <c:numCache>
                <c:formatCode>General</c:formatCode>
                <c:ptCount val="27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DF-4E6A-A569-009E71E1D4B7}"/>
            </c:ext>
          </c:extLst>
        </c:ser>
        <c:ser>
          <c:idx val="1"/>
          <c:order val="1"/>
          <c:tx>
            <c:strRef>
              <c:f>'4.AllMetricsUsing.ES'!$C$2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'4.AllMetricsUsing.ES'!$A$4:$A$30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'4.AllMetricsUsing.ES'!$C$4:$C$30</c:f>
              <c:numCache>
                <c:formatCode>0.0</c:formatCode>
                <c:ptCount val="27"/>
                <c:pt idx="0">
                  <c:v>6460</c:v>
                </c:pt>
                <c:pt idx="1">
                  <c:v>6460</c:v>
                </c:pt>
                <c:pt idx="2">
                  <c:v>6970</c:v>
                </c:pt>
                <c:pt idx="3">
                  <c:v>7595</c:v>
                </c:pt>
                <c:pt idx="4">
                  <c:v>8537.5</c:v>
                </c:pt>
                <c:pt idx="5">
                  <c:v>9093.75</c:v>
                </c:pt>
                <c:pt idx="6">
                  <c:v>9861.875</c:v>
                </c:pt>
                <c:pt idx="7">
                  <c:v>10835.9375</c:v>
                </c:pt>
                <c:pt idx="8">
                  <c:v>11967.96875</c:v>
                </c:pt>
                <c:pt idx="9">
                  <c:v>13078.984375</c:v>
                </c:pt>
                <c:pt idx="10">
                  <c:v>14419.4921875</c:v>
                </c:pt>
                <c:pt idx="11">
                  <c:v>15044.74609375</c:v>
                </c:pt>
                <c:pt idx="12">
                  <c:v>14692.373046875</c:v>
                </c:pt>
                <c:pt idx="13">
                  <c:v>13251.1865234375</c:v>
                </c:pt>
                <c:pt idx="14">
                  <c:v>13675.59326171875</c:v>
                </c:pt>
                <c:pt idx="15">
                  <c:v>13837.796630859375</c:v>
                </c:pt>
                <c:pt idx="16">
                  <c:v>13978.898315429688</c:v>
                </c:pt>
                <c:pt idx="17">
                  <c:v>14289.449157714844</c:v>
                </c:pt>
                <c:pt idx="18">
                  <c:v>14724.724578857422</c:v>
                </c:pt>
                <c:pt idx="19">
                  <c:v>15037.362289428711</c:v>
                </c:pt>
                <c:pt idx="20">
                  <c:v>15333.681144714355</c:v>
                </c:pt>
                <c:pt idx="21">
                  <c:v>15866.840572357178</c:v>
                </c:pt>
                <c:pt idx="22">
                  <c:v>16708.420286178589</c:v>
                </c:pt>
                <c:pt idx="23">
                  <c:v>16839.210143089294</c:v>
                </c:pt>
                <c:pt idx="24">
                  <c:v>17069.605071544647</c:v>
                </c:pt>
                <c:pt idx="25">
                  <c:v>18564.802535772324</c:v>
                </c:pt>
                <c:pt idx="26">
                  <c:v>18802.401267886162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DF-4E6A-A569-009E71E1D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layout>
        <c:manualLayout>
          <c:xMode val="edge"/>
          <c:yMode val="edge"/>
          <c:x val="0.35964566929133862"/>
          <c:y val="0.18981481481481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'4.AllMetricsUsing.ES'!$L$2:$L$4</c:f>
              <c:strCache>
                <c:ptCount val="3"/>
                <c:pt idx="0">
                  <c:v>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yVal>
            <c:numRef>
              <c:f>'4.AllMetricsUsing.ES'!$L$5:$L$30</c:f>
              <c:numCache>
                <c:formatCode>0.0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11.053727158390711</c:v>
                </c:pt>
                <c:pt idx="11">
                  <c:v>8.5067281367900005</c:v>
                </c:pt>
                <c:pt idx="12">
                  <c:v>9.3511982825855497</c:v>
                </c:pt>
                <c:pt idx="13">
                  <c:v>10.092822577870937</c:v>
                </c:pt>
                <c:pt idx="14">
                  <c:v>10.832179358883462</c:v>
                </c:pt>
                <c:pt idx="15">
                  <c:v>11.658550293130324</c:v>
                </c:pt>
                <c:pt idx="16">
                  <c:v>12.552059066969393</c:v>
                </c:pt>
                <c:pt idx="17">
                  <c:v>13.397191194398982</c:v>
                </c:pt>
                <c:pt idx="18">
                  <c:v>14.242554156260102</c:v>
                </c:pt>
                <c:pt idx="19">
                  <c:v>15.202729297531697</c:v>
                </c:pt>
                <c:pt idx="20">
                  <c:v>16.296093657117201</c:v>
                </c:pt>
                <c:pt idx="21">
                  <c:v>17.092668262477524</c:v>
                </c:pt>
                <c:pt idx="22">
                  <c:v>17.935864493218681</c:v>
                </c:pt>
                <c:pt idx="23">
                  <c:v>19.285086277832228</c:v>
                </c:pt>
                <c:pt idx="24">
                  <c:v>20.145140891597819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3-431C-8E8D-B0676F62E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525056"/>
        <c:axId val="359521728"/>
      </c:scatterChart>
      <c:valAx>
        <c:axId val="359525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9521728"/>
        <c:crosses val="autoZero"/>
        <c:crossBetween val="midCat"/>
      </c:valAx>
      <c:valAx>
        <c:axId val="35952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9525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Forecast vs Actual</a:t>
            </a:r>
          </a:p>
        </c:rich>
      </c:tx>
      <c:layout>
        <c:manualLayout>
          <c:xMode val="edge"/>
          <c:yMode val="edge"/>
          <c:x val="0.30580752088975355"/>
          <c:y val="5.741461347234723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208128967317692E-2"/>
          <c:y val="5.1664239396626774E-2"/>
          <c:w val="0.86100246024314842"/>
          <c:h val="0.729835968813586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'5.AddConstant.ES'!$B$2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'5.AddConstant.ES'!$A$4:$A$35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'5.AddConstant.ES'!$B$4:$B$35</c:f>
              <c:numCache>
                <c:formatCode>General</c:formatCode>
                <c:ptCount val="32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73-4D2D-9F60-3A2175ECB97E}"/>
            </c:ext>
          </c:extLst>
        </c:ser>
        <c:ser>
          <c:idx val="1"/>
          <c:order val="1"/>
          <c:tx>
            <c:strRef>
              <c:f>'5.AddConstant.ES'!$C$2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'5.AddConstant.ES'!$A$4:$A$35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'5.AddConstant.ES'!$C$4:$C$35</c:f>
              <c:numCache>
                <c:formatCode>0.0</c:formatCode>
                <c:ptCount val="32"/>
                <c:pt idx="0">
                  <c:v>6460</c:v>
                </c:pt>
                <c:pt idx="1">
                  <c:v>6955</c:v>
                </c:pt>
                <c:pt idx="2">
                  <c:v>7796.5</c:v>
                </c:pt>
                <c:pt idx="3">
                  <c:v>8571.01</c:v>
                </c:pt>
                <c:pt idx="4">
                  <c:v>9665.9434000000001</c:v>
                </c:pt>
                <c:pt idx="5">
                  <c:v>10150.420756</c:v>
                </c:pt>
                <c:pt idx="6">
                  <c:v>10961.94305704</c:v>
                </c:pt>
                <c:pt idx="7">
                  <c:v>12016.6606393936</c:v>
                </c:pt>
                <c:pt idx="8">
                  <c:v>13226.664617393824</c:v>
                </c:pt>
                <c:pt idx="9">
                  <c:v>14357.465969913899</c:v>
                </c:pt>
                <c:pt idx="10">
                  <c:v>15778.138429770726</c:v>
                </c:pt>
                <c:pt idx="11">
                  <c:v>16201.767066122047</c:v>
                </c:pt>
                <c:pt idx="12">
                  <c:v>15468.000802481496</c:v>
                </c:pt>
                <c:pt idx="13">
                  <c:v>13548.720272843708</c:v>
                </c:pt>
                <c:pt idx="14">
                  <c:v>14407.564892766859</c:v>
                </c:pt>
                <c:pt idx="15">
                  <c:v>14633.572063540731</c:v>
                </c:pt>
                <c:pt idx="16">
                  <c:v>14789.61450160385</c:v>
                </c:pt>
                <c:pt idx="17">
                  <c:v>15159.468930545308</c:v>
                </c:pt>
                <c:pt idx="18">
                  <c:v>15654.819436385405</c:v>
                </c:pt>
                <c:pt idx="19">
                  <c:v>15948.638608371039</c:v>
                </c:pt>
                <c:pt idx="20">
                  <c:v>16233.337126846152</c:v>
                </c:pt>
                <c:pt idx="21">
                  <c:v>16838.334623127692</c:v>
                </c:pt>
                <c:pt idx="22">
                  <c:v>17803.033771863415</c:v>
                </c:pt>
                <c:pt idx="23">
                  <c:v>17748.231482433563</c:v>
                </c:pt>
                <c:pt idx="24">
                  <c:v>17947.398704027411</c:v>
                </c:pt>
                <c:pt idx="25">
                  <c:v>19836.715559369321</c:v>
                </c:pt>
                <c:pt idx="26">
                  <c:v>19805.883290185571</c:v>
                </c:pt>
                <c:pt idx="27">
                  <c:v>19805.883290185571</c:v>
                </c:pt>
                <c:pt idx="28">
                  <c:v>19805.883290185571</c:v>
                </c:pt>
                <c:pt idx="29">
                  <c:v>19805.883290185571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73-4D2D-9F60-3A2175ECB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'5.AddConstant.ES'!$H$2</c:f>
          <c:strCache>
            <c:ptCount val="1"/>
            <c:pt idx="0">
              <c:v>TS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'5.AddConstant.ES'!$H$2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'5.AddConstant.ES'!$A$5:$A$29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</c:numCache>
            </c:numRef>
          </c:xVal>
          <c:yVal>
            <c:numRef>
              <c:f>'5.AddConstant.ES'!$H$5:$H$29</c:f>
              <c:numCache>
                <c:formatCode>0.0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4.9148974284327371</c:v>
                </c:pt>
                <c:pt idx="4">
                  <c:v>5.9186911296512354</c:v>
                </c:pt>
                <c:pt idx="5">
                  <c:v>6.9302709316569473</c:v>
                </c:pt>
                <c:pt idx="6">
                  <c:v>7.9404598386564151</c:v>
                </c:pt>
                <c:pt idx="7">
                  <c:v>8.9453134181194827</c:v>
                </c:pt>
                <c:pt idx="8">
                  <c:v>9.9520519318551344</c:v>
                </c:pt>
                <c:pt idx="9">
                  <c:v>10.596088797159828</c:v>
                </c:pt>
                <c:pt idx="10">
                  <c:v>6.4710722767919107</c:v>
                </c:pt>
                <c:pt idx="11">
                  <c:v>1.0487143468268165</c:v>
                </c:pt>
                <c:pt idx="12">
                  <c:v>1.6824326563841931</c:v>
                </c:pt>
                <c:pt idx="13">
                  <c:v>1.2852582770719225</c:v>
                </c:pt>
                <c:pt idx="14">
                  <c:v>0.72215376452878255</c:v>
                </c:pt>
                <c:pt idx="15">
                  <c:v>0.52561811892664867</c:v>
                </c:pt>
                <c:pt idx="16">
                  <c:v>0.5572013364062246</c:v>
                </c:pt>
                <c:pt idx="17">
                  <c:v>0.16901947319560157</c:v>
                </c:pt>
                <c:pt idx="18">
                  <c:v>-0.26354125711234005</c:v>
                </c:pt>
                <c:pt idx="19">
                  <c:v>-3.5996656644579204E-2</c:v>
                </c:pt>
                <c:pt idx="20">
                  <c:v>0.97789174388940991</c:v>
                </c:pt>
                <c:pt idx="21">
                  <c:v>-0.20719623607640608</c:v>
                </c:pt>
                <c:pt idx="22">
                  <c:v>-0.85365838358301172</c:v>
                </c:pt>
                <c:pt idx="23">
                  <c:v>2.0143855341410832</c:v>
                </c:pt>
                <c:pt idx="24">
                  <c:v>0.95486208830930286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DF-48F0-A2AE-28FB49610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'5.AddConstant.ES'!$I$2</c:f>
          <c:strCache>
            <c:ptCount val="1"/>
            <c:pt idx="0">
              <c:v>BIAS</c:v>
            </c:pt>
          </c:strCache>
        </c:strRef>
      </c:tx>
      <c:layout>
        <c:manualLayout>
          <c:xMode val="edge"/>
          <c:yMode val="edge"/>
          <c:x val="0.44844223598934624"/>
          <c:y val="7.613977343920957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'5.AddConstant.ES'!$I$2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multiLvlStrRef>
              <c:f>'5.AddConstant.ES'!$A$4:$B$29</c:f>
              <c:multiLvlStrCache>
                <c:ptCount val="26"/>
                <c:lvl>
                  <c:pt idx="0">
                    <c:v>6460</c:v>
                  </c:pt>
                  <c:pt idx="1">
                    <c:v>7480</c:v>
                  </c:pt>
                  <c:pt idx="2">
                    <c:v>8220</c:v>
                  </c:pt>
                  <c:pt idx="3">
                    <c:v>9480</c:v>
                  </c:pt>
                  <c:pt idx="4">
                    <c:v>9650</c:v>
                  </c:pt>
                  <c:pt idx="5">
                    <c:v>10630</c:v>
                  </c:pt>
                  <c:pt idx="6">
                    <c:v>11810</c:v>
                  </c:pt>
                  <c:pt idx="7">
                    <c:v>13100</c:v>
                  </c:pt>
                  <c:pt idx="8">
                    <c:v>14190</c:v>
                  </c:pt>
                  <c:pt idx="9">
                    <c:v>15760</c:v>
                  </c:pt>
                  <c:pt idx="10">
                    <c:v>15670</c:v>
                  </c:pt>
                  <c:pt idx="11">
                    <c:v>14340</c:v>
                  </c:pt>
                  <c:pt idx="12">
                    <c:v>11810</c:v>
                  </c:pt>
                  <c:pt idx="13">
                    <c:v>14100</c:v>
                  </c:pt>
                  <c:pt idx="14">
                    <c:v>14000</c:v>
                  </c:pt>
                  <c:pt idx="15">
                    <c:v>14120</c:v>
                  </c:pt>
                  <c:pt idx="16">
                    <c:v>14600</c:v>
                  </c:pt>
                  <c:pt idx="17">
                    <c:v>15160</c:v>
                  </c:pt>
                  <c:pt idx="18">
                    <c:v>15350</c:v>
                  </c:pt>
                  <c:pt idx="19">
                    <c:v>15630</c:v>
                  </c:pt>
                  <c:pt idx="20">
                    <c:v>16400</c:v>
                  </c:pt>
                  <c:pt idx="21">
                    <c:v>17550</c:v>
                  </c:pt>
                  <c:pt idx="22">
                    <c:v>16970</c:v>
                  </c:pt>
                  <c:pt idx="23">
                    <c:v>17300</c:v>
                  </c:pt>
                  <c:pt idx="24">
                    <c:v>20060</c:v>
                  </c:pt>
                  <c:pt idx="25">
                    <c:v>19040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</c:lvl>
              </c:multiLvlStrCache>
            </c:multiLvlStrRef>
          </c:xVal>
          <c:yVal>
            <c:numRef>
              <c:f>'5.AddConstant.ES'!$I$4:$I$29</c:f>
              <c:numCache>
                <c:formatCode>0.0</c:formatCode>
                <c:ptCount val="26"/>
                <c:pt idx="0">
                  <c:v>0</c:v>
                </c:pt>
                <c:pt idx="1">
                  <c:v>262.5</c:v>
                </c:pt>
                <c:pt idx="2">
                  <c:v>316.16666666666669</c:v>
                </c:pt>
                <c:pt idx="3">
                  <c:v>464.37249999999995</c:v>
                </c:pt>
                <c:pt idx="4">
                  <c:v>368.30931999999996</c:v>
                </c:pt>
                <c:pt idx="5">
                  <c:v>386.85430733333334</c:v>
                </c:pt>
                <c:pt idx="6">
                  <c:v>452.7403981371429</c:v>
                </c:pt>
                <c:pt idx="7">
                  <c:v>531.56526844580003</c:v>
                </c:pt>
                <c:pt idx="8">
                  <c:v>579.53972557473071</c:v>
                </c:pt>
                <c:pt idx="9">
                  <c:v>661.83915602586762</c:v>
                </c:pt>
                <c:pt idx="10">
                  <c:v>591.84119368072277</c:v>
                </c:pt>
                <c:pt idx="11">
                  <c:v>387.37383869715859</c:v>
                </c:pt>
                <c:pt idx="12">
                  <c:v>76.191173991108229</c:v>
                </c:pt>
                <c:pt idx="13">
                  <c:v>110.12607064576423</c:v>
                </c:pt>
                <c:pt idx="14">
                  <c:v>75.613339751589351</c:v>
                </c:pt>
                <c:pt idx="15">
                  <c:v>38.789252045819353</c:v>
                </c:pt>
                <c:pt idx="16">
                  <c:v>25.353737125250571</c:v>
                </c:pt>
                <c:pt idx="17">
                  <c:v>23.974700032441735</c:v>
                </c:pt>
                <c:pt idx="18">
                  <c:v>6.6697454841339905</c:v>
                </c:pt>
                <c:pt idx="19">
                  <c:v>-9.595672208624638</c:v>
                </c:pt>
                <c:pt idx="20">
                  <c:v>-1.2024081437450063</c:v>
                </c:pt>
                <c:pt idx="21">
                  <c:v>31.200672993348316</c:v>
                </c:pt>
                <c:pt idx="22">
                  <c:v>-6.3747376525978954</c:v>
                </c:pt>
                <c:pt idx="23">
                  <c:v>-24.785435351804761</c:v>
                </c:pt>
                <c:pt idx="24">
                  <c:v>60.710033901170974</c:v>
                </c:pt>
                <c:pt idx="25">
                  <c:v>27.732126467690531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D-43CB-AD8C-456D21091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layout>
        <c:manualLayout>
          <c:xMode val="edge"/>
          <c:yMode val="edge"/>
          <c:x val="0.44844223598934624"/>
          <c:y val="7.613977343920957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'5.AddConstant.ES'!$I$2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'5.AddConstant.ES'!$A$4:$A$29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'5.AddConstant.ES'!$D$4:$D$29</c:f>
              <c:numCache>
                <c:formatCode>0.0</c:formatCode>
                <c:ptCount val="26"/>
                <c:pt idx="0">
                  <c:v>0</c:v>
                </c:pt>
                <c:pt idx="1">
                  <c:v>525</c:v>
                </c:pt>
                <c:pt idx="2">
                  <c:v>423.5</c:v>
                </c:pt>
                <c:pt idx="3">
                  <c:v>908.98999999999978</c:v>
                </c:pt>
                <c:pt idx="4">
                  <c:v>-15.943400000000111</c:v>
                </c:pt>
                <c:pt idx="5">
                  <c:v>479.57924400000047</c:v>
                </c:pt>
                <c:pt idx="6">
                  <c:v>848.05694296000001</c:v>
                </c:pt>
                <c:pt idx="7">
                  <c:v>1083.3393606064001</c:v>
                </c:pt>
                <c:pt idx="8">
                  <c:v>963.3353826061757</c:v>
                </c:pt>
                <c:pt idx="9">
                  <c:v>1402.5340300861008</c:v>
                </c:pt>
                <c:pt idx="10">
                  <c:v>-108.13842977072636</c:v>
                </c:pt>
                <c:pt idx="11">
                  <c:v>-1861.7670661220473</c:v>
                </c:pt>
                <c:pt idx="12">
                  <c:v>-3658.0008024814961</c:v>
                </c:pt>
                <c:pt idx="13">
                  <c:v>551.27972715629221</c:v>
                </c:pt>
                <c:pt idx="14">
                  <c:v>-407.56489276685897</c:v>
                </c:pt>
                <c:pt idx="15">
                  <c:v>-513.5720635407306</c:v>
                </c:pt>
                <c:pt idx="16">
                  <c:v>-189.61450160384993</c:v>
                </c:pt>
                <c:pt idx="17">
                  <c:v>0.53106945469153288</c:v>
                </c:pt>
                <c:pt idx="18">
                  <c:v>-304.81943638540542</c:v>
                </c:pt>
                <c:pt idx="19">
                  <c:v>-318.63860837103857</c:v>
                </c:pt>
                <c:pt idx="20">
                  <c:v>166.66287315384761</c:v>
                </c:pt>
                <c:pt idx="21">
                  <c:v>711.66537687230812</c:v>
                </c:pt>
                <c:pt idx="22">
                  <c:v>-833.03377186341459</c:v>
                </c:pt>
                <c:pt idx="23">
                  <c:v>-448.23148243356263</c:v>
                </c:pt>
                <c:pt idx="24">
                  <c:v>2112.6012959725886</c:v>
                </c:pt>
                <c:pt idx="25">
                  <c:v>-796.71555936932054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D-4470-8530-B762767A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'6.Reg.Line.AddIns.Functions'!$B$1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9731189851268594E-2"/>
                  <c:y val="-9.75703557888597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'6.Reg.Line.AddIns.Functions'!$A$2:$A$27</c:f>
              <c:numCache>
                <c:formatCode>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'6.Reg.Line.AddIns.Functions'!$B$2:$B$27</c:f>
              <c:numCache>
                <c:formatCode>General</c:formatCode>
                <c:ptCount val="26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4A-4C26-A683-E84E4E87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103375"/>
        <c:axId val="412100879"/>
      </c:scatterChart>
      <c:valAx>
        <c:axId val="412103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12100879"/>
        <c:crosses val="autoZero"/>
        <c:crossBetween val="midCat"/>
      </c:valAx>
      <c:valAx>
        <c:axId val="41210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121033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'6.Reg.Line.AddIns.Functions'!$B$1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'6.Reg.Line.AddIns.Functions'!$A$2:$A$28</c:f>
              <c:numCache>
                <c:formatCode>0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 formatCode="General">
                  <c:v>27</c:v>
                </c:pt>
              </c:numCache>
            </c:numRef>
          </c:xVal>
          <c:yVal>
            <c:numRef>
              <c:f>'6.Reg.Line.AddIns.Functions'!$B$2:$B$28</c:f>
              <c:numCache>
                <c:formatCode>General</c:formatCode>
                <c:ptCount val="27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B-4BA6-AF45-F7E61813D752}"/>
            </c:ext>
          </c:extLst>
        </c:ser>
        <c:ser>
          <c:idx val="1"/>
          <c:order val="1"/>
          <c:tx>
            <c:strRef>
              <c:f>'6.Reg.Line.AddIns.Functions'!$C$1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'6.Reg.Line.AddIns.Functions'!$A$2:$A$31</c:f>
              <c:numCache>
                <c:formatCode>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</c:numCache>
            </c:numRef>
          </c:xVal>
          <c:yVal>
            <c:numRef>
              <c:f>'6.Reg.Line.AddIns.Functions'!$C$2:$C$31</c:f>
              <c:numCache>
                <c:formatCode>0.0</c:formatCode>
                <c:ptCount val="30"/>
                <c:pt idx="0">
                  <c:v>8562.8205128205136</c:v>
                </c:pt>
                <c:pt idx="1">
                  <c:v>8982.0410256410269</c:v>
                </c:pt>
                <c:pt idx="2">
                  <c:v>9401.2615384615401</c:v>
                </c:pt>
                <c:pt idx="3">
                  <c:v>9820.4820512820515</c:v>
                </c:pt>
                <c:pt idx="4">
                  <c:v>10239.702564102565</c:v>
                </c:pt>
                <c:pt idx="5">
                  <c:v>10658.923076923078</c:v>
                </c:pt>
                <c:pt idx="6">
                  <c:v>11078.143589743591</c:v>
                </c:pt>
                <c:pt idx="7">
                  <c:v>11497.364102564105</c:v>
                </c:pt>
                <c:pt idx="8">
                  <c:v>11916.584615384616</c:v>
                </c:pt>
                <c:pt idx="9">
                  <c:v>12335.805128205129</c:v>
                </c:pt>
                <c:pt idx="10">
                  <c:v>12755.025641025641</c:v>
                </c:pt>
                <c:pt idx="11">
                  <c:v>13174.246153846154</c:v>
                </c:pt>
                <c:pt idx="12">
                  <c:v>13593.466666666667</c:v>
                </c:pt>
                <c:pt idx="13">
                  <c:v>14012.68717948718</c:v>
                </c:pt>
                <c:pt idx="14">
                  <c:v>14431.907692307694</c:v>
                </c:pt>
                <c:pt idx="15">
                  <c:v>14851.128205128207</c:v>
                </c:pt>
                <c:pt idx="16">
                  <c:v>15270.34871794872</c:v>
                </c:pt>
                <c:pt idx="17">
                  <c:v>15689.569230769232</c:v>
                </c:pt>
                <c:pt idx="18">
                  <c:v>16108.789743589743</c:v>
                </c:pt>
                <c:pt idx="19">
                  <c:v>16528.010256410256</c:v>
                </c:pt>
                <c:pt idx="20">
                  <c:v>16947.23076923077</c:v>
                </c:pt>
                <c:pt idx="21">
                  <c:v>17366.451282051283</c:v>
                </c:pt>
                <c:pt idx="22">
                  <c:v>17785.671794871796</c:v>
                </c:pt>
                <c:pt idx="23">
                  <c:v>18204.892307692309</c:v>
                </c:pt>
                <c:pt idx="24">
                  <c:v>18624.112820512823</c:v>
                </c:pt>
                <c:pt idx="25">
                  <c:v>19043.333333333336</c:v>
                </c:pt>
                <c:pt idx="26">
                  <c:v>19462.553846153845</c:v>
                </c:pt>
                <c:pt idx="27">
                  <c:v>19881.774358974359</c:v>
                </c:pt>
                <c:pt idx="28">
                  <c:v>20300.994871794872</c:v>
                </c:pt>
                <c:pt idx="29">
                  <c:v>20720.215384615385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FB-4BA6-AF45-F7E61813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664447"/>
        <c:axId val="572656959"/>
      </c:scatterChart>
      <c:valAx>
        <c:axId val="572664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2656959"/>
        <c:crosses val="autoZero"/>
        <c:crossBetween val="midCat"/>
      </c:valAx>
      <c:valAx>
        <c:axId val="57265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26644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'7.TrendAdjES'!$N$1</c:f>
          <c:strCache>
            <c:ptCount val="1"/>
            <c:pt idx="0">
              <c:v>alpha=0.87; beta=0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'7.TrendAdjES'!$B$1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'7.TrendAdjES'!$A$3:$A$28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'7.TrendAdjES'!$B$3:$B$28</c:f>
              <c:numCache>
                <c:formatCode>General</c:formatCode>
                <c:ptCount val="26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57-4CDA-9B14-C54FD6234C28}"/>
            </c:ext>
          </c:extLst>
        </c:ser>
        <c:ser>
          <c:idx val="1"/>
          <c:order val="1"/>
          <c:tx>
            <c:strRef>
              <c:f>'7.TrendAdjES'!$E$1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'7.TrendAdjES'!$A$3:$A$32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'7.TrendAdjES'!$E$3:$E$32</c:f>
              <c:numCache>
                <c:formatCode>0.0</c:formatCode>
                <c:ptCount val="30"/>
                <c:pt idx="0">
                  <c:v>6963.2</c:v>
                </c:pt>
                <c:pt idx="1">
                  <c:v>7029.7055790526038</c:v>
                </c:pt>
                <c:pt idx="2">
                  <c:v>7923.6867026842929</c:v>
                </c:pt>
                <c:pt idx="3">
                  <c:v>8684.0376641117491</c:v>
                </c:pt>
                <c:pt idx="4">
                  <c:v>9878.0013989421477</c:v>
                </c:pt>
                <c:pt idx="5">
                  <c:v>10183.333873333568</c:v>
                </c:pt>
                <c:pt idx="6">
                  <c:v>11074.166237287092</c:v>
                </c:pt>
                <c:pt idx="7">
                  <c:v>12215.948309865506</c:v>
                </c:pt>
                <c:pt idx="8">
                  <c:v>13486.359042995175</c:v>
                </c:pt>
                <c:pt idx="9">
                  <c:v>14600.203081695679</c:v>
                </c:pt>
                <c:pt idx="10">
                  <c:v>16109.915092139796</c:v>
                </c:pt>
                <c:pt idx="11">
                  <c:v>16231.341510208142</c:v>
                </c:pt>
                <c:pt idx="12">
                  <c:v>15093.169718447176</c:v>
                </c:pt>
                <c:pt idx="13">
                  <c:v>12747.121111393692</c:v>
                </c:pt>
                <c:pt idx="14">
                  <c:v>14424.39635557471</c:v>
                </c:pt>
                <c:pt idx="15">
                  <c:v>14559.29047173154</c:v>
                </c:pt>
                <c:pt idx="16">
                  <c:v>14681.258957064385</c:v>
                </c:pt>
                <c:pt idx="17">
                  <c:v>15113.939614453056</c:v>
                </c:pt>
                <c:pt idx="18">
                  <c:v>15657.112415317597</c:v>
                </c:pt>
                <c:pt idx="19">
                  <c:v>15893.789604560694</c:v>
                </c:pt>
                <c:pt idx="20">
                  <c:v>16168.063832272192</c:v>
                </c:pt>
                <c:pt idx="21">
                  <c:v>16872.546086768722</c:v>
                </c:pt>
                <c:pt idx="22">
                  <c:v>17963.664100196944</c:v>
                </c:pt>
                <c:pt idx="23">
                  <c:v>17604.527914084625</c:v>
                </c:pt>
                <c:pt idx="24">
                  <c:v>17843.448023179411</c:v>
                </c:pt>
                <c:pt idx="25">
                  <c:v>20270.248742610001</c:v>
                </c:pt>
                <c:pt idx="26">
                  <c:v>19705.796194368075</c:v>
                </c:pt>
                <c:pt idx="27">
                  <c:v>20208.996194368076</c:v>
                </c:pt>
                <c:pt idx="28">
                  <c:v>20712.196194368076</c:v>
                </c:pt>
                <c:pt idx="29">
                  <c:v>21215.396194368077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57-4CDA-9B14-C54FD623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'7.TrendAdjES'!$A$3:$A$28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'7.TrendAdjES'!$F$3:$F$28</c:f>
              <c:numCache>
                <c:formatCode>0.0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E-46F6-8C5E-20CA603D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'8.SeasRegChopraMineEvenp12'!$B$1</c:f>
          <c:strCache>
            <c:ptCount val="1"/>
            <c:pt idx="0">
              <c:v>Monthly Data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'8.SeasRegChopraMineEvenp12'!$B$1</c:f>
              <c:strCache>
                <c:ptCount val="1"/>
                <c:pt idx="0">
                  <c:v>Monthly 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'8.SeasRegChopraMineEvenp12'!$A$3:$A$314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'8.SeasRegChopraMineEvenp12'!$B$3:$B$314</c:f>
              <c:numCache>
                <c:formatCode>#,##0</c:formatCode>
                <c:ptCount val="312"/>
                <c:pt idx="0">
                  <c:v>479.94499999999999</c:v>
                </c:pt>
                <c:pt idx="1">
                  <c:v>467.56799999999998</c:v>
                </c:pt>
                <c:pt idx="2">
                  <c:v>504.07</c:v>
                </c:pt>
                <c:pt idx="3">
                  <c:v>518.35400000000004</c:v>
                </c:pt>
                <c:pt idx="4">
                  <c:v>529.22</c:v>
                </c:pt>
                <c:pt idx="5">
                  <c:v>555.90599999999995</c:v>
                </c:pt>
                <c:pt idx="6">
                  <c:v>567.56500000000005</c:v>
                </c:pt>
                <c:pt idx="7">
                  <c:v>557.41499999999996</c:v>
                </c:pt>
                <c:pt idx="8">
                  <c:v>589.04899999999998</c:v>
                </c:pt>
                <c:pt idx="9">
                  <c:v>583.32799999999997</c:v>
                </c:pt>
                <c:pt idx="10">
                  <c:v>556.21299999999997</c:v>
                </c:pt>
                <c:pt idx="11">
                  <c:v>555.69500000000005</c:v>
                </c:pt>
                <c:pt idx="12">
                  <c:v>526.73199999999997</c:v>
                </c:pt>
                <c:pt idx="13">
                  <c:v>511.84</c:v>
                </c:pt>
                <c:pt idx="14">
                  <c:v>608.29899999999998</c:v>
                </c:pt>
                <c:pt idx="15">
                  <c:v>610.91800000000001</c:v>
                </c:pt>
                <c:pt idx="16">
                  <c:v>632.19899999999996</c:v>
                </c:pt>
                <c:pt idx="17">
                  <c:v>639.68399999999997</c:v>
                </c:pt>
                <c:pt idx="18">
                  <c:v>658.19100000000003</c:v>
                </c:pt>
                <c:pt idx="19">
                  <c:v>685.74699999999996</c:v>
                </c:pt>
                <c:pt idx="20">
                  <c:v>662.72299999999996</c:v>
                </c:pt>
                <c:pt idx="21">
                  <c:v>658.73699999999997</c:v>
                </c:pt>
                <c:pt idx="22">
                  <c:v>667.18600000000004</c:v>
                </c:pt>
                <c:pt idx="23">
                  <c:v>613.65</c:v>
                </c:pt>
                <c:pt idx="24">
                  <c:v>588.44799999999998</c:v>
                </c:pt>
                <c:pt idx="25">
                  <c:v>587.90899999999999</c:v>
                </c:pt>
                <c:pt idx="26">
                  <c:v>623.66499999999996</c:v>
                </c:pt>
                <c:pt idx="27">
                  <c:v>605.56700000000001</c:v>
                </c:pt>
                <c:pt idx="28">
                  <c:v>730.428</c:v>
                </c:pt>
                <c:pt idx="29">
                  <c:v>691.14400000000001</c:v>
                </c:pt>
                <c:pt idx="30">
                  <c:v>678.20699999999999</c:v>
                </c:pt>
                <c:pt idx="31">
                  <c:v>747.36500000000001</c:v>
                </c:pt>
                <c:pt idx="32">
                  <c:v>739.64700000000005</c:v>
                </c:pt>
                <c:pt idx="33">
                  <c:v>783.58399999999995</c:v>
                </c:pt>
                <c:pt idx="34">
                  <c:v>745.12</c:v>
                </c:pt>
                <c:pt idx="35">
                  <c:v>699.38800000000003</c:v>
                </c:pt>
                <c:pt idx="36">
                  <c:v>697.37699999999995</c:v>
                </c:pt>
                <c:pt idx="37">
                  <c:v>672.14099999999996</c:v>
                </c:pt>
                <c:pt idx="38">
                  <c:v>708.03099999999995</c:v>
                </c:pt>
                <c:pt idx="39">
                  <c:v>773.49599999999998</c:v>
                </c:pt>
                <c:pt idx="40">
                  <c:v>814.80600000000004</c:v>
                </c:pt>
                <c:pt idx="41">
                  <c:v>777.45699999999999</c:v>
                </c:pt>
                <c:pt idx="42">
                  <c:v>850.72900000000004</c:v>
                </c:pt>
                <c:pt idx="43">
                  <c:v>898.78499999999997</c:v>
                </c:pt>
                <c:pt idx="44">
                  <c:v>809.69399999999996</c:v>
                </c:pt>
                <c:pt idx="45">
                  <c:v>914.43299999999999</c:v>
                </c:pt>
                <c:pt idx="46">
                  <c:v>824.92600000000004</c:v>
                </c:pt>
                <c:pt idx="47">
                  <c:v>738.35900000000004</c:v>
                </c:pt>
                <c:pt idx="48">
                  <c:v>751.428</c:v>
                </c:pt>
                <c:pt idx="49">
                  <c:v>642.14200000000005</c:v>
                </c:pt>
                <c:pt idx="50">
                  <c:v>761.91399999999999</c:v>
                </c:pt>
                <c:pt idx="51">
                  <c:v>783.96500000000003</c:v>
                </c:pt>
                <c:pt idx="52">
                  <c:v>767.58500000000004</c:v>
                </c:pt>
                <c:pt idx="53">
                  <c:v>797.89599999999996</c:v>
                </c:pt>
                <c:pt idx="54">
                  <c:v>830.89</c:v>
                </c:pt>
                <c:pt idx="55">
                  <c:v>882.92</c:v>
                </c:pt>
                <c:pt idx="56">
                  <c:v>873.03399999999999</c:v>
                </c:pt>
                <c:pt idx="57">
                  <c:v>939.88699999999994</c:v>
                </c:pt>
                <c:pt idx="58">
                  <c:v>827.61599999999999</c:v>
                </c:pt>
                <c:pt idx="59">
                  <c:v>787.22</c:v>
                </c:pt>
                <c:pt idx="60">
                  <c:v>752.88099999999997</c:v>
                </c:pt>
                <c:pt idx="61">
                  <c:v>797.99</c:v>
                </c:pt>
                <c:pt idx="62">
                  <c:v>780.17200000000003</c:v>
                </c:pt>
                <c:pt idx="63">
                  <c:v>894.49800000000005</c:v>
                </c:pt>
                <c:pt idx="64">
                  <c:v>959.41200000000003</c:v>
                </c:pt>
                <c:pt idx="65">
                  <c:v>955.43899999999996</c:v>
                </c:pt>
                <c:pt idx="66">
                  <c:v>947.60900000000004</c:v>
                </c:pt>
                <c:pt idx="67">
                  <c:v>1032.729</c:v>
                </c:pt>
                <c:pt idx="68">
                  <c:v>929.58100000000002</c:v>
                </c:pt>
                <c:pt idx="69">
                  <c:v>772.28899999999999</c:v>
                </c:pt>
                <c:pt idx="70">
                  <c:v>880.16399999999999</c:v>
                </c:pt>
                <c:pt idx="71">
                  <c:v>928.50199999999995</c:v>
                </c:pt>
                <c:pt idx="72">
                  <c:v>852.88499999999999</c:v>
                </c:pt>
                <c:pt idx="73">
                  <c:v>863.74599999999998</c:v>
                </c:pt>
                <c:pt idx="74">
                  <c:v>920.10299999999995</c:v>
                </c:pt>
                <c:pt idx="75">
                  <c:v>989.822</c:v>
                </c:pt>
                <c:pt idx="76">
                  <c:v>1040.2940000000001</c:v>
                </c:pt>
                <c:pt idx="77">
                  <c:v>920.23</c:v>
                </c:pt>
                <c:pt idx="78">
                  <c:v>1046.4010000000001</c:v>
                </c:pt>
                <c:pt idx="79">
                  <c:v>1041.6880000000001</c:v>
                </c:pt>
                <c:pt idx="80">
                  <c:v>1002.542</c:v>
                </c:pt>
                <c:pt idx="81">
                  <c:v>1107.932</c:v>
                </c:pt>
                <c:pt idx="82">
                  <c:v>1052.68</c:v>
                </c:pt>
                <c:pt idx="83">
                  <c:v>968.678</c:v>
                </c:pt>
                <c:pt idx="84">
                  <c:v>993.04300000000001</c:v>
                </c:pt>
                <c:pt idx="85">
                  <c:v>797.12300000000005</c:v>
                </c:pt>
                <c:pt idx="86">
                  <c:v>1060.0139999999999</c:v>
                </c:pt>
                <c:pt idx="87">
                  <c:v>1057.9570000000001</c:v>
                </c:pt>
                <c:pt idx="88">
                  <c:v>1128.8699999999999</c:v>
                </c:pt>
                <c:pt idx="89">
                  <c:v>1106.1790000000001</c:v>
                </c:pt>
                <c:pt idx="90">
                  <c:v>1206.0630000000001</c:v>
                </c:pt>
                <c:pt idx="91">
                  <c:v>1148.2929999999999</c:v>
                </c:pt>
                <c:pt idx="92">
                  <c:v>1087.1569999999999</c:v>
                </c:pt>
                <c:pt idx="93">
                  <c:v>1200.6020000000001</c:v>
                </c:pt>
                <c:pt idx="94">
                  <c:v>1213.0060000000001</c:v>
                </c:pt>
                <c:pt idx="95">
                  <c:v>1102.9880000000001</c:v>
                </c:pt>
                <c:pt idx="96">
                  <c:v>1099.7750000000001</c:v>
                </c:pt>
                <c:pt idx="97">
                  <c:v>1052.3900000000001</c:v>
                </c:pt>
                <c:pt idx="98">
                  <c:v>991.03899999999999</c:v>
                </c:pt>
                <c:pt idx="99">
                  <c:v>1175.4760000000001</c:v>
                </c:pt>
                <c:pt idx="100">
                  <c:v>1175.51</c:v>
                </c:pt>
                <c:pt idx="101">
                  <c:v>1210.653</c:v>
                </c:pt>
                <c:pt idx="102">
                  <c:v>1221.68</c:v>
                </c:pt>
                <c:pt idx="103">
                  <c:v>1266.9159999999999</c:v>
                </c:pt>
                <c:pt idx="104">
                  <c:v>1273.7650000000001</c:v>
                </c:pt>
                <c:pt idx="105">
                  <c:v>1308.6790000000001</c:v>
                </c:pt>
                <c:pt idx="106">
                  <c:v>1251.5039999999999</c:v>
                </c:pt>
                <c:pt idx="107">
                  <c:v>1167.0619999999999</c:v>
                </c:pt>
                <c:pt idx="108">
                  <c:v>1199.731</c:v>
                </c:pt>
                <c:pt idx="109">
                  <c:v>996.279</c:v>
                </c:pt>
                <c:pt idx="110">
                  <c:v>1232.146</c:v>
                </c:pt>
                <c:pt idx="111">
                  <c:v>1292.9069999999999</c:v>
                </c:pt>
                <c:pt idx="112">
                  <c:v>1340.019</c:v>
                </c:pt>
                <c:pt idx="113">
                  <c:v>1343.875</c:v>
                </c:pt>
                <c:pt idx="114">
                  <c:v>1344.252</c:v>
                </c:pt>
                <c:pt idx="115">
                  <c:v>1465.7850000000001</c:v>
                </c:pt>
                <c:pt idx="116">
                  <c:v>1406.345</c:v>
                </c:pt>
                <c:pt idx="117">
                  <c:v>1450.789</c:v>
                </c:pt>
                <c:pt idx="118">
                  <c:v>1400.61</c:v>
                </c:pt>
                <c:pt idx="119">
                  <c:v>1287.4880000000001</c:v>
                </c:pt>
                <c:pt idx="120">
                  <c:v>1283.0709999999999</c:v>
                </c:pt>
                <c:pt idx="121">
                  <c:v>1190.4480000000001</c:v>
                </c:pt>
                <c:pt idx="122">
                  <c:v>1171.046</c:v>
                </c:pt>
                <c:pt idx="123">
                  <c:v>1258.894</c:v>
                </c:pt>
                <c:pt idx="124">
                  <c:v>1287.8009999999999</c:v>
                </c:pt>
                <c:pt idx="125">
                  <c:v>1378.39</c:v>
                </c:pt>
                <c:pt idx="126">
                  <c:v>1363.7470000000001</c:v>
                </c:pt>
                <c:pt idx="127">
                  <c:v>1372.614</c:v>
                </c:pt>
                <c:pt idx="128">
                  <c:v>1396.673</c:v>
                </c:pt>
                <c:pt idx="129">
                  <c:v>1380.1210000000001</c:v>
                </c:pt>
                <c:pt idx="130">
                  <c:v>1347.9459999999999</c:v>
                </c:pt>
                <c:pt idx="131">
                  <c:v>1236.759</c:v>
                </c:pt>
                <c:pt idx="132">
                  <c:v>1173.579</c:v>
                </c:pt>
                <c:pt idx="133">
                  <c:v>1143.425</c:v>
                </c:pt>
                <c:pt idx="134">
                  <c:v>1082.037</c:v>
                </c:pt>
                <c:pt idx="135">
                  <c:v>1162.0509999999999</c:v>
                </c:pt>
                <c:pt idx="136">
                  <c:v>1215.8589999999999</c:v>
                </c:pt>
                <c:pt idx="137">
                  <c:v>1211.954</c:v>
                </c:pt>
                <c:pt idx="138">
                  <c:v>1261.8630000000001</c:v>
                </c:pt>
                <c:pt idx="139">
                  <c:v>1329.326</c:v>
                </c:pt>
                <c:pt idx="140">
                  <c:v>1247.7270000000001</c:v>
                </c:pt>
                <c:pt idx="141">
                  <c:v>1301.498</c:v>
                </c:pt>
                <c:pt idx="142">
                  <c:v>1217.5060000000001</c:v>
                </c:pt>
                <c:pt idx="143">
                  <c:v>990.98099999999999</c:v>
                </c:pt>
                <c:pt idx="144">
                  <c:v>986.29899999999998</c:v>
                </c:pt>
                <c:pt idx="145">
                  <c:v>731.95299999999997</c:v>
                </c:pt>
                <c:pt idx="146">
                  <c:v>900.61800000000005</c:v>
                </c:pt>
                <c:pt idx="147">
                  <c:v>940.82899999999995</c:v>
                </c:pt>
                <c:pt idx="148">
                  <c:v>994.38400000000001</c:v>
                </c:pt>
                <c:pt idx="149">
                  <c:v>965.02800000000002</c:v>
                </c:pt>
                <c:pt idx="150">
                  <c:v>1009.217</c:v>
                </c:pt>
                <c:pt idx="151">
                  <c:v>1105.922</c:v>
                </c:pt>
                <c:pt idx="152">
                  <c:v>1023.921</c:v>
                </c:pt>
                <c:pt idx="153">
                  <c:v>1098.1199999999999</c:v>
                </c:pt>
                <c:pt idx="154">
                  <c:v>1026.3789999999999</c:v>
                </c:pt>
                <c:pt idx="155">
                  <c:v>1030.2260000000001</c:v>
                </c:pt>
                <c:pt idx="156">
                  <c:v>1001.776</c:v>
                </c:pt>
                <c:pt idx="157">
                  <c:v>938.59299999999996</c:v>
                </c:pt>
                <c:pt idx="158">
                  <c:v>973.02499999999998</c:v>
                </c:pt>
                <c:pt idx="159">
                  <c:v>1080.3430000000001</c:v>
                </c:pt>
                <c:pt idx="160">
                  <c:v>1214.136</c:v>
                </c:pt>
                <c:pt idx="161">
                  <c:v>1250.4179999999999</c:v>
                </c:pt>
                <c:pt idx="162">
                  <c:v>1318.627</c:v>
                </c:pt>
                <c:pt idx="163">
                  <c:v>1374.8409999999999</c:v>
                </c:pt>
                <c:pt idx="164">
                  <c:v>1286.4010000000001</c:v>
                </c:pt>
                <c:pt idx="165">
                  <c:v>1296.0050000000001</c:v>
                </c:pt>
                <c:pt idx="166">
                  <c:v>1225.277</c:v>
                </c:pt>
                <c:pt idx="167">
                  <c:v>1135.962</c:v>
                </c:pt>
                <c:pt idx="168">
                  <c:v>1135.4780000000001</c:v>
                </c:pt>
                <c:pt idx="169">
                  <c:v>1013.25</c:v>
                </c:pt>
                <c:pt idx="170">
                  <c:v>1013.032</c:v>
                </c:pt>
                <c:pt idx="171">
                  <c:v>1148.3610000000001</c:v>
                </c:pt>
                <c:pt idx="172">
                  <c:v>1229.616</c:v>
                </c:pt>
                <c:pt idx="173">
                  <c:v>1195.0630000000001</c:v>
                </c:pt>
                <c:pt idx="174">
                  <c:v>1261.2529999999999</c:v>
                </c:pt>
                <c:pt idx="175">
                  <c:v>1259.0999999999999</c:v>
                </c:pt>
                <c:pt idx="176">
                  <c:v>1232.8009999999999</c:v>
                </c:pt>
                <c:pt idx="177">
                  <c:v>1200.251</c:v>
                </c:pt>
                <c:pt idx="178">
                  <c:v>1153.99</c:v>
                </c:pt>
                <c:pt idx="179">
                  <c:v>1159.42</c:v>
                </c:pt>
                <c:pt idx="180">
                  <c:v>1155.1389999999999</c:v>
                </c:pt>
                <c:pt idx="181">
                  <c:v>914.24300000000005</c:v>
                </c:pt>
                <c:pt idx="182">
                  <c:v>1112.0429999999999</c:v>
                </c:pt>
                <c:pt idx="183">
                  <c:v>1169.0940000000001</c:v>
                </c:pt>
                <c:pt idx="184">
                  <c:v>1229.2460000000001</c:v>
                </c:pt>
                <c:pt idx="185">
                  <c:v>1252.2070000000001</c:v>
                </c:pt>
                <c:pt idx="186">
                  <c:v>1248.8610000000001</c:v>
                </c:pt>
                <c:pt idx="187">
                  <c:v>1250.115</c:v>
                </c:pt>
                <c:pt idx="188">
                  <c:v>1256.943</c:v>
                </c:pt>
                <c:pt idx="189">
                  <c:v>1248.721</c:v>
                </c:pt>
                <c:pt idx="190">
                  <c:v>1138.4960000000001</c:v>
                </c:pt>
                <c:pt idx="191">
                  <c:v>1148.2750000000001</c:v>
                </c:pt>
                <c:pt idx="192">
                  <c:v>1205.2639999999999</c:v>
                </c:pt>
                <c:pt idx="193">
                  <c:v>1145.9259999999999</c:v>
                </c:pt>
                <c:pt idx="194">
                  <c:v>989.86800000000005</c:v>
                </c:pt>
                <c:pt idx="195">
                  <c:v>1159.7950000000001</c:v>
                </c:pt>
                <c:pt idx="196">
                  <c:v>1220.441</c:v>
                </c:pt>
                <c:pt idx="197">
                  <c:v>1212.1289999999999</c:v>
                </c:pt>
                <c:pt idx="198">
                  <c:v>1277.806</c:v>
                </c:pt>
                <c:pt idx="199">
                  <c:v>1339.9690000000001</c:v>
                </c:pt>
                <c:pt idx="200">
                  <c:v>1298.0070000000001</c:v>
                </c:pt>
                <c:pt idx="201">
                  <c:v>1260.71</c:v>
                </c:pt>
                <c:pt idx="202">
                  <c:v>1253.4490000000001</c:v>
                </c:pt>
                <c:pt idx="203">
                  <c:v>1235.8019999999999</c:v>
                </c:pt>
                <c:pt idx="204">
                  <c:v>1214.4359999999999</c:v>
                </c:pt>
                <c:pt idx="205">
                  <c:v>1076.961</c:v>
                </c:pt>
                <c:pt idx="206">
                  <c:v>1152.4839999999999</c:v>
                </c:pt>
                <c:pt idx="207">
                  <c:v>1275.8800000000001</c:v>
                </c:pt>
                <c:pt idx="208">
                  <c:v>1288.652</c:v>
                </c:pt>
                <c:pt idx="209">
                  <c:v>1346.9549999999999</c:v>
                </c:pt>
                <c:pt idx="210">
                  <c:v>1300.4680000000001</c:v>
                </c:pt>
                <c:pt idx="211">
                  <c:v>1330.7850000000001</c:v>
                </c:pt>
                <c:pt idx="212">
                  <c:v>1404.904</c:v>
                </c:pt>
                <c:pt idx="213">
                  <c:v>1298.692</c:v>
                </c:pt>
                <c:pt idx="214">
                  <c:v>1244.8610000000001</c:v>
                </c:pt>
                <c:pt idx="215">
                  <c:v>1225.8050000000001</c:v>
                </c:pt>
                <c:pt idx="216">
                  <c:v>958.91700000000003</c:v>
                </c:pt>
                <c:pt idx="217">
                  <c:v>915.779</c:v>
                </c:pt>
                <c:pt idx="218">
                  <c:v>1421.9469999999999</c:v>
                </c:pt>
                <c:pt idx="219">
                  <c:v>1277.8340000000001</c:v>
                </c:pt>
                <c:pt idx="220">
                  <c:v>1330.0409999999999</c:v>
                </c:pt>
                <c:pt idx="221">
                  <c:v>1305.424</c:v>
                </c:pt>
                <c:pt idx="222">
                  <c:v>1389.373</c:v>
                </c:pt>
                <c:pt idx="223">
                  <c:v>1490.32</c:v>
                </c:pt>
                <c:pt idx="224">
                  <c:v>1385.9290000000001</c:v>
                </c:pt>
                <c:pt idx="225">
                  <c:v>1324.5740000000001</c:v>
                </c:pt>
                <c:pt idx="226">
                  <c:v>1329.6669999999999</c:v>
                </c:pt>
                <c:pt idx="227">
                  <c:v>1222.7249999999999</c:v>
                </c:pt>
                <c:pt idx="228">
                  <c:v>1240.586</c:v>
                </c:pt>
                <c:pt idx="229">
                  <c:v>1275.133</c:v>
                </c:pt>
                <c:pt idx="230">
                  <c:v>1077.7190000000001</c:v>
                </c:pt>
                <c:pt idx="231">
                  <c:v>1135.019</c:v>
                </c:pt>
                <c:pt idx="232">
                  <c:v>1410.9749999999999</c:v>
                </c:pt>
                <c:pt idx="233">
                  <c:v>1279.347</c:v>
                </c:pt>
                <c:pt idx="234">
                  <c:v>1324.9829999999999</c:v>
                </c:pt>
                <c:pt idx="235">
                  <c:v>1439.963</c:v>
                </c:pt>
                <c:pt idx="236">
                  <c:v>1294.5119999999999</c:v>
                </c:pt>
                <c:pt idx="237">
                  <c:v>1396.383</c:v>
                </c:pt>
                <c:pt idx="238">
                  <c:v>1411.8720000000001</c:v>
                </c:pt>
                <c:pt idx="239">
                  <c:v>1345.4659999999999</c:v>
                </c:pt>
                <c:pt idx="240">
                  <c:v>1287.088</c:v>
                </c:pt>
                <c:pt idx="241">
                  <c:v>1212.0329999999999</c:v>
                </c:pt>
                <c:pt idx="242">
                  <c:v>1118.2449999999999</c:v>
                </c:pt>
                <c:pt idx="243">
                  <c:v>1214.191</c:v>
                </c:pt>
                <c:pt idx="244">
                  <c:v>1418.6969999999999</c:v>
                </c:pt>
                <c:pt idx="245">
                  <c:v>1334.7339999999999</c:v>
                </c:pt>
                <c:pt idx="246">
                  <c:v>1408.204</c:v>
                </c:pt>
                <c:pt idx="247">
                  <c:v>1491.308</c:v>
                </c:pt>
                <c:pt idx="248">
                  <c:v>1449.327</c:v>
                </c:pt>
                <c:pt idx="249">
                  <c:v>1483.7919999999999</c:v>
                </c:pt>
                <c:pt idx="250">
                  <c:v>1490.223</c:v>
                </c:pt>
                <c:pt idx="251">
                  <c:v>1493.4559999999999</c:v>
                </c:pt>
                <c:pt idx="252">
                  <c:v>1466.559</c:v>
                </c:pt>
                <c:pt idx="253">
                  <c:v>1386.85</c:v>
                </c:pt>
                <c:pt idx="254">
                  <c:v>1153.124</c:v>
                </c:pt>
                <c:pt idx="255">
                  <c:v>1323.9760000000001</c:v>
                </c:pt>
                <c:pt idx="256">
                  <c:v>1456.232</c:v>
                </c:pt>
                <c:pt idx="257">
                  <c:v>1475.34</c:v>
                </c:pt>
                <c:pt idx="258">
                  <c:v>1522.027</c:v>
                </c:pt>
                <c:pt idx="259">
                  <c:v>1506.182</c:v>
                </c:pt>
                <c:pt idx="260">
                  <c:v>1502.47</c:v>
                </c:pt>
                <c:pt idx="261">
                  <c:v>1657.962</c:v>
                </c:pt>
                <c:pt idx="262">
                  <c:v>1454.1659999999999</c:v>
                </c:pt>
                <c:pt idx="263">
                  <c:v>1644.905</c:v>
                </c:pt>
                <c:pt idx="264">
                  <c:v>1509.7360000000001</c:v>
                </c:pt>
                <c:pt idx="265">
                  <c:v>1301.925</c:v>
                </c:pt>
                <c:pt idx="266">
                  <c:v>1203.799</c:v>
                </c:pt>
                <c:pt idx="267">
                  <c:v>1364.588</c:v>
                </c:pt>
                <c:pt idx="268">
                  <c:v>1402.2860000000001</c:v>
                </c:pt>
                <c:pt idx="269">
                  <c:v>1441.9459999999999</c:v>
                </c:pt>
                <c:pt idx="270">
                  <c:v>1533.934</c:v>
                </c:pt>
                <c:pt idx="271">
                  <c:v>1525.0740000000001</c:v>
                </c:pt>
                <c:pt idx="272">
                  <c:v>1486.8589999999999</c:v>
                </c:pt>
                <c:pt idx="273">
                  <c:v>1458.616</c:v>
                </c:pt>
                <c:pt idx="274">
                  <c:v>1328.904</c:v>
                </c:pt>
                <c:pt idx="275">
                  <c:v>1412.011</c:v>
                </c:pt>
                <c:pt idx="276">
                  <c:v>1432.973</c:v>
                </c:pt>
                <c:pt idx="277">
                  <c:v>1082.4659999999999</c:v>
                </c:pt>
                <c:pt idx="278">
                  <c:v>967.23299999999995</c:v>
                </c:pt>
                <c:pt idx="279">
                  <c:v>1208.73</c:v>
                </c:pt>
                <c:pt idx="280">
                  <c:v>1209.8710000000001</c:v>
                </c:pt>
                <c:pt idx="281">
                  <c:v>1293.6559999999999</c:v>
                </c:pt>
                <c:pt idx="282">
                  <c:v>1609.472</c:v>
                </c:pt>
                <c:pt idx="283">
                  <c:v>1687.444</c:v>
                </c:pt>
                <c:pt idx="284">
                  <c:v>1679.2059999999999</c:v>
                </c:pt>
                <c:pt idx="285">
                  <c:v>1787.3320000000001</c:v>
                </c:pt>
                <c:pt idx="286">
                  <c:v>1643.271</c:v>
                </c:pt>
                <c:pt idx="287">
                  <c:v>1695.0719999999999</c:v>
                </c:pt>
                <c:pt idx="288">
                  <c:v>1599.5229999999999</c:v>
                </c:pt>
                <c:pt idx="289">
                  <c:v>1571.05</c:v>
                </c:pt>
                <c:pt idx="290">
                  <c:v>1797.9849999999999</c:v>
                </c:pt>
                <c:pt idx="291">
                  <c:v>1693.1559999999999</c:v>
                </c:pt>
                <c:pt idx="292">
                  <c:v>1919.2639999999999</c:v>
                </c:pt>
                <c:pt idx="293">
                  <c:v>1600.7270000000001</c:v>
                </c:pt>
                <c:pt idx="294">
                  <c:v>1675.6469999999999</c:v>
                </c:pt>
                <c:pt idx="295">
                  <c:v>1762.0830000000001</c:v>
                </c:pt>
                <c:pt idx="296">
                  <c:v>1652.338</c:v>
                </c:pt>
                <c:pt idx="297">
                  <c:v>1692.36</c:v>
                </c:pt>
                <c:pt idx="298">
                  <c:v>1556.9480000000001</c:v>
                </c:pt>
                <c:pt idx="299">
                  <c:v>1540.903</c:v>
                </c:pt>
                <c:pt idx="300">
                  <c:v>1666.54</c:v>
                </c:pt>
                <c:pt idx="301">
                  <c:v>1654.325</c:v>
                </c:pt>
                <c:pt idx="302">
                  <c:v>1821.83</c:v>
                </c:pt>
                <c:pt idx="303">
                  <c:v>1708.077</c:v>
                </c:pt>
                <c:pt idx="304">
                  <c:v>1858.8889999999999</c:v>
                </c:pt>
                <c:pt idx="305">
                  <c:v>1712.0229999999999</c:v>
                </c:pt>
                <c:pt idx="306">
                  <c:v>1721.2670000000001</c:v>
                </c:pt>
                <c:pt idx="307">
                  <c:v>1612.2550000000001</c:v>
                </c:pt>
                <c:pt idx="308">
                  <c:v>1451.6959999999999</c:v>
                </c:pt>
                <c:pt idx="309">
                  <c:v>1336.8579999999999</c:v>
                </c:pt>
                <c:pt idx="310">
                  <c:v>1228.087</c:v>
                </c:pt>
                <c:pt idx="311">
                  <c:v>1272.9760000000001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B8-4FBC-B98E-D68673239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1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  <c:max val="2000"/>
        </c:scaling>
        <c:delete val="0"/>
        <c:axPos val="l"/>
        <c:numFmt formatCode="#,##0" sourceLinked="1"/>
        <c:majorTickMark val="out"/>
        <c:minorTickMark val="none"/>
        <c:tickLblPos val="nextTo"/>
        <c:crossAx val="663604616"/>
        <c:crosses val="autoZero"/>
        <c:crossBetween val="midCat"/>
        <c:majorUnit val="400"/>
      </c:valAx>
    </c:plotArea>
    <c:plotVisOnly val="0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'8.SeasRegChopraMineEvenp12'!$C$1</c:f>
          <c:strCache>
            <c:ptCount val="1"/>
            <c:pt idx="0">
              <c:v>Centered.MA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'8.SeasRegChopraMineEvenp12'!$B$1</c:f>
              <c:strCache>
                <c:ptCount val="1"/>
                <c:pt idx="0">
                  <c:v>Monthly 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'8.SeasRegChopraMineEvenp12'!$A$3:$A$314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'8.SeasRegChopraMineEvenp12'!$C$3:$C$314</c:f>
              <c:numCache>
                <c:formatCode>General</c:formatCode>
                <c:ptCount val="312"/>
                <c:pt idx="6" formatCode="0">
                  <c:v>540.64345833333323</c:v>
                </c:pt>
                <c:pt idx="7" formatCode="0">
                  <c:v>544.43758333333335</c:v>
                </c:pt>
                <c:pt idx="8" formatCode="0">
                  <c:v>550.62512500000003</c:v>
                </c:pt>
                <c:pt idx="9" formatCode="0">
                  <c:v>558.82483333333334</c:v>
                </c:pt>
                <c:pt idx="10" formatCode="0">
                  <c:v>566.97245833333329</c:v>
                </c:pt>
                <c:pt idx="11" formatCode="0">
                  <c:v>574.75399999999991</c:v>
                </c:pt>
                <c:pt idx="12" formatCode="0">
                  <c:v>582.02083333333326</c:v>
                </c:pt>
                <c:pt idx="13" formatCode="0">
                  <c:v>591.14408333333324</c:v>
                </c:pt>
                <c:pt idx="14" formatCode="0">
                  <c:v>599.56099999999992</c:v>
                </c:pt>
                <c:pt idx="15" formatCode="0">
                  <c:v>605.77279166666676</c:v>
                </c:pt>
                <c:pt idx="16" formatCode="0">
                  <c:v>613.53870833333337</c:v>
                </c:pt>
                <c:pt idx="17" formatCode="0">
                  <c:v>620.57737499999996</c:v>
                </c:pt>
                <c:pt idx="18" formatCode="0">
                  <c:v>625.56366666666656</c:v>
                </c:pt>
                <c:pt idx="19" formatCode="0">
                  <c:v>631.30470833333334</c:v>
                </c:pt>
                <c:pt idx="20" formatCode="0">
                  <c:v>635.11449999999991</c:v>
                </c:pt>
                <c:pt idx="21" formatCode="0">
                  <c:v>635.53179166666655</c:v>
                </c:pt>
                <c:pt idx="22" formatCode="0">
                  <c:v>639.40170833333332</c:v>
                </c:pt>
                <c:pt idx="23" formatCode="0">
                  <c:v>645.63874999999996</c:v>
                </c:pt>
                <c:pt idx="24" formatCode="0">
                  <c:v>648.61691666666661</c:v>
                </c:pt>
                <c:pt idx="25" formatCode="0">
                  <c:v>652.01833333333343</c:v>
                </c:pt>
                <c:pt idx="26" formatCode="0">
                  <c:v>657.7909166666667</c:v>
                </c:pt>
                <c:pt idx="27" formatCode="0">
                  <c:v>666.19804166666665</c:v>
                </c:pt>
                <c:pt idx="28" formatCode="0">
                  <c:v>674.64724999999999</c:v>
                </c:pt>
                <c:pt idx="29" formatCode="0">
                  <c:v>681.46691666666663</c:v>
                </c:pt>
                <c:pt idx="30" formatCode="0">
                  <c:v>689.57804166666665</c:v>
                </c:pt>
                <c:pt idx="31" formatCode="0">
                  <c:v>697.62641666666673</c:v>
                </c:pt>
                <c:pt idx="32" formatCode="0">
                  <c:v>704.65133333333324</c:v>
                </c:pt>
                <c:pt idx="33" formatCode="0">
                  <c:v>715.16362499999991</c:v>
                </c:pt>
                <c:pt idx="34" formatCode="0">
                  <c:v>725.67641666666668</c:v>
                </c:pt>
                <c:pt idx="35" formatCode="0">
                  <c:v>732.78854166666679</c:v>
                </c:pt>
                <c:pt idx="36" formatCode="0">
                  <c:v>743.57333333333338</c:v>
                </c:pt>
                <c:pt idx="37" formatCode="0">
                  <c:v>757.07091666666668</c:v>
                </c:pt>
                <c:pt idx="38" formatCode="0">
                  <c:v>766.29870833333337</c:v>
                </c:pt>
                <c:pt idx="39" formatCode="0">
                  <c:v>774.66937500000017</c:v>
                </c:pt>
                <c:pt idx="40" formatCode="0">
                  <c:v>783.44666666666672</c:v>
                </c:pt>
                <c:pt idx="41" formatCode="0">
                  <c:v>788.39570833333323</c:v>
                </c:pt>
                <c:pt idx="42" formatCode="0">
                  <c:v>792.27162499999997</c:v>
                </c:pt>
                <c:pt idx="43" formatCode="0">
                  <c:v>793.27379166666663</c:v>
                </c:pt>
                <c:pt idx="44" formatCode="0">
                  <c:v>794.26895833333333</c:v>
                </c:pt>
                <c:pt idx="45" formatCode="0">
                  <c:v>796.95029166666677</c:v>
                </c:pt>
                <c:pt idx="46" formatCode="0">
                  <c:v>795.41895833333342</c:v>
                </c:pt>
                <c:pt idx="47" formatCode="0">
                  <c:v>794.30304166666679</c:v>
                </c:pt>
                <c:pt idx="48" formatCode="0">
                  <c:v>794.32804166666665</c:v>
                </c:pt>
                <c:pt idx="49" formatCode="0">
                  <c:v>792.84037499999999</c:v>
                </c:pt>
                <c:pt idx="50" formatCode="0">
                  <c:v>794.81849999999997</c:v>
                </c:pt>
                <c:pt idx="51" formatCode="0">
                  <c:v>798.51825000000008</c:v>
                </c:pt>
                <c:pt idx="52" formatCode="0">
                  <c:v>799.69091666666668</c:v>
                </c:pt>
                <c:pt idx="53" formatCode="0">
                  <c:v>801.83887499999992</c:v>
                </c:pt>
                <c:pt idx="54" formatCode="0">
                  <c:v>803.93529166666667</c:v>
                </c:pt>
                <c:pt idx="55" formatCode="0">
                  <c:v>810.48949999999991</c:v>
                </c:pt>
                <c:pt idx="56" formatCode="0">
                  <c:v>817.74391666666656</c:v>
                </c:pt>
                <c:pt idx="57" formatCode="0">
                  <c:v>823.11020833333328</c:v>
                </c:pt>
                <c:pt idx="58" formatCode="0">
                  <c:v>835.70854166666663</c:v>
                </c:pt>
                <c:pt idx="59" formatCode="0">
                  <c:v>850.265625</c:v>
                </c:pt>
                <c:pt idx="60" formatCode="0">
                  <c:v>861.69320833333336</c:v>
                </c:pt>
                <c:pt idx="61" formatCode="0">
                  <c:v>872.79854166666667</c:v>
                </c:pt>
                <c:pt idx="62" formatCode="0">
                  <c:v>881.39670833333332</c:v>
                </c:pt>
                <c:pt idx="63" formatCode="0">
                  <c:v>876.76958333333346</c:v>
                </c:pt>
                <c:pt idx="64" formatCode="0">
                  <c:v>871.97583333333341</c:v>
                </c:pt>
                <c:pt idx="65" formatCode="0">
                  <c:v>880.05208333333348</c:v>
                </c:pt>
                <c:pt idx="66" formatCode="0">
                  <c:v>890.10566666666682</c:v>
                </c:pt>
                <c:pt idx="67" formatCode="0">
                  <c:v>897.01233333333334</c:v>
                </c:pt>
                <c:pt idx="68" formatCode="0">
                  <c:v>905.58262500000001</c:v>
                </c:pt>
                <c:pt idx="69" formatCode="0">
                  <c:v>915.38491666666664</c:v>
                </c:pt>
                <c:pt idx="70" formatCode="0">
                  <c:v>922.72683333333339</c:v>
                </c:pt>
                <c:pt idx="71" formatCode="0">
                  <c:v>924.62987500000008</c:v>
                </c:pt>
                <c:pt idx="72" formatCode="0">
                  <c:v>927.2791666666667</c:v>
                </c:pt>
                <c:pt idx="73" formatCode="0">
                  <c:v>931.76879166666663</c:v>
                </c:pt>
                <c:pt idx="74" formatCode="0">
                  <c:v>935.18212499999993</c:v>
                </c:pt>
                <c:pt idx="75" formatCode="0">
                  <c:v>952.20729166666661</c:v>
                </c:pt>
                <c:pt idx="76" formatCode="0">
                  <c:v>973.38058333333333</c:v>
                </c:pt>
                <c:pt idx="77" formatCode="0">
                  <c:v>982.24275</c:v>
                </c:pt>
                <c:pt idx="78" formatCode="0">
                  <c:v>989.75666666666666</c:v>
                </c:pt>
                <c:pt idx="79" formatCode="0">
                  <c:v>992.82062500000006</c:v>
                </c:pt>
                <c:pt idx="80" formatCode="0">
                  <c:v>995.87429166666652</c:v>
                </c:pt>
                <c:pt idx="81" formatCode="0">
                  <c:v>1004.5428749999999</c:v>
                </c:pt>
                <c:pt idx="82" formatCode="0">
                  <c:v>1011.0725</c:v>
                </c:pt>
                <c:pt idx="83" formatCode="0">
                  <c:v>1022.5110416666666</c:v>
                </c:pt>
                <c:pt idx="84" formatCode="0">
                  <c:v>1036.9114999999999</c:v>
                </c:pt>
                <c:pt idx="85" formatCode="0">
                  <c:v>1048.0059583333332</c:v>
                </c:pt>
                <c:pt idx="86" formatCode="0">
                  <c:v>1055.9734583333334</c:v>
                </c:pt>
                <c:pt idx="87" formatCode="0">
                  <c:v>1063.3603333333333</c:v>
                </c:pt>
                <c:pt idx="88" formatCode="0">
                  <c:v>1073.9018333333333</c:v>
                </c:pt>
                <c:pt idx="89" formatCode="0">
                  <c:v>1086.1783333333333</c:v>
                </c:pt>
                <c:pt idx="90" formatCode="0">
                  <c:v>1096.2217499999999</c:v>
                </c:pt>
                <c:pt idx="91" formatCode="0">
                  <c:v>1111.3050416666665</c:v>
                </c:pt>
                <c:pt idx="92" formatCode="0">
                  <c:v>1119.0672083333334</c:v>
                </c:pt>
                <c:pt idx="93" formatCode="0">
                  <c:v>1121.0898750000001</c:v>
                </c:pt>
                <c:pt idx="94" formatCode="0">
                  <c:v>1127.9298333333334</c:v>
                </c:pt>
                <c:pt idx="95" formatCode="0">
                  <c:v>1134.2262500000002</c:v>
                </c:pt>
                <c:pt idx="96" formatCode="0">
                  <c:v>1139.2300416666667</c:v>
                </c:pt>
                <c:pt idx="97" formatCode="0">
                  <c:v>1144.8233749999999</c:v>
                </c:pt>
                <c:pt idx="98" formatCode="0">
                  <c:v>1157.5413333333336</c:v>
                </c:pt>
                <c:pt idx="99" formatCode="0">
                  <c:v>1169.8198750000001</c:v>
                </c:pt>
                <c:pt idx="100" formatCode="0">
                  <c:v>1175.9271666666668</c:v>
                </c:pt>
                <c:pt idx="101" formatCode="0">
                  <c:v>1180.201</c:v>
                </c:pt>
                <c:pt idx="102" formatCode="0">
                  <c:v>1187.0355833333333</c:v>
                </c:pt>
                <c:pt idx="103" formatCode="0">
                  <c:v>1188.8624583333335</c:v>
                </c:pt>
                <c:pt idx="104" formatCode="0">
                  <c:v>1196.5706250000003</c:v>
                </c:pt>
                <c:pt idx="105" formatCode="0">
                  <c:v>1211.5097083333335</c:v>
                </c:pt>
                <c:pt idx="106" formatCode="0">
                  <c:v>1223.2572083333334</c:v>
                </c:pt>
                <c:pt idx="107" formatCode="0">
                  <c:v>1235.6626666666666</c:v>
                </c:pt>
                <c:pt idx="108" formatCode="0">
                  <c:v>1246.3207500000001</c:v>
                </c:pt>
                <c:pt idx="109" formatCode="0">
                  <c:v>1259.714125</c:v>
                </c:pt>
                <c:pt idx="110" formatCode="0">
                  <c:v>1273.5245</c:v>
                </c:pt>
                <c:pt idx="111" formatCode="0">
                  <c:v>1284.9699166666664</c:v>
                </c:pt>
                <c:pt idx="112" formatCode="0">
                  <c:v>1297.1039166666667</c:v>
                </c:pt>
                <c:pt idx="113" formatCode="0">
                  <c:v>1308.3344166666668</c:v>
                </c:pt>
                <c:pt idx="114" formatCode="0">
                  <c:v>1316.8246666666669</c:v>
                </c:pt>
                <c:pt idx="115" formatCode="0">
                  <c:v>1328.3875416666667</c:v>
                </c:pt>
                <c:pt idx="116" formatCode="0">
                  <c:v>1333.9320833333334</c:v>
                </c:pt>
                <c:pt idx="117" formatCode="0">
                  <c:v>1329.9690416666667</c:v>
                </c:pt>
                <c:pt idx="118" formatCode="0">
                  <c:v>1326.3760833333336</c:v>
                </c:pt>
                <c:pt idx="119" formatCode="0">
                  <c:v>1325.6384583333333</c:v>
                </c:pt>
                <c:pt idx="120" formatCode="0">
                  <c:v>1327.8888749999999</c:v>
                </c:pt>
                <c:pt idx="121" formatCode="0">
                  <c:v>1324.8190416666666</c:v>
                </c:pt>
                <c:pt idx="122" formatCode="0">
                  <c:v>1320.5339166666665</c:v>
                </c:pt>
                <c:pt idx="123" formatCode="0">
                  <c:v>1317.1864166666664</c:v>
                </c:pt>
                <c:pt idx="124" formatCode="0">
                  <c:v>1312.0475833333335</c:v>
                </c:pt>
                <c:pt idx="125" formatCode="0">
                  <c:v>1307.7395416666668</c:v>
                </c:pt>
                <c:pt idx="126" formatCode="0">
                  <c:v>1301.0636666666667</c:v>
                </c:pt>
                <c:pt idx="127" formatCode="0">
                  <c:v>1294.5422083333333</c:v>
                </c:pt>
                <c:pt idx="128" formatCode="0">
                  <c:v>1288.8742083333332</c:v>
                </c:pt>
                <c:pt idx="129" formatCode="0">
                  <c:v>1281.1303749999997</c:v>
                </c:pt>
                <c:pt idx="130" formatCode="0">
                  <c:v>1274.0976666666666</c:v>
                </c:pt>
                <c:pt idx="131" formatCode="0">
                  <c:v>1264.16525</c:v>
                </c:pt>
                <c:pt idx="132" formatCode="0">
                  <c:v>1252.98525</c:v>
                </c:pt>
                <c:pt idx="133" formatCode="0">
                  <c:v>1246.9364166666664</c:v>
                </c:pt>
                <c:pt idx="134" formatCode="0">
                  <c:v>1238.9266666666665</c:v>
                </c:pt>
                <c:pt idx="135" formatCode="0">
                  <c:v>1229.4446250000001</c:v>
                </c:pt>
                <c:pt idx="136" formatCode="0">
                  <c:v>1220.7336666666665</c:v>
                </c:pt>
                <c:pt idx="137" formatCode="0">
                  <c:v>1205.0579166666666</c:v>
                </c:pt>
                <c:pt idx="138" formatCode="0">
                  <c:v>1187.0138333333334</c:v>
                </c:pt>
                <c:pt idx="139" formatCode="0">
                  <c:v>1162.0658333333331</c:v>
                </c:pt>
                <c:pt idx="140" formatCode="0">
                  <c:v>1137.3620416666665</c:v>
                </c:pt>
                <c:pt idx="141" formatCode="0">
                  <c:v>1120.5853333333332</c:v>
                </c:pt>
                <c:pt idx="142" formatCode="0">
                  <c:v>1102.139625</c:v>
                </c:pt>
                <c:pt idx="143" formatCode="0">
                  <c:v>1082.6229166666667</c:v>
                </c:pt>
                <c:pt idx="144" formatCode="0">
                  <c:v>1061.8074166666668</c:v>
                </c:pt>
                <c:pt idx="145" formatCode="0">
                  <c:v>1041.9720000000002</c:v>
                </c:pt>
                <c:pt idx="146" formatCode="0">
                  <c:v>1023.33825</c:v>
                </c:pt>
                <c:pt idx="147" formatCode="0">
                  <c:v>1005.5389166666668</c:v>
                </c:pt>
                <c:pt idx="148" formatCode="0">
                  <c:v>989.10120833333349</c:v>
                </c:pt>
                <c:pt idx="149" formatCode="0">
                  <c:v>982.77279166666688</c:v>
                </c:pt>
                <c:pt idx="150" formatCode="0">
                  <c:v>985.05287500000009</c:v>
                </c:pt>
                <c:pt idx="151" formatCode="0">
                  <c:v>994.30774999999994</c:v>
                </c:pt>
                <c:pt idx="152" formatCode="0">
                  <c:v>1005.9347083333334</c:v>
                </c:pt>
                <c:pt idx="153" formatCode="0">
                  <c:v>1014.76475</c:v>
                </c:pt>
                <c:pt idx="154" formatCode="0">
                  <c:v>1029.7341666666669</c:v>
                </c:pt>
                <c:pt idx="155" formatCode="0">
                  <c:v>1050.7817500000001</c:v>
                </c:pt>
                <c:pt idx="156" formatCode="0">
                  <c:v>1075.5650833333334</c:v>
                </c:pt>
                <c:pt idx="157" formatCode="0">
                  <c:v>1099.6621250000001</c:v>
                </c:pt>
                <c:pt idx="158" formatCode="0">
                  <c:v>1121.80375</c:v>
                </c:pt>
                <c:pt idx="159" formatCode="0">
                  <c:v>1140.985625</c:v>
                </c:pt>
                <c:pt idx="160" formatCode="0">
                  <c:v>1157.5182500000001</c:v>
                </c:pt>
                <c:pt idx="161" formatCode="0">
                  <c:v>1170.2113333333332</c:v>
                </c:pt>
                <c:pt idx="162" formatCode="0">
                  <c:v>1180.1879166666668</c:v>
                </c:pt>
                <c:pt idx="163" formatCode="0">
                  <c:v>1188.8695416666665</c:v>
                </c:pt>
                <c:pt idx="164" formatCode="0">
                  <c:v>1193.6472083333333</c:v>
                </c:pt>
                <c:pt idx="165" formatCode="0">
                  <c:v>1198.1482500000002</c:v>
                </c:pt>
                <c:pt idx="166" formatCode="0">
                  <c:v>1201.6273333333334</c:v>
                </c:pt>
                <c:pt idx="167" formatCode="0">
                  <c:v>1199.9658750000001</c:v>
                </c:pt>
                <c:pt idx="168" formatCode="0">
                  <c:v>1195.2688333333333</c:v>
                </c:pt>
                <c:pt idx="169" formatCode="0">
                  <c:v>1188.0557083333333</c:v>
                </c:pt>
                <c:pt idx="170" formatCode="0">
                  <c:v>1180.9998333333333</c:v>
                </c:pt>
                <c:pt idx="171" formatCode="0">
                  <c:v>1174.77675</c:v>
                </c:pt>
                <c:pt idx="172" formatCode="0">
                  <c:v>1167.8167083333333</c:v>
                </c:pt>
                <c:pt idx="173" formatCode="0">
                  <c:v>1165.8238333333334</c:v>
                </c:pt>
                <c:pt idx="174" formatCode="0">
                  <c:v>1167.6204583333333</c:v>
                </c:pt>
                <c:pt idx="175" formatCode="0">
                  <c:v>1164.3143749999999</c:v>
                </c:pt>
                <c:pt idx="176" formatCode="0">
                  <c:v>1164.3145416666666</c:v>
                </c:pt>
                <c:pt idx="177" formatCode="0">
                  <c:v>1169.3038749999998</c:v>
                </c:pt>
                <c:pt idx="178" formatCode="0">
                  <c:v>1170.1523333333332</c:v>
                </c:pt>
                <c:pt idx="179" formatCode="0">
                  <c:v>1172.5179166666667</c:v>
                </c:pt>
                <c:pt idx="180" formatCode="0">
                  <c:v>1174.3825833333335</c:v>
                </c:pt>
                <c:pt idx="181" formatCode="0">
                  <c:v>1173.4918750000002</c:v>
                </c:pt>
                <c:pt idx="182" formatCode="0">
                  <c:v>1174.1234166666668</c:v>
                </c:pt>
                <c:pt idx="183" formatCode="0">
                  <c:v>1177.1489166666665</c:v>
                </c:pt>
                <c:pt idx="184" formatCode="0">
                  <c:v>1178.5229166666666</c:v>
                </c:pt>
                <c:pt idx="185" formatCode="0">
                  <c:v>1177.4129583333333</c:v>
                </c:pt>
                <c:pt idx="186" formatCode="0">
                  <c:v>1179.0371249999998</c:v>
                </c:pt>
                <c:pt idx="187" formatCode="0">
                  <c:v>1190.7791249999998</c:v>
                </c:pt>
                <c:pt idx="188" formatCode="0">
                  <c:v>1195.3419583333332</c:v>
                </c:pt>
                <c:pt idx="189" formatCode="0">
                  <c:v>1189.863875</c:v>
                </c:pt>
                <c:pt idx="190" formatCode="0">
                  <c:v>1189.1095416666667</c:v>
                </c:pt>
                <c:pt idx="191" formatCode="0">
                  <c:v>1187.07275</c:v>
                </c:pt>
                <c:pt idx="192" formatCode="0">
                  <c:v>1186.6088750000001</c:v>
                </c:pt>
                <c:pt idx="193" formatCode="0">
                  <c:v>1191.5588333333335</c:v>
                </c:pt>
                <c:pt idx="194" formatCode="0">
                  <c:v>1197.0137500000001</c:v>
                </c:pt>
                <c:pt idx="195" formatCode="0">
                  <c:v>1199.2242916666669</c:v>
                </c:pt>
                <c:pt idx="196" formatCode="0">
                  <c:v>1204.5135416666667</c:v>
                </c:pt>
                <c:pt idx="197" formatCode="0">
                  <c:v>1212.9502083333332</c:v>
                </c:pt>
                <c:pt idx="198" formatCode="0">
                  <c:v>1216.9793333333334</c:v>
                </c:pt>
                <c:pt idx="199" formatCode="0">
                  <c:v>1214.4879583333336</c:v>
                </c:pt>
                <c:pt idx="200" formatCode="0">
                  <c:v>1218.3900833333332</c:v>
                </c:pt>
                <c:pt idx="201" formatCode="0">
                  <c:v>1230.0026249999999</c:v>
                </c:pt>
                <c:pt idx="202" formatCode="0">
                  <c:v>1237.6816249999997</c:v>
                </c:pt>
                <c:pt idx="203" formatCode="0">
                  <c:v>1246.1415</c:v>
                </c:pt>
                <c:pt idx="204" formatCode="0">
                  <c:v>1252.7035000000001</c:v>
                </c:pt>
                <c:pt idx="205" formatCode="0">
                  <c:v>1253.2650833333332</c:v>
                </c:pt>
                <c:pt idx="206" formatCode="0">
                  <c:v>1257.3364583333334</c:v>
                </c:pt>
                <c:pt idx="207" formatCode="0">
                  <c:v>1263.3730833333334</c:v>
                </c:pt>
                <c:pt idx="208" formatCode="0">
                  <c:v>1264.5978333333333</c:v>
                </c:pt>
                <c:pt idx="209" formatCode="0">
                  <c:v>1263.8234583333333</c:v>
                </c:pt>
                <c:pt idx="210" formatCode="0">
                  <c:v>1252.7602916666667</c:v>
                </c:pt>
                <c:pt idx="211" formatCode="0">
                  <c:v>1235.3977500000001</c:v>
                </c:pt>
                <c:pt idx="212" formatCode="0">
                  <c:v>1239.9094583333333</c:v>
                </c:pt>
                <c:pt idx="213" formatCode="0">
                  <c:v>1251.2184999999999</c:v>
                </c:pt>
                <c:pt idx="214" formatCode="0">
                  <c:v>1253.0244583333333</c:v>
                </c:pt>
                <c:pt idx="215" formatCode="0">
                  <c:v>1253.0185416666668</c:v>
                </c:pt>
                <c:pt idx="216" formatCode="0">
                  <c:v>1254.9924583333336</c:v>
                </c:pt>
                <c:pt idx="217" formatCode="0">
                  <c:v>1265.3441250000001</c:v>
                </c:pt>
                <c:pt idx="218" formatCode="0">
                  <c:v>1271.2007916666666</c:v>
                </c:pt>
                <c:pt idx="219" formatCode="0">
                  <c:v>1271.4885833333333</c:v>
                </c:pt>
                <c:pt idx="220" formatCode="0">
                  <c:v>1276.1005833333334</c:v>
                </c:pt>
                <c:pt idx="221" formatCode="0">
                  <c:v>1279.5058333333332</c:v>
                </c:pt>
                <c:pt idx="222" formatCode="0">
                  <c:v>1291.1137083333333</c:v>
                </c:pt>
                <c:pt idx="223" formatCode="0">
                  <c:v>1317.8229999999999</c:v>
                </c:pt>
                <c:pt idx="224" formatCode="0">
                  <c:v>1318.45325</c:v>
                </c:pt>
                <c:pt idx="225" formatCode="0">
                  <c:v>1298.1597916666665</c:v>
                </c:pt>
                <c:pt idx="226" formatCode="0">
                  <c:v>1295.5814166666667</c:v>
                </c:pt>
                <c:pt idx="227" formatCode="0">
                  <c:v>1297.867125</c:v>
                </c:pt>
                <c:pt idx="228" formatCode="0">
                  <c:v>1294.0976666666666</c:v>
                </c:pt>
                <c:pt idx="229" formatCode="0">
                  <c:v>1289.3165416666668</c:v>
                </c:pt>
                <c:pt idx="230" formatCode="0">
                  <c:v>1283.4092916666668</c:v>
                </c:pt>
                <c:pt idx="231" formatCode="0">
                  <c:v>1282.5922916666668</c:v>
                </c:pt>
                <c:pt idx="232" formatCode="0">
                  <c:v>1289.0095416666668</c:v>
                </c:pt>
                <c:pt idx="233" formatCode="0">
                  <c:v>1297.5489583333333</c:v>
                </c:pt>
                <c:pt idx="234" formatCode="0">
                  <c:v>1304.6007500000001</c:v>
                </c:pt>
                <c:pt idx="235" formatCode="0">
                  <c:v>1303.9091666666666</c:v>
                </c:pt>
                <c:pt idx="236" formatCode="0">
                  <c:v>1302.9685833333333</c:v>
                </c:pt>
                <c:pt idx="237" formatCode="0">
                  <c:v>1307.9559999999999</c:v>
                </c:pt>
                <c:pt idx="238" formatCode="0">
                  <c:v>1311.5765833333332</c:v>
                </c:pt>
                <c:pt idx="239" formatCode="0">
                  <c:v>1314.2061249999999</c:v>
                </c:pt>
                <c:pt idx="240" formatCode="0">
                  <c:v>1319.9814583333332</c:v>
                </c:pt>
                <c:pt idx="241" formatCode="0">
                  <c:v>1325.5883749999998</c:v>
                </c:pt>
                <c:pt idx="242" formatCode="0">
                  <c:v>1334.178375</c:v>
                </c:pt>
                <c:pt idx="243" formatCode="0">
                  <c:v>1344.2710416666664</c:v>
                </c:pt>
                <c:pt idx="244" formatCode="0">
                  <c:v>1351.1777083333332</c:v>
                </c:pt>
                <c:pt idx="245" formatCode="0">
                  <c:v>1360.6085833333332</c:v>
                </c:pt>
                <c:pt idx="246" formatCode="0">
                  <c:v>1374.2527916666666</c:v>
                </c:pt>
                <c:pt idx="247" formatCode="0">
                  <c:v>1389.0147916666665</c:v>
                </c:pt>
                <c:pt idx="248" formatCode="0">
                  <c:v>1397.752125</c:v>
                </c:pt>
                <c:pt idx="249" formatCode="0">
                  <c:v>1403.7797916666668</c:v>
                </c:pt>
                <c:pt idx="250" formatCode="0">
                  <c:v>1409.9181250000001</c:v>
                </c:pt>
                <c:pt idx="251" formatCode="0">
                  <c:v>1417.3406666666665</c:v>
                </c:pt>
                <c:pt idx="252" formatCode="0">
                  <c:v>1427.941875</c:v>
                </c:pt>
                <c:pt idx="253" formatCode="0">
                  <c:v>1433.3042500000001</c:v>
                </c:pt>
                <c:pt idx="254" formatCode="0">
                  <c:v>1436.1382916666666</c:v>
                </c:pt>
                <c:pt idx="255" formatCode="0">
                  <c:v>1445.6096666666667</c:v>
                </c:pt>
                <c:pt idx="256" formatCode="0">
                  <c:v>1451.3643750000001</c:v>
                </c:pt>
                <c:pt idx="257" formatCode="0">
                  <c:v>1456.1723750000001</c:v>
                </c:pt>
                <c:pt idx="258" formatCode="0">
                  <c:v>1464.2817916666668</c:v>
                </c:pt>
                <c:pt idx="259" formatCode="0">
                  <c:v>1462.5422916666666</c:v>
                </c:pt>
                <c:pt idx="260" formatCode="0">
                  <c:v>1461.1152083333332</c:v>
                </c:pt>
                <c:pt idx="261" formatCode="0">
                  <c:v>1464.9188333333332</c:v>
                </c:pt>
                <c:pt idx="262" formatCode="0">
                  <c:v>1464.3632499999999</c:v>
                </c:pt>
                <c:pt idx="263" formatCode="0">
                  <c:v>1460.7240833333331</c:v>
                </c:pt>
                <c:pt idx="264" formatCode="0">
                  <c:v>1459.8287916666666</c:v>
                </c:pt>
                <c:pt idx="265" formatCode="0">
                  <c:v>1461.1120833333332</c:v>
                </c:pt>
                <c:pt idx="266" formatCode="0">
                  <c:v>1461.2487916666664</c:v>
                </c:pt>
                <c:pt idx="267" formatCode="0">
                  <c:v>1452.29225</c:v>
                </c:pt>
                <c:pt idx="268" formatCode="0">
                  <c:v>1438.7669166666667</c:v>
                </c:pt>
                <c:pt idx="269" formatCode="0">
                  <c:v>1423.84375</c:v>
                </c:pt>
                <c:pt idx="270" formatCode="0">
                  <c:v>1410.9413750000001</c:v>
                </c:pt>
                <c:pt idx="271" formatCode="0">
                  <c:v>1398.5987916666668</c:v>
                </c:pt>
                <c:pt idx="272" formatCode="0">
                  <c:v>1379.5977499999999</c:v>
                </c:pt>
                <c:pt idx="273" formatCode="0">
                  <c:v>1363.24675</c:v>
                </c:pt>
                <c:pt idx="274" formatCode="0">
                  <c:v>1348.7353750000002</c:v>
                </c:pt>
                <c:pt idx="275" formatCode="0">
                  <c:v>1334.5393333333334</c:v>
                </c:pt>
                <c:pt idx="276" formatCode="0">
                  <c:v>1331.508</c:v>
                </c:pt>
                <c:pt idx="277" formatCode="0">
                  <c:v>1341.4208333333333</c:v>
                </c:pt>
                <c:pt idx="278" formatCode="0">
                  <c:v>1356.2007083333333</c:v>
                </c:pt>
                <c:pt idx="279" formatCode="0">
                  <c:v>1377.9116666666664</c:v>
                </c:pt>
                <c:pt idx="280" formatCode="0">
                  <c:v>1404.7067916666665</c:v>
                </c:pt>
                <c:pt idx="281" formatCode="0">
                  <c:v>1429.5996250000001</c:v>
                </c:pt>
                <c:pt idx="282" formatCode="0">
                  <c:v>1448.3334166666668</c:v>
                </c:pt>
                <c:pt idx="283" formatCode="0">
                  <c:v>1475.6306666666669</c:v>
                </c:pt>
                <c:pt idx="284" formatCode="0">
                  <c:v>1530.6030000000001</c:v>
                </c:pt>
                <c:pt idx="285" formatCode="0">
                  <c:v>1585.4020833333332</c:v>
                </c:pt>
                <c:pt idx="286" formatCode="0">
                  <c:v>1635.1445416666666</c:v>
                </c:pt>
                <c:pt idx="287" formatCode="0">
                  <c:v>1677.4972083333332</c:v>
                </c:pt>
                <c:pt idx="288" formatCode="0">
                  <c:v>1693.0491249999995</c:v>
                </c:pt>
                <c:pt idx="289" formatCode="0">
                  <c:v>1698.9163749999998</c:v>
                </c:pt>
                <c:pt idx="290" formatCode="0">
                  <c:v>1700.906833333333</c:v>
                </c:pt>
                <c:pt idx="291" formatCode="0">
                  <c:v>1695.8301666666664</c:v>
                </c:pt>
                <c:pt idx="292" formatCode="0">
                  <c:v>1688.2762083333332</c:v>
                </c:pt>
                <c:pt idx="293" formatCode="0">
                  <c:v>1678.2557083333331</c:v>
                </c:pt>
                <c:pt idx="294" formatCode="0">
                  <c:v>1674.6243749999999</c:v>
                </c:pt>
                <c:pt idx="295" formatCode="0">
                  <c:v>1680.8865416666667</c:v>
                </c:pt>
                <c:pt idx="296" formatCode="0">
                  <c:v>1685.3498749999999</c:v>
                </c:pt>
                <c:pt idx="297" formatCode="0">
                  <c:v>1686.9651250000002</c:v>
                </c:pt>
                <c:pt idx="298" formatCode="0">
                  <c:v>1685.0712083333337</c:v>
                </c:pt>
                <c:pt idx="299" formatCode="0">
                  <c:v>1687.1929166666669</c:v>
                </c:pt>
                <c:pt idx="300" formatCode="0">
                  <c:v>1693.7310833333331</c:v>
                </c:pt>
                <c:pt idx="301" formatCode="0">
                  <c:v>1689.3890833333332</c:v>
                </c:pt>
                <c:pt idx="302" formatCode="0">
                  <c:v>1674.7861666666665</c:v>
                </c:pt>
                <c:pt idx="303" formatCode="0">
                  <c:v>1651.6134999999997</c:v>
                </c:pt>
                <c:pt idx="304" formatCode="0">
                  <c:v>1623.0983749999996</c:v>
                </c:pt>
                <c:pt idx="305" formatCode="0">
                  <c:v>1598.2322083333329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0C-4058-A23F-16B65FD09DC1}"/>
            </c:ext>
          </c:extLst>
        </c:ser>
        <c:ser>
          <c:idx val="0"/>
          <c:order val="1"/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'8.SeasRegChopraMineEvenp12'!$A$3:$A$314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'8.SeasRegChopraMineEvenp12'!$D$3:$D$314</c:f>
              <c:numCache>
                <c:formatCode>0.00</c:formatCode>
                <c:ptCount val="312"/>
                <c:pt idx="0">
                  <c:v>705.71204693832021</c:v>
                </c:pt>
                <c:pt idx="1">
                  <c:v>708.60800155697336</c:v>
                </c:pt>
                <c:pt idx="2">
                  <c:v>711.50395617562663</c:v>
                </c:pt>
                <c:pt idx="3">
                  <c:v>714.39991079427978</c:v>
                </c:pt>
                <c:pt idx="4">
                  <c:v>717.29586541293293</c:v>
                </c:pt>
                <c:pt idx="5">
                  <c:v>720.19182003158608</c:v>
                </c:pt>
                <c:pt idx="6">
                  <c:v>723.08777465023923</c:v>
                </c:pt>
                <c:pt idx="7">
                  <c:v>725.98372926889249</c:v>
                </c:pt>
                <c:pt idx="8">
                  <c:v>728.87968388754564</c:v>
                </c:pt>
                <c:pt idx="9">
                  <c:v>731.77563850619879</c:v>
                </c:pt>
                <c:pt idx="10">
                  <c:v>734.67159312485194</c:v>
                </c:pt>
                <c:pt idx="11">
                  <c:v>737.56754774350509</c:v>
                </c:pt>
                <c:pt idx="12">
                  <c:v>740.46350236215835</c:v>
                </c:pt>
                <c:pt idx="13">
                  <c:v>743.3594569808115</c:v>
                </c:pt>
                <c:pt idx="14">
                  <c:v>746.25541159946465</c:v>
                </c:pt>
                <c:pt idx="15">
                  <c:v>749.1513662181178</c:v>
                </c:pt>
                <c:pt idx="16">
                  <c:v>752.04732083677095</c:v>
                </c:pt>
                <c:pt idx="17">
                  <c:v>754.9432754554241</c:v>
                </c:pt>
                <c:pt idx="18">
                  <c:v>757.83923007407736</c:v>
                </c:pt>
                <c:pt idx="19">
                  <c:v>760.73518469273051</c:v>
                </c:pt>
                <c:pt idx="20">
                  <c:v>763.63113931138366</c:v>
                </c:pt>
                <c:pt idx="21">
                  <c:v>766.52709393003681</c:v>
                </c:pt>
                <c:pt idx="22">
                  <c:v>769.42304854868996</c:v>
                </c:pt>
                <c:pt idx="23">
                  <c:v>772.31900316734323</c:v>
                </c:pt>
                <c:pt idx="24">
                  <c:v>775.21495778599638</c:v>
                </c:pt>
                <c:pt idx="25">
                  <c:v>778.11091240464953</c:v>
                </c:pt>
                <c:pt idx="26">
                  <c:v>781.00686702330268</c:v>
                </c:pt>
                <c:pt idx="27">
                  <c:v>783.90282164195582</c:v>
                </c:pt>
                <c:pt idx="28">
                  <c:v>786.79877626060897</c:v>
                </c:pt>
                <c:pt idx="29">
                  <c:v>789.69473087926224</c:v>
                </c:pt>
                <c:pt idx="30">
                  <c:v>792.59068549791539</c:v>
                </c:pt>
                <c:pt idx="31">
                  <c:v>795.48664011656854</c:v>
                </c:pt>
                <c:pt idx="32">
                  <c:v>798.38259473522169</c:v>
                </c:pt>
                <c:pt idx="33">
                  <c:v>801.27854935387495</c:v>
                </c:pt>
                <c:pt idx="34">
                  <c:v>804.1745039725281</c:v>
                </c:pt>
                <c:pt idx="35">
                  <c:v>807.07045859118125</c:v>
                </c:pt>
                <c:pt idx="36">
                  <c:v>809.9664132098344</c:v>
                </c:pt>
                <c:pt idx="37">
                  <c:v>812.86236782848755</c:v>
                </c:pt>
                <c:pt idx="38">
                  <c:v>815.7583224471407</c:v>
                </c:pt>
                <c:pt idx="39">
                  <c:v>818.65427706579396</c:v>
                </c:pt>
                <c:pt idx="40">
                  <c:v>821.55023168444711</c:v>
                </c:pt>
                <c:pt idx="41">
                  <c:v>824.44618630310026</c:v>
                </c:pt>
                <c:pt idx="42">
                  <c:v>827.34214092175341</c:v>
                </c:pt>
                <c:pt idx="43">
                  <c:v>830.23809554040656</c:v>
                </c:pt>
                <c:pt idx="44">
                  <c:v>833.13405015905983</c:v>
                </c:pt>
                <c:pt idx="45">
                  <c:v>836.03000477771297</c:v>
                </c:pt>
                <c:pt idx="46">
                  <c:v>838.92595939636612</c:v>
                </c:pt>
                <c:pt idx="47">
                  <c:v>841.82191401501927</c:v>
                </c:pt>
                <c:pt idx="48">
                  <c:v>844.71786863367242</c:v>
                </c:pt>
                <c:pt idx="49">
                  <c:v>847.61382325232557</c:v>
                </c:pt>
                <c:pt idx="50">
                  <c:v>850.50977787097884</c:v>
                </c:pt>
                <c:pt idx="51">
                  <c:v>853.40573248963199</c:v>
                </c:pt>
                <c:pt idx="52">
                  <c:v>856.30168710828514</c:v>
                </c:pt>
                <c:pt idx="53">
                  <c:v>859.19764172693829</c:v>
                </c:pt>
                <c:pt idx="54">
                  <c:v>862.09359634559155</c:v>
                </c:pt>
                <c:pt idx="55">
                  <c:v>864.9895509642447</c:v>
                </c:pt>
                <c:pt idx="56">
                  <c:v>867.88550558289785</c:v>
                </c:pt>
                <c:pt idx="57">
                  <c:v>870.781460201551</c:v>
                </c:pt>
                <c:pt idx="58">
                  <c:v>873.67741482020415</c:v>
                </c:pt>
                <c:pt idx="59">
                  <c:v>876.5733694388573</c:v>
                </c:pt>
                <c:pt idx="60">
                  <c:v>879.46932405751056</c:v>
                </c:pt>
                <c:pt idx="61">
                  <c:v>882.36527867616371</c:v>
                </c:pt>
                <c:pt idx="62">
                  <c:v>885.26123329481686</c:v>
                </c:pt>
                <c:pt idx="63">
                  <c:v>888.15718791347001</c:v>
                </c:pt>
                <c:pt idx="64">
                  <c:v>891.05314253212327</c:v>
                </c:pt>
                <c:pt idx="65">
                  <c:v>893.94909715077642</c:v>
                </c:pt>
                <c:pt idx="66">
                  <c:v>896.84505176942957</c:v>
                </c:pt>
                <c:pt idx="67">
                  <c:v>899.74100638808272</c:v>
                </c:pt>
                <c:pt idx="68">
                  <c:v>902.63696100673587</c:v>
                </c:pt>
                <c:pt idx="69">
                  <c:v>905.53291562538902</c:v>
                </c:pt>
                <c:pt idx="70">
                  <c:v>908.42887024404217</c:v>
                </c:pt>
                <c:pt idx="71">
                  <c:v>911.32482486269544</c:v>
                </c:pt>
                <c:pt idx="72">
                  <c:v>914.22077948134859</c:v>
                </c:pt>
                <c:pt idx="73">
                  <c:v>917.11673410000174</c:v>
                </c:pt>
                <c:pt idx="74">
                  <c:v>920.01268871865489</c:v>
                </c:pt>
                <c:pt idx="75">
                  <c:v>922.90864333730815</c:v>
                </c:pt>
                <c:pt idx="76">
                  <c:v>925.8045979559613</c:v>
                </c:pt>
                <c:pt idx="77">
                  <c:v>928.70055257461445</c:v>
                </c:pt>
                <c:pt idx="78">
                  <c:v>931.5965071932676</c:v>
                </c:pt>
                <c:pt idx="79">
                  <c:v>934.49246181192075</c:v>
                </c:pt>
                <c:pt idx="80">
                  <c:v>937.3884164305739</c:v>
                </c:pt>
                <c:pt idx="81">
                  <c:v>940.28437104922716</c:v>
                </c:pt>
                <c:pt idx="82">
                  <c:v>943.18032566788031</c:v>
                </c:pt>
                <c:pt idx="83">
                  <c:v>946.07628028653346</c:v>
                </c:pt>
                <c:pt idx="84">
                  <c:v>948.97223490518661</c:v>
                </c:pt>
                <c:pt idx="85">
                  <c:v>951.86818952383987</c:v>
                </c:pt>
                <c:pt idx="86">
                  <c:v>954.76414414249302</c:v>
                </c:pt>
                <c:pt idx="87">
                  <c:v>957.66009876114617</c:v>
                </c:pt>
                <c:pt idx="88">
                  <c:v>960.55605337979932</c:v>
                </c:pt>
                <c:pt idx="89">
                  <c:v>963.45200799845247</c:v>
                </c:pt>
                <c:pt idx="90">
                  <c:v>966.34796261710562</c:v>
                </c:pt>
                <c:pt idx="91">
                  <c:v>969.24391723575877</c:v>
                </c:pt>
                <c:pt idx="92">
                  <c:v>972.13987185441204</c:v>
                </c:pt>
                <c:pt idx="93">
                  <c:v>975.03582647306519</c:v>
                </c:pt>
                <c:pt idx="94">
                  <c:v>977.93178109171834</c:v>
                </c:pt>
                <c:pt idx="95">
                  <c:v>980.8277357103716</c:v>
                </c:pt>
                <c:pt idx="96">
                  <c:v>983.72369032902475</c:v>
                </c:pt>
                <c:pt idx="97">
                  <c:v>986.6196449476779</c:v>
                </c:pt>
                <c:pt idx="98">
                  <c:v>989.51559956633105</c:v>
                </c:pt>
                <c:pt idx="99">
                  <c:v>992.4115541849842</c:v>
                </c:pt>
                <c:pt idx="100">
                  <c:v>995.30750880363735</c:v>
                </c:pt>
                <c:pt idx="101">
                  <c:v>998.2034634222905</c:v>
                </c:pt>
                <c:pt idx="102">
                  <c:v>1001.0994180409436</c:v>
                </c:pt>
                <c:pt idx="103">
                  <c:v>1003.9953726595969</c:v>
                </c:pt>
                <c:pt idx="104">
                  <c:v>1006.8913272782501</c:v>
                </c:pt>
                <c:pt idx="105">
                  <c:v>1009.7872818969033</c:v>
                </c:pt>
                <c:pt idx="106">
                  <c:v>1012.6832365155565</c:v>
                </c:pt>
                <c:pt idx="107">
                  <c:v>1015.5791911342096</c:v>
                </c:pt>
                <c:pt idx="108">
                  <c:v>1018.4751457528628</c:v>
                </c:pt>
                <c:pt idx="109">
                  <c:v>1021.3711003715159</c:v>
                </c:pt>
                <c:pt idx="110">
                  <c:v>1024.2670549901691</c:v>
                </c:pt>
                <c:pt idx="111">
                  <c:v>1027.1630096088222</c:v>
                </c:pt>
                <c:pt idx="112">
                  <c:v>1030.0589642274754</c:v>
                </c:pt>
                <c:pt idx="113">
                  <c:v>1032.9549188461287</c:v>
                </c:pt>
                <c:pt idx="114">
                  <c:v>1035.8508734647817</c:v>
                </c:pt>
                <c:pt idx="115">
                  <c:v>1038.746828083435</c:v>
                </c:pt>
                <c:pt idx="116">
                  <c:v>1041.6427827020882</c:v>
                </c:pt>
                <c:pt idx="117">
                  <c:v>1044.5387373207413</c:v>
                </c:pt>
                <c:pt idx="118">
                  <c:v>1047.4346919393945</c:v>
                </c:pt>
                <c:pt idx="119">
                  <c:v>1050.3306465580476</c:v>
                </c:pt>
                <c:pt idx="120">
                  <c:v>1053.2266011767008</c:v>
                </c:pt>
                <c:pt idx="121">
                  <c:v>1056.1225557953539</c:v>
                </c:pt>
                <c:pt idx="122">
                  <c:v>1059.0185104140071</c:v>
                </c:pt>
                <c:pt idx="123">
                  <c:v>1061.9144650326602</c:v>
                </c:pt>
                <c:pt idx="124">
                  <c:v>1064.8104196513136</c:v>
                </c:pt>
                <c:pt idx="125">
                  <c:v>1067.7063742699665</c:v>
                </c:pt>
                <c:pt idx="126">
                  <c:v>1070.6023288886199</c:v>
                </c:pt>
                <c:pt idx="127">
                  <c:v>1073.4982835072731</c:v>
                </c:pt>
                <c:pt idx="128">
                  <c:v>1076.3942381259262</c:v>
                </c:pt>
                <c:pt idx="129">
                  <c:v>1079.2901927445794</c:v>
                </c:pt>
                <c:pt idx="130">
                  <c:v>1082.1861473632325</c:v>
                </c:pt>
                <c:pt idx="131">
                  <c:v>1085.0821019818857</c:v>
                </c:pt>
                <c:pt idx="132">
                  <c:v>1087.9780566005388</c:v>
                </c:pt>
                <c:pt idx="133">
                  <c:v>1090.874011219192</c:v>
                </c:pt>
                <c:pt idx="134">
                  <c:v>1093.7699658378451</c:v>
                </c:pt>
                <c:pt idx="135">
                  <c:v>1096.6659204564985</c:v>
                </c:pt>
                <c:pt idx="136">
                  <c:v>1099.5618750751514</c:v>
                </c:pt>
                <c:pt idx="137">
                  <c:v>1102.4578296938048</c:v>
                </c:pt>
                <c:pt idx="138">
                  <c:v>1105.3537843124579</c:v>
                </c:pt>
                <c:pt idx="139">
                  <c:v>1108.2497389311111</c:v>
                </c:pt>
                <c:pt idx="140">
                  <c:v>1111.1456935497642</c:v>
                </c:pt>
                <c:pt idx="141">
                  <c:v>1114.0416481684174</c:v>
                </c:pt>
                <c:pt idx="142">
                  <c:v>1116.9376027870705</c:v>
                </c:pt>
                <c:pt idx="143">
                  <c:v>1119.8335574057237</c:v>
                </c:pt>
                <c:pt idx="144">
                  <c:v>1122.7295120243771</c:v>
                </c:pt>
                <c:pt idx="145">
                  <c:v>1125.62546664303</c:v>
                </c:pt>
                <c:pt idx="146">
                  <c:v>1128.5214212616834</c:v>
                </c:pt>
                <c:pt idx="147">
                  <c:v>1131.4173758803365</c:v>
                </c:pt>
                <c:pt idx="148">
                  <c:v>1134.3133304989897</c:v>
                </c:pt>
                <c:pt idx="149">
                  <c:v>1137.2092851176428</c:v>
                </c:pt>
                <c:pt idx="150">
                  <c:v>1140.105239736296</c:v>
                </c:pt>
                <c:pt idx="151">
                  <c:v>1143.0011943549491</c:v>
                </c:pt>
                <c:pt idx="152">
                  <c:v>1145.8971489736023</c:v>
                </c:pt>
                <c:pt idx="153">
                  <c:v>1148.7931035922554</c:v>
                </c:pt>
                <c:pt idx="154">
                  <c:v>1151.6890582109086</c:v>
                </c:pt>
                <c:pt idx="155">
                  <c:v>1154.5850128295619</c:v>
                </c:pt>
                <c:pt idx="156">
                  <c:v>1157.4809674482149</c:v>
                </c:pt>
                <c:pt idx="157">
                  <c:v>1160.3769220668682</c:v>
                </c:pt>
                <c:pt idx="158">
                  <c:v>1163.2728766855214</c:v>
                </c:pt>
                <c:pt idx="159">
                  <c:v>1166.1688313041745</c:v>
                </c:pt>
                <c:pt idx="160">
                  <c:v>1169.0647859228277</c:v>
                </c:pt>
                <c:pt idx="161">
                  <c:v>1171.9607405414808</c:v>
                </c:pt>
                <c:pt idx="162">
                  <c:v>1174.856695160134</c:v>
                </c:pt>
                <c:pt idx="163">
                  <c:v>1177.7526497787871</c:v>
                </c:pt>
                <c:pt idx="164">
                  <c:v>1180.6486043974403</c:v>
                </c:pt>
                <c:pt idx="165">
                  <c:v>1183.5445590160934</c:v>
                </c:pt>
                <c:pt idx="166">
                  <c:v>1186.4405136347468</c:v>
                </c:pt>
                <c:pt idx="167">
                  <c:v>1189.3364682533997</c:v>
                </c:pt>
                <c:pt idx="168">
                  <c:v>1192.2324228720531</c:v>
                </c:pt>
                <c:pt idx="169">
                  <c:v>1195.1283774907063</c:v>
                </c:pt>
                <c:pt idx="170">
                  <c:v>1198.0243321093594</c:v>
                </c:pt>
                <c:pt idx="171">
                  <c:v>1200.9202867280126</c:v>
                </c:pt>
                <c:pt idx="172">
                  <c:v>1203.8162413466657</c:v>
                </c:pt>
                <c:pt idx="173">
                  <c:v>1206.7121959653189</c:v>
                </c:pt>
                <c:pt idx="174">
                  <c:v>1209.608150583972</c:v>
                </c:pt>
                <c:pt idx="175">
                  <c:v>1212.5041052026252</c:v>
                </c:pt>
                <c:pt idx="176">
                  <c:v>1215.4000598212783</c:v>
                </c:pt>
                <c:pt idx="177">
                  <c:v>1218.2960144399317</c:v>
                </c:pt>
                <c:pt idx="178">
                  <c:v>1221.1919690585846</c:v>
                </c:pt>
                <c:pt idx="179">
                  <c:v>1224.087923677238</c:v>
                </c:pt>
                <c:pt idx="180">
                  <c:v>1226.9838782958911</c:v>
                </c:pt>
                <c:pt idx="181">
                  <c:v>1229.8798329145443</c:v>
                </c:pt>
                <c:pt idx="182">
                  <c:v>1232.7757875331974</c:v>
                </c:pt>
                <c:pt idx="183">
                  <c:v>1235.6717421518506</c:v>
                </c:pt>
                <c:pt idx="184">
                  <c:v>1238.5676967705037</c:v>
                </c:pt>
                <c:pt idx="185">
                  <c:v>1241.4636513891569</c:v>
                </c:pt>
                <c:pt idx="186">
                  <c:v>1244.3596060078103</c:v>
                </c:pt>
                <c:pt idx="187">
                  <c:v>1247.2555606264632</c:v>
                </c:pt>
                <c:pt idx="188">
                  <c:v>1250.1515152451166</c:v>
                </c:pt>
                <c:pt idx="189">
                  <c:v>1253.0474698637695</c:v>
                </c:pt>
                <c:pt idx="190">
                  <c:v>1255.9434244824229</c:v>
                </c:pt>
                <c:pt idx="191">
                  <c:v>1258.839379101076</c:v>
                </c:pt>
                <c:pt idx="192">
                  <c:v>1261.7353337197292</c:v>
                </c:pt>
                <c:pt idx="193">
                  <c:v>1264.6312883383823</c:v>
                </c:pt>
                <c:pt idx="194">
                  <c:v>1267.5272429570355</c:v>
                </c:pt>
                <c:pt idx="195">
                  <c:v>1270.4231975756888</c:v>
                </c:pt>
                <c:pt idx="196">
                  <c:v>1273.3191521943418</c:v>
                </c:pt>
                <c:pt idx="197">
                  <c:v>1276.2151068129951</c:v>
                </c:pt>
                <c:pt idx="198">
                  <c:v>1279.1110614316481</c:v>
                </c:pt>
                <c:pt idx="199">
                  <c:v>1282.0070160503014</c:v>
                </c:pt>
                <c:pt idx="200">
                  <c:v>1284.9029706689544</c:v>
                </c:pt>
                <c:pt idx="201">
                  <c:v>1287.7989252876077</c:v>
                </c:pt>
                <c:pt idx="202">
                  <c:v>1290.6948799062609</c:v>
                </c:pt>
                <c:pt idx="203">
                  <c:v>1293.590834524914</c:v>
                </c:pt>
                <c:pt idx="204">
                  <c:v>1296.4867891435672</c:v>
                </c:pt>
                <c:pt idx="205">
                  <c:v>1299.3827437622203</c:v>
                </c:pt>
                <c:pt idx="206">
                  <c:v>1302.2786983808737</c:v>
                </c:pt>
                <c:pt idx="207">
                  <c:v>1305.1746529995266</c:v>
                </c:pt>
                <c:pt idx="208">
                  <c:v>1308.07060761818</c:v>
                </c:pt>
                <c:pt idx="209">
                  <c:v>1310.9665622368329</c:v>
                </c:pt>
                <c:pt idx="210">
                  <c:v>1313.8625168554863</c:v>
                </c:pt>
                <c:pt idx="211">
                  <c:v>1316.7584714741395</c:v>
                </c:pt>
                <c:pt idx="212">
                  <c:v>1319.6544260927926</c:v>
                </c:pt>
                <c:pt idx="213">
                  <c:v>1322.5503807114458</c:v>
                </c:pt>
                <c:pt idx="214">
                  <c:v>1325.4463353300989</c:v>
                </c:pt>
                <c:pt idx="215">
                  <c:v>1328.3422899487521</c:v>
                </c:pt>
                <c:pt idx="216">
                  <c:v>1331.2382445674052</c:v>
                </c:pt>
                <c:pt idx="217">
                  <c:v>1334.1341991860586</c:v>
                </c:pt>
                <c:pt idx="218">
                  <c:v>1337.0301538047115</c:v>
                </c:pt>
                <c:pt idx="219">
                  <c:v>1339.9261084233649</c:v>
                </c:pt>
                <c:pt idx="220">
                  <c:v>1342.8220630420178</c:v>
                </c:pt>
                <c:pt idx="221">
                  <c:v>1345.7180176606712</c:v>
                </c:pt>
                <c:pt idx="222">
                  <c:v>1348.6139722793243</c:v>
                </c:pt>
                <c:pt idx="223">
                  <c:v>1351.5099268979775</c:v>
                </c:pt>
                <c:pt idx="224">
                  <c:v>1354.4058815166306</c:v>
                </c:pt>
                <c:pt idx="225">
                  <c:v>1357.3018361352838</c:v>
                </c:pt>
                <c:pt idx="226">
                  <c:v>1360.1977907539369</c:v>
                </c:pt>
                <c:pt idx="227">
                  <c:v>1363.0937453725901</c:v>
                </c:pt>
                <c:pt idx="228">
                  <c:v>1365.9896999912435</c:v>
                </c:pt>
                <c:pt idx="229">
                  <c:v>1368.8856546098964</c:v>
                </c:pt>
                <c:pt idx="230">
                  <c:v>1371.7816092285498</c:v>
                </c:pt>
                <c:pt idx="231">
                  <c:v>1374.6775638472027</c:v>
                </c:pt>
                <c:pt idx="232">
                  <c:v>1377.5735184658561</c:v>
                </c:pt>
                <c:pt idx="233">
                  <c:v>1380.4694730845092</c:v>
                </c:pt>
                <c:pt idx="234">
                  <c:v>1383.3654277031624</c:v>
                </c:pt>
                <c:pt idx="235">
                  <c:v>1386.2613823218155</c:v>
                </c:pt>
                <c:pt idx="236">
                  <c:v>1389.1573369404687</c:v>
                </c:pt>
                <c:pt idx="237">
                  <c:v>1392.053291559122</c:v>
                </c:pt>
                <c:pt idx="238">
                  <c:v>1394.949246177775</c:v>
                </c:pt>
                <c:pt idx="239">
                  <c:v>1397.8452007964283</c:v>
                </c:pt>
                <c:pt idx="240">
                  <c:v>1400.7411554150813</c:v>
                </c:pt>
                <c:pt idx="241">
                  <c:v>1403.6371100337346</c:v>
                </c:pt>
                <c:pt idx="242">
                  <c:v>1406.5330646523878</c:v>
                </c:pt>
                <c:pt idx="243">
                  <c:v>1409.4290192710409</c:v>
                </c:pt>
                <c:pt idx="244">
                  <c:v>1412.3249738896941</c:v>
                </c:pt>
                <c:pt idx="245">
                  <c:v>1415.2209285083472</c:v>
                </c:pt>
                <c:pt idx="246">
                  <c:v>1418.1168831270004</c:v>
                </c:pt>
                <c:pt idx="247">
                  <c:v>1421.0128377456535</c:v>
                </c:pt>
                <c:pt idx="248">
                  <c:v>1423.9087923643069</c:v>
                </c:pt>
                <c:pt idx="249">
                  <c:v>1426.8047469829598</c:v>
                </c:pt>
                <c:pt idx="250">
                  <c:v>1429.7007016016132</c:v>
                </c:pt>
                <c:pt idx="251">
                  <c:v>1432.5966562202661</c:v>
                </c:pt>
                <c:pt idx="252">
                  <c:v>1435.4926108389195</c:v>
                </c:pt>
                <c:pt idx="253">
                  <c:v>1438.3885654575727</c:v>
                </c:pt>
                <c:pt idx="254">
                  <c:v>1441.2845200762258</c:v>
                </c:pt>
                <c:pt idx="255">
                  <c:v>1444.180474694879</c:v>
                </c:pt>
                <c:pt idx="256">
                  <c:v>1447.0764293135321</c:v>
                </c:pt>
                <c:pt idx="257">
                  <c:v>1449.9723839321853</c:v>
                </c:pt>
                <c:pt idx="258">
                  <c:v>1452.8683385508384</c:v>
                </c:pt>
                <c:pt idx="259">
                  <c:v>1455.7642931694918</c:v>
                </c:pt>
                <c:pt idx="260">
                  <c:v>1458.6602477881447</c:v>
                </c:pt>
                <c:pt idx="261">
                  <c:v>1461.5562024067981</c:v>
                </c:pt>
                <c:pt idx="262">
                  <c:v>1464.452157025451</c:v>
                </c:pt>
                <c:pt idx="263">
                  <c:v>1467.3481116441044</c:v>
                </c:pt>
                <c:pt idx="264">
                  <c:v>1470.2440662627575</c:v>
                </c:pt>
                <c:pt idx="265">
                  <c:v>1473.1400208814107</c:v>
                </c:pt>
                <c:pt idx="266">
                  <c:v>1476.0359755000638</c:v>
                </c:pt>
                <c:pt idx="267">
                  <c:v>1478.931930118717</c:v>
                </c:pt>
                <c:pt idx="268">
                  <c:v>1481.8278847373701</c:v>
                </c:pt>
                <c:pt idx="269">
                  <c:v>1484.7238393560233</c:v>
                </c:pt>
                <c:pt idx="270">
                  <c:v>1487.6197939746767</c:v>
                </c:pt>
                <c:pt idx="271">
                  <c:v>1490.5157485933296</c:v>
                </c:pt>
                <c:pt idx="272">
                  <c:v>1493.411703211983</c:v>
                </c:pt>
                <c:pt idx="273">
                  <c:v>1496.3076578306359</c:v>
                </c:pt>
                <c:pt idx="274">
                  <c:v>1499.2036124492893</c:v>
                </c:pt>
                <c:pt idx="275">
                  <c:v>1502.0995670679424</c:v>
                </c:pt>
                <c:pt idx="276">
                  <c:v>1504.9955216865956</c:v>
                </c:pt>
                <c:pt idx="277">
                  <c:v>1507.8914763052487</c:v>
                </c:pt>
                <c:pt idx="278">
                  <c:v>1510.7874309239019</c:v>
                </c:pt>
                <c:pt idx="279">
                  <c:v>1513.6833855425552</c:v>
                </c:pt>
                <c:pt idx="280">
                  <c:v>1516.5793401612082</c:v>
                </c:pt>
                <c:pt idx="281">
                  <c:v>1519.4752947798615</c:v>
                </c:pt>
                <c:pt idx="282">
                  <c:v>1522.3712493985145</c:v>
                </c:pt>
                <c:pt idx="283">
                  <c:v>1525.2672040171678</c:v>
                </c:pt>
                <c:pt idx="284">
                  <c:v>1528.163158635821</c:v>
                </c:pt>
                <c:pt idx="285">
                  <c:v>1531.0591132544741</c:v>
                </c:pt>
                <c:pt idx="286">
                  <c:v>1533.9550678731273</c:v>
                </c:pt>
                <c:pt idx="287">
                  <c:v>1536.8510224917804</c:v>
                </c:pt>
                <c:pt idx="288">
                  <c:v>1539.7469771104336</c:v>
                </c:pt>
                <c:pt idx="289">
                  <c:v>1542.6429317290867</c:v>
                </c:pt>
                <c:pt idx="290">
                  <c:v>1545.5388863477401</c:v>
                </c:pt>
                <c:pt idx="291">
                  <c:v>1548.434840966393</c:v>
                </c:pt>
                <c:pt idx="292">
                  <c:v>1551.3307955850464</c:v>
                </c:pt>
                <c:pt idx="293">
                  <c:v>1554.2267502036993</c:v>
                </c:pt>
                <c:pt idx="294">
                  <c:v>1557.1227048223527</c:v>
                </c:pt>
                <c:pt idx="295">
                  <c:v>1560.0186594410059</c:v>
                </c:pt>
                <c:pt idx="296">
                  <c:v>1562.914614059659</c:v>
                </c:pt>
                <c:pt idx="297">
                  <c:v>1565.8105686783122</c:v>
                </c:pt>
                <c:pt idx="298">
                  <c:v>1568.7065232969653</c:v>
                </c:pt>
                <c:pt idx="299">
                  <c:v>1571.6024779156185</c:v>
                </c:pt>
                <c:pt idx="300">
                  <c:v>1574.4984325342716</c:v>
                </c:pt>
                <c:pt idx="301">
                  <c:v>1577.394387152925</c:v>
                </c:pt>
                <c:pt idx="302">
                  <c:v>1580.2903417715779</c:v>
                </c:pt>
                <c:pt idx="303">
                  <c:v>1583.1862963902313</c:v>
                </c:pt>
                <c:pt idx="304">
                  <c:v>1586.0822510088842</c:v>
                </c:pt>
                <c:pt idx="305">
                  <c:v>1588.9782056275376</c:v>
                </c:pt>
                <c:pt idx="306">
                  <c:v>1591.8741602461907</c:v>
                </c:pt>
                <c:pt idx="307">
                  <c:v>1594.7701148648439</c:v>
                </c:pt>
                <c:pt idx="308">
                  <c:v>1597.666069483497</c:v>
                </c:pt>
                <c:pt idx="309">
                  <c:v>1600.5620241021502</c:v>
                </c:pt>
                <c:pt idx="310">
                  <c:v>1603.4579787208036</c:v>
                </c:pt>
                <c:pt idx="311">
                  <c:v>1606.3539333394565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0C-4058-A23F-16B65FD09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1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  <c:max val="2000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  <c:majorUnit val="400"/>
      </c:valAx>
    </c:plotArea>
    <c:plotVisOnly val="0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'8.SeasRegChopraMineEvenp12'!$E$1</c:f>
          <c:strCache>
            <c:ptCount val="1"/>
            <c:pt idx="0">
              <c:v>Seas.Index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'8.SeasRegChopraMineEvenp12'!$B$1</c:f>
              <c:strCache>
                <c:ptCount val="1"/>
                <c:pt idx="0">
                  <c:v>Monthly Data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'8.SeasRegChopraMineEvenp12'!$A$3:$A$314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'8.SeasRegChopraMineEvenp12'!$E$3:$E$314</c:f>
              <c:numCache>
                <c:formatCode>0.000</c:formatCode>
                <c:ptCount val="312"/>
                <c:pt idx="0">
                  <c:v>0.68008616557164647</c:v>
                </c:pt>
                <c:pt idx="1">
                  <c:v>0.65984013583341772</c:v>
                </c:pt>
                <c:pt idx="2">
                  <c:v>0.70845705863591302</c:v>
                </c:pt>
                <c:pt idx="3">
                  <c:v>0.72557959788053006</c:v>
                </c:pt>
                <c:pt idx="4">
                  <c:v>0.73779875992361765</c:v>
                </c:pt>
                <c:pt idx="5">
                  <c:v>0.77188602333142176</c:v>
                </c:pt>
                <c:pt idx="6">
                  <c:v>0.78491853948787027</c:v>
                </c:pt>
                <c:pt idx="7">
                  <c:v>0.76780646387398932</c:v>
                </c:pt>
                <c:pt idx="8">
                  <c:v>0.8081566999621308</c:v>
                </c:pt>
                <c:pt idx="9">
                  <c:v>0.79714050223203581</c:v>
                </c:pt>
                <c:pt idx="10">
                  <c:v>0.75709065820035826</c:v>
                </c:pt>
                <c:pt idx="11">
                  <c:v>0.75341574029399594</c:v>
                </c:pt>
                <c:pt idx="12">
                  <c:v>0.71135443991455105</c:v>
                </c:pt>
                <c:pt idx="13">
                  <c:v>0.68854979269230199</c:v>
                </c:pt>
                <c:pt idx="14">
                  <c:v>0.81513512739052729</c:v>
                </c:pt>
                <c:pt idx="15">
                  <c:v>0.81548005856820305</c:v>
                </c:pt>
                <c:pt idx="16">
                  <c:v>0.84063726109226622</c:v>
                </c:pt>
                <c:pt idx="17">
                  <c:v>0.84732723741940308</c:v>
                </c:pt>
                <c:pt idx="18">
                  <c:v>0.86851006635756123</c:v>
                </c:pt>
                <c:pt idx="19">
                  <c:v>0.90142669065186054</c:v>
                </c:pt>
                <c:pt idx="20">
                  <c:v>0.86785748496010884</c:v>
                </c:pt>
                <c:pt idx="21">
                  <c:v>0.85937862499107542</c:v>
                </c:pt>
                <c:pt idx="22">
                  <c:v>0.86712505072270363</c:v>
                </c:pt>
                <c:pt idx="23">
                  <c:v>0.79455509638293409</c:v>
                </c:pt>
                <c:pt idx="24">
                  <c:v>0.75907720057492134</c:v>
                </c:pt>
                <c:pt idx="25">
                  <c:v>0.75555938186645455</c:v>
                </c:pt>
                <c:pt idx="26">
                  <c:v>0.7985397137121355</c:v>
                </c:pt>
                <c:pt idx="27">
                  <c:v>0.77250264099264854</c:v>
                </c:pt>
                <c:pt idx="28">
                  <c:v>0.92835426545968924</c:v>
                </c:pt>
                <c:pt idx="29">
                  <c:v>0.87520401615250254</c:v>
                </c:pt>
                <c:pt idx="30">
                  <c:v>0.85568378787336097</c:v>
                </c:pt>
                <c:pt idx="31">
                  <c:v>0.93950666461285015</c:v>
                </c:pt>
                <c:pt idx="32">
                  <c:v>0.92643176952686335</c:v>
                </c:pt>
                <c:pt idx="33">
                  <c:v>0.97791710589514302</c:v>
                </c:pt>
                <c:pt idx="34">
                  <c:v>0.9265650630792126</c:v>
                </c:pt>
                <c:pt idx="35">
                  <c:v>0.86657613663725064</c:v>
                </c:pt>
                <c:pt idx="36">
                  <c:v>0.86099496056428892</c:v>
                </c:pt>
                <c:pt idx="37">
                  <c:v>0.82688167960780845</c:v>
                </c:pt>
                <c:pt idx="38">
                  <c:v>0.86794211044764269</c:v>
                </c:pt>
                <c:pt idx="39">
                  <c:v>0.94483840330297975</c:v>
                </c:pt>
                <c:pt idx="40">
                  <c:v>0.99179084683523344</c:v>
                </c:pt>
                <c:pt idx="41">
                  <c:v>0.94300515050739153</c:v>
                </c:pt>
                <c:pt idx="42">
                  <c:v>1.0282674578285</c:v>
                </c:pt>
                <c:pt idx="43">
                  <c:v>1.0825629476987271</c:v>
                </c:pt>
                <c:pt idx="44">
                  <c:v>0.97186521166121498</c:v>
                </c:pt>
                <c:pt idx="45">
                  <c:v>1.0937801212566924</c:v>
                </c:pt>
                <c:pt idx="46">
                  <c:v>0.98331204412074757</c:v>
                </c:pt>
                <c:pt idx="47">
                  <c:v>0.87709643537127813</c:v>
                </c:pt>
                <c:pt idx="48">
                  <c:v>0.8895609148358985</c:v>
                </c:pt>
                <c:pt idx="49">
                  <c:v>0.7575879278797949</c:v>
                </c:pt>
                <c:pt idx="50">
                  <c:v>0.89583214658301236</c:v>
                </c:pt>
                <c:pt idx="51">
                  <c:v>0.91863104518052252</c:v>
                </c:pt>
                <c:pt idx="52">
                  <c:v>0.89639552456345184</c:v>
                </c:pt>
                <c:pt idx="53">
                  <c:v>0.92865245579151556</c:v>
                </c:pt>
                <c:pt idx="54">
                  <c:v>0.96380486239793062</c:v>
                </c:pt>
                <c:pt idx="55">
                  <c:v>1.0207290932194122</c:v>
                </c:pt>
                <c:pt idx="56">
                  <c:v>1.0059322276774796</c:v>
                </c:pt>
                <c:pt idx="57">
                  <c:v>1.0793603710653805</c:v>
                </c:pt>
                <c:pt idx="58">
                  <c:v>0.94727869344123627</c:v>
                </c:pt>
                <c:pt idx="59">
                  <c:v>0.89806515626175454</c:v>
                </c:pt>
                <c:pt idx="60">
                  <c:v>0.85606283176144904</c:v>
                </c:pt>
                <c:pt idx="61">
                  <c:v>0.90437602122926442</c:v>
                </c:pt>
                <c:pt idx="62">
                  <c:v>0.88129014426206198</c:v>
                </c:pt>
                <c:pt idx="63">
                  <c:v>1.0071392904013154</c:v>
                </c:pt>
                <c:pt idx="64">
                  <c:v>1.0767169254053917</c:v>
                </c:pt>
                <c:pt idx="65">
                  <c:v>1.0687845684337129</c:v>
                </c:pt>
                <c:pt idx="66">
                  <c:v>1.0566028079548588</c:v>
                </c:pt>
                <c:pt idx="67">
                  <c:v>1.147806971859362</c:v>
                </c:pt>
                <c:pt idx="68">
                  <c:v>1.0298503608396588</c:v>
                </c:pt>
                <c:pt idx="69">
                  <c:v>0.85285580090330937</c:v>
                </c:pt>
                <c:pt idx="70">
                  <c:v>0.96888598417568006</c:v>
                </c:pt>
                <c:pt idx="71">
                  <c:v>1.0188485759069412</c:v>
                </c:pt>
                <c:pt idx="72">
                  <c:v>0.9329092262416685</c:v>
                </c:pt>
                <c:pt idx="73">
                  <c:v>0.94180595324936878</c:v>
                </c:pt>
                <c:pt idx="74">
                  <c:v>1.0000981630823711</c:v>
                </c:pt>
                <c:pt idx="75">
                  <c:v>1.0725026871790126</c:v>
                </c:pt>
                <c:pt idx="76">
                  <c:v>1.1236647585211981</c:v>
                </c:pt>
                <c:pt idx="77">
                  <c:v>0.9908791347747864</c:v>
                </c:pt>
                <c:pt idx="78">
                  <c:v>1.1232341382994422</c:v>
                </c:pt>
                <c:pt idx="79">
                  <c:v>1.1147099014370154</c:v>
                </c:pt>
                <c:pt idx="80">
                  <c:v>1.0695054285154499</c:v>
                </c:pt>
                <c:pt idx="81">
                  <c:v>1.1782946033269714</c:v>
                </c:pt>
                <c:pt idx="82">
                  <c:v>1.1160962239692409</c:v>
                </c:pt>
                <c:pt idx="83">
                  <c:v>1.0238899549480527</c:v>
                </c:pt>
                <c:pt idx="84">
                  <c:v>1.0464405210961905</c:v>
                </c:pt>
                <c:pt idx="85">
                  <c:v>0.83743002316187376</c:v>
                </c:pt>
                <c:pt idx="86">
                  <c:v>1.1102364982003334</c:v>
                </c:pt>
                <c:pt idx="87">
                  <c:v>1.1047312103413316</c:v>
                </c:pt>
                <c:pt idx="88">
                  <c:v>1.1752255331981651</c:v>
                </c:pt>
                <c:pt idx="89">
                  <c:v>1.1481412574955958</c:v>
                </c:pt>
                <c:pt idx="90">
                  <c:v>1.248062857952003</c:v>
                </c:pt>
                <c:pt idx="91">
                  <c:v>1.1847306746839137</c:v>
                </c:pt>
                <c:pt idx="92">
                  <c:v>1.1183133533307159</c:v>
                </c:pt>
                <c:pt idx="93">
                  <c:v>1.2313414209023077</c:v>
                </c:pt>
                <c:pt idx="94">
                  <c:v>1.2403789542925536</c:v>
                </c:pt>
                <c:pt idx="95">
                  <c:v>1.1245481340320713</c:v>
                </c:pt>
                <c:pt idx="96">
                  <c:v>1.1179714495156254</c:v>
                </c:pt>
                <c:pt idx="97">
                  <c:v>1.0666623205701626</c:v>
                </c:pt>
                <c:pt idx="98">
                  <c:v>1.0015395416043331</c:v>
                </c:pt>
                <c:pt idx="99">
                  <c:v>1.1844642427257481</c:v>
                </c:pt>
                <c:pt idx="100">
                  <c:v>1.1810520764712873</c:v>
                </c:pt>
                <c:pt idx="101">
                  <c:v>1.2128318968653313</c:v>
                </c:pt>
                <c:pt idx="102">
                  <c:v>1.2203383380151311</c:v>
                </c:pt>
                <c:pt idx="103">
                  <c:v>1.2618743417551048</c:v>
                </c:pt>
                <c:pt idx="104">
                  <c:v>1.265047146093851</c:v>
                </c:pt>
                <c:pt idx="105">
                  <c:v>1.2959947341994875</c:v>
                </c:pt>
                <c:pt idx="106">
                  <c:v>1.2358296798771733</c:v>
                </c:pt>
                <c:pt idx="107">
                  <c:v>1.1491590317999847</c:v>
                </c:pt>
                <c:pt idx="108">
                  <c:v>1.1779678718749211</c:v>
                </c:pt>
                <c:pt idx="109">
                  <c:v>0.97543292505301071</c:v>
                </c:pt>
                <c:pt idx="110">
                  <c:v>1.2029538527057537</c:v>
                </c:pt>
                <c:pt idx="111">
                  <c:v>1.2587164723663304</c:v>
                </c:pt>
                <c:pt idx="112">
                  <c:v>1.3009148471466279</c:v>
                </c:pt>
                <c:pt idx="113">
                  <c:v>1.3010006298253434</c:v>
                </c:pt>
                <c:pt idx="114">
                  <c:v>1.29772734129543</c:v>
                </c:pt>
                <c:pt idx="115">
                  <c:v>1.4111090020890673</c:v>
                </c:pt>
                <c:pt idx="116">
                  <c:v>1.35012215641897</c:v>
                </c:pt>
                <c:pt idx="117">
                  <c:v>1.3889279048867993</c:v>
                </c:pt>
                <c:pt idx="118">
                  <c:v>1.3371812207276408</c:v>
                </c:pt>
                <c:pt idx="119">
                  <c:v>1.2257930435707283</c:v>
                </c:pt>
                <c:pt idx="120">
                  <c:v>1.2182288204328575</c:v>
                </c:pt>
                <c:pt idx="121">
                  <c:v>1.1271873642576331</c:v>
                </c:pt>
                <c:pt idx="122">
                  <c:v>1.105784260127991</c:v>
                </c:pt>
                <c:pt idx="123">
                  <c:v>1.1854947281100285</c:v>
                </c:pt>
                <c:pt idx="124">
                  <c:v>1.2094181050761201</c:v>
                </c:pt>
                <c:pt idx="125">
                  <c:v>1.2909822711721286</c:v>
                </c:pt>
                <c:pt idx="126">
                  <c:v>1.2738128464709118</c:v>
                </c:pt>
                <c:pt idx="127">
                  <c:v>1.2786364180438863</c:v>
                </c:pt>
                <c:pt idx="128">
                  <c:v>1.2975478226562234</c:v>
                </c:pt>
                <c:pt idx="129">
                  <c:v>1.2787302333308741</c:v>
                </c:pt>
                <c:pt idx="130">
                  <c:v>1.2455768384064945</c:v>
                </c:pt>
                <c:pt idx="131">
                  <c:v>1.1397837986094128</c:v>
                </c:pt>
                <c:pt idx="132">
                  <c:v>1.0786789245243853</c:v>
                </c:pt>
                <c:pt idx="133">
                  <c:v>1.0481732887944371</c:v>
                </c:pt>
                <c:pt idx="134">
                  <c:v>0.98927291276565865</c:v>
                </c:pt>
                <c:pt idx="135">
                  <c:v>1.059621693647856</c:v>
                </c:pt>
                <c:pt idx="136">
                  <c:v>1.1057667854452484</c:v>
                </c:pt>
                <c:pt idx="137">
                  <c:v>1.0993200532092973</c:v>
                </c:pt>
                <c:pt idx="138">
                  <c:v>1.1415919662182117</c:v>
                </c:pt>
                <c:pt idx="139">
                  <c:v>1.1994823488811406</c:v>
                </c:pt>
                <c:pt idx="140">
                  <c:v>1.1229193500394183</c:v>
                </c:pt>
                <c:pt idx="141">
                  <c:v>1.1682669154602769</c:v>
                </c:pt>
                <c:pt idx="142">
                  <c:v>1.0900394050321014</c:v>
                </c:pt>
                <c:pt idx="143">
                  <c:v>0.88493597414223635</c:v>
                </c:pt>
                <c:pt idx="144">
                  <c:v>0.87848318712279927</c:v>
                </c:pt>
                <c:pt idx="145">
                  <c:v>0.65026336174048605</c:v>
                </c:pt>
                <c:pt idx="146">
                  <c:v>0.79805131123972106</c:v>
                </c:pt>
                <c:pt idx="147">
                  <c:v>0.83154901105169698</c:v>
                </c:pt>
                <c:pt idx="148">
                  <c:v>0.87663961382042999</c:v>
                </c:pt>
                <c:pt idx="149">
                  <c:v>0.84859314167503397</c:v>
                </c:pt>
                <c:pt idx="150">
                  <c:v>0.88519635278005548</c:v>
                </c:pt>
                <c:pt idx="151">
                  <c:v>0.96755979386716684</c:v>
                </c:pt>
                <c:pt idx="152">
                  <c:v>0.89355401653380662</c:v>
                </c:pt>
                <c:pt idx="153">
                  <c:v>0.95589013945696433</c:v>
                </c:pt>
                <c:pt idx="154">
                  <c:v>0.8911945396046641</c:v>
                </c:pt>
                <c:pt idx="155">
                  <c:v>0.89229115963943362</c:v>
                </c:pt>
                <c:pt idx="156">
                  <c:v>0.86547945769554857</c:v>
                </c:pt>
                <c:pt idx="157">
                  <c:v>0.80886906844732331</c:v>
                </c:pt>
                <c:pt idx="158">
                  <c:v>0.83645464404913406</c:v>
                </c:pt>
                <c:pt idx="159">
                  <c:v>0.9264035969747263</c:v>
                </c:pt>
                <c:pt idx="160">
                  <c:v>1.0385532218743501</c:v>
                </c:pt>
                <c:pt idx="161">
                  <c:v>1.0669452966677617</c:v>
                </c:pt>
                <c:pt idx="162">
                  <c:v>1.122372631004388</c:v>
                </c:pt>
                <c:pt idx="163">
                  <c:v>1.1673427355550685</c:v>
                </c:pt>
                <c:pt idx="164">
                  <c:v>1.0895714399768692</c:v>
                </c:pt>
                <c:pt idx="165">
                  <c:v>1.0950200312503633</c:v>
                </c:pt>
                <c:pt idx="166">
                  <c:v>1.0327336144702906</c:v>
                </c:pt>
                <c:pt idx="167">
                  <c:v>0.95512248242771636</c:v>
                </c:pt>
                <c:pt idx="168">
                  <c:v>0.95239651113049473</c:v>
                </c:pt>
                <c:pt idx="169">
                  <c:v>0.84781686978885196</c:v>
                </c:pt>
                <c:pt idx="170">
                  <c:v>0.84558549676228723</c:v>
                </c:pt>
                <c:pt idx="171">
                  <c:v>0.95623415866242567</c:v>
                </c:pt>
                <c:pt idx="172">
                  <c:v>1.0214316419460108</c:v>
                </c:pt>
                <c:pt idx="173">
                  <c:v>0.99034633444141174</c:v>
                </c:pt>
                <c:pt idx="174">
                  <c:v>1.0426955203559887</c:v>
                </c:pt>
                <c:pt idx="175">
                  <c:v>1.0384294738446167</c:v>
                </c:pt>
                <c:pt idx="176">
                  <c:v>1.0143170473278407</c:v>
                </c:pt>
                <c:pt idx="177">
                  <c:v>0.9851883169393546</c:v>
                </c:pt>
                <c:pt idx="178">
                  <c:v>0.94497018424515966</c:v>
                </c:pt>
                <c:pt idx="179">
                  <c:v>0.94717052392529832</c:v>
                </c:pt>
                <c:pt idx="180">
                  <c:v>0.94144594760635836</c:v>
                </c:pt>
                <c:pt idx="181">
                  <c:v>0.74335961573859255</c:v>
                </c:pt>
                <c:pt idx="182">
                  <c:v>0.90206427741837336</c:v>
                </c:pt>
                <c:pt idx="183">
                  <c:v>0.94612020338353831</c:v>
                </c:pt>
                <c:pt idx="184">
                  <c:v>0.99247380922753803</c:v>
                </c:pt>
                <c:pt idx="185">
                  <c:v>1.0086537762090915</c:v>
                </c:pt>
                <c:pt idx="186">
                  <c:v>1.0036174382151726</c:v>
                </c:pt>
                <c:pt idx="187">
                  <c:v>1.0022925849872344</c:v>
                </c:pt>
                <c:pt idx="188">
                  <c:v>1.0054325293150981</c:v>
                </c:pt>
                <c:pt idx="189">
                  <c:v>0.99654724185011134</c:v>
                </c:pt>
                <c:pt idx="190">
                  <c:v>0.9064866918421719</c:v>
                </c:pt>
                <c:pt idx="191">
                  <c:v>0.91216958975335771</c:v>
                </c:pt>
                <c:pt idx="192">
                  <c:v>0.95524312253882449</c:v>
                </c:pt>
                <c:pt idx="193">
                  <c:v>0.90613446825726496</c:v>
                </c:pt>
                <c:pt idx="194">
                  <c:v>0.78094416155562896</c:v>
                </c:pt>
                <c:pt idx="195">
                  <c:v>0.91292020030270438</c:v>
                </c:pt>
                <c:pt idx="196">
                  <c:v>0.95847219284873275</c:v>
                </c:pt>
                <c:pt idx="197">
                  <c:v>0.94978424368205994</c:v>
                </c:pt>
                <c:pt idx="198">
                  <c:v>0.99897971218371973</c:v>
                </c:pt>
                <c:pt idx="199">
                  <c:v>1.0452119085340672</c:v>
                </c:pt>
                <c:pt idx="200">
                  <c:v>1.0101984582728636</c:v>
                </c:pt>
                <c:pt idx="201">
                  <c:v>0.97896494184326344</c:v>
                </c:pt>
                <c:pt idx="202">
                  <c:v>0.97114276930503829</c:v>
                </c:pt>
                <c:pt idx="203">
                  <c:v>0.95532680583181639</c:v>
                </c:pt>
                <c:pt idx="204">
                  <c:v>0.93671297707725321</c:v>
                </c:pt>
                <c:pt idx="205">
                  <c:v>0.82882507495965163</c:v>
                </c:pt>
                <c:pt idx="206">
                  <c:v>0.88497493004599248</c:v>
                </c:pt>
                <c:pt idx="207">
                  <c:v>0.97755499393724654</c:v>
                </c:pt>
                <c:pt idx="208">
                  <c:v>0.98515477107651039</c:v>
                </c:pt>
                <c:pt idx="209">
                  <c:v>1.0274518350046715</c:v>
                </c:pt>
                <c:pt idx="210">
                  <c:v>0.98980523709014556</c:v>
                </c:pt>
                <c:pt idx="211">
                  <c:v>1.0106523169052846</c:v>
                </c:pt>
                <c:pt idx="212">
                  <c:v>1.0645999226931044</c:v>
                </c:pt>
                <c:pt idx="213">
                  <c:v>0.98196032373556041</c:v>
                </c:pt>
                <c:pt idx="214">
                  <c:v>0.93920135943487348</c:v>
                </c:pt>
                <c:pt idx="215">
                  <c:v>0.92280808137734749</c:v>
                </c:pt>
                <c:pt idx="216">
                  <c:v>0.72031960012657725</c:v>
                </c:pt>
                <c:pt idx="217">
                  <c:v>0.68642195107411774</c:v>
                </c:pt>
                <c:pt idx="218">
                  <c:v>1.0635115415711793</c:v>
                </c:pt>
                <c:pt idx="219">
                  <c:v>0.95366005033186041</c:v>
                </c:pt>
                <c:pt idx="220">
                  <c:v>0.99048193845351051</c:v>
                </c:pt>
                <c:pt idx="221">
                  <c:v>0.97005760706784894</c:v>
                </c:pt>
                <c:pt idx="222">
                  <c:v>1.0302229018521794</c:v>
                </c:pt>
                <c:pt idx="223">
                  <c:v>1.1027074018025329</c:v>
                </c:pt>
                <c:pt idx="224">
                  <c:v>1.0232744991095806</c:v>
                </c:pt>
                <c:pt idx="225">
                  <c:v>0.97588757690885364</c:v>
                </c:pt>
                <c:pt idx="226">
                  <c:v>0.97755415354923181</c:v>
                </c:pt>
                <c:pt idx="227">
                  <c:v>0.89702194302548022</c:v>
                </c:pt>
                <c:pt idx="228">
                  <c:v>0.90819572066169507</c:v>
                </c:pt>
                <c:pt idx="229">
                  <c:v>0.93151169763948338</c:v>
                </c:pt>
                <c:pt idx="230">
                  <c:v>0.78563453012471718</c:v>
                </c:pt>
                <c:pt idx="231">
                  <c:v>0.82566198056183515</c:v>
                </c:pt>
                <c:pt idx="232">
                  <c:v>1.0242466054162696</c:v>
                </c:pt>
                <c:pt idx="233">
                  <c:v>0.9267477658462363</c:v>
                </c:pt>
                <c:pt idx="234">
                  <c:v>0.95779681454082866</c:v>
                </c:pt>
                <c:pt idx="235">
                  <c:v>1.0387384503117594</c:v>
                </c:pt>
                <c:pt idx="236">
                  <c:v>0.93186852603109804</c:v>
                </c:pt>
                <c:pt idx="237">
                  <c:v>1.0031103036551343</c:v>
                </c:pt>
                <c:pt idx="238">
                  <c:v>1.012131447698613</c:v>
                </c:pt>
                <c:pt idx="239">
                  <c:v>0.96252861134653167</c:v>
                </c:pt>
                <c:pt idx="240">
                  <c:v>0.91886212882679064</c:v>
                </c:pt>
                <c:pt idx="241">
                  <c:v>0.86349455378168949</c:v>
                </c:pt>
                <c:pt idx="242">
                  <c:v>0.79503641123172908</c:v>
                </c:pt>
                <c:pt idx="243">
                  <c:v>0.86147722474735311</c:v>
                </c:pt>
                <c:pt idx="244">
                  <c:v>1.004511727986199</c:v>
                </c:pt>
                <c:pt idx="245">
                  <c:v>0.94312765810128241</c:v>
                </c:pt>
                <c:pt idx="246">
                  <c:v>0.99300982645017088</c:v>
                </c:pt>
                <c:pt idx="247">
                  <c:v>1.0494683512964353</c:v>
                </c:pt>
                <c:pt idx="248">
                  <c:v>1.0178510082752477</c:v>
                </c:pt>
                <c:pt idx="249">
                  <c:v>1.0399404705777311</c:v>
                </c:pt>
                <c:pt idx="250">
                  <c:v>1.0423321456935617</c:v>
                </c:pt>
                <c:pt idx="251">
                  <c:v>1.0424818412883246</c:v>
                </c:pt>
                <c:pt idx="252">
                  <c:v>1.0216416224831173</c:v>
                </c:pt>
                <c:pt idx="253">
                  <c:v>0.96416923306034652</c:v>
                </c:pt>
                <c:pt idx="254">
                  <c:v>0.80006687363783957</c:v>
                </c:pt>
                <c:pt idx="255">
                  <c:v>0.91676630670396286</c:v>
                </c:pt>
                <c:pt idx="256">
                  <c:v>1.0063269434157054</c:v>
                </c:pt>
                <c:pt idx="257">
                  <c:v>1.0174952408397049</c:v>
                </c:pt>
                <c:pt idx="258">
                  <c:v>1.0476014650564578</c:v>
                </c:pt>
                <c:pt idx="259">
                  <c:v>1.034633152541981</c:v>
                </c:pt>
                <c:pt idx="260">
                  <c:v>1.0300342401722997</c:v>
                </c:pt>
                <c:pt idx="261">
                  <c:v>1.1343812829570106</c:v>
                </c:pt>
                <c:pt idx="262">
                  <c:v>0.99297610579075246</c:v>
                </c:pt>
                <c:pt idx="263">
                  <c:v>1.1210052931181751</c:v>
                </c:pt>
                <c:pt idx="264">
                  <c:v>1.0268608013073828</c:v>
                </c:pt>
                <c:pt idx="265">
                  <c:v>0.88377546027229026</c:v>
                </c:pt>
                <c:pt idx="266">
                  <c:v>0.81556210009865571</c:v>
                </c:pt>
                <c:pt idx="267">
                  <c:v>0.92268479178109408</c:v>
                </c:pt>
                <c:pt idx="268">
                  <c:v>0.94632177896188829</c:v>
                </c:pt>
                <c:pt idx="269">
                  <c:v>0.97118801609962857</c:v>
                </c:pt>
                <c:pt idx="270">
                  <c:v>1.0311330934240794</c:v>
                </c:pt>
                <c:pt idx="271">
                  <c:v>1.0231854319146139</c:v>
                </c:pt>
                <c:pt idx="272">
                  <c:v>0.9956122593669986</c:v>
                </c:pt>
                <c:pt idx="273">
                  <c:v>0.97481022192636391</c:v>
                </c:pt>
                <c:pt idx="274">
                  <c:v>0.88640661546228117</c:v>
                </c:pt>
                <c:pt idx="275">
                  <c:v>0.94002490311358466</c:v>
                </c:pt>
                <c:pt idx="276">
                  <c:v>0.95214436146236336</c:v>
                </c:pt>
                <c:pt idx="277">
                  <c:v>0.71786731141444016</c:v>
                </c:pt>
                <c:pt idx="278">
                  <c:v>0.64021779649603094</c:v>
                </c:pt>
                <c:pt idx="279">
                  <c:v>0.79853555343527161</c:v>
                </c:pt>
                <c:pt idx="280">
                  <c:v>0.7977630763922936</c:v>
                </c:pt>
                <c:pt idx="281">
                  <c:v>0.8513833719076177</c:v>
                </c:pt>
                <c:pt idx="282">
                  <c:v>1.0572138698992763</c:v>
                </c:pt>
                <c:pt idx="283">
                  <c:v>1.1063268098571184</c:v>
                </c:pt>
                <c:pt idx="284">
                  <c:v>1.0988394730697564</c:v>
                </c:pt>
                <c:pt idx="285">
                  <c:v>1.1673827512778283</c:v>
                </c:pt>
                <c:pt idx="286">
                  <c:v>1.0712641031125132</c:v>
                </c:pt>
                <c:pt idx="287">
                  <c:v>1.1029514085572765</c:v>
                </c:pt>
                <c:pt idx="288">
                  <c:v>1.0388219777523091</c:v>
                </c:pt>
                <c:pt idx="289">
                  <c:v>1.0184145453796445</c:v>
                </c:pt>
                <c:pt idx="290">
                  <c:v>1.1633385713437561</c:v>
                </c:pt>
                <c:pt idx="291">
                  <c:v>1.093462866634598</c:v>
                </c:pt>
                <c:pt idx="292">
                  <c:v>1.2371726297589525</c:v>
                </c:pt>
                <c:pt idx="293">
                  <c:v>1.0299185751308209</c:v>
                </c:pt>
                <c:pt idx="294">
                  <c:v>1.0761175049407357</c:v>
                </c:pt>
                <c:pt idx="295">
                  <c:v>1.1295268741409792</c:v>
                </c:pt>
                <c:pt idx="296">
                  <c:v>1.0572157846218255</c:v>
                </c:pt>
                <c:pt idx="297">
                  <c:v>1.0808203967025891</c:v>
                </c:pt>
                <c:pt idx="298">
                  <c:v>0.99250431924497118</c:v>
                </c:pt>
                <c:pt idx="299">
                  <c:v>0.98046613036883568</c:v>
                </c:pt>
                <c:pt idx="300">
                  <c:v>1.0584577066346015</c:v>
                </c:pt>
                <c:pt idx="301">
                  <c:v>1.048770690116331</c:v>
                </c:pt>
                <c:pt idx="302">
                  <c:v>1.1528451144981655</c:v>
                </c:pt>
                <c:pt idx="303">
                  <c:v>1.0788856648737597</c:v>
                </c:pt>
                <c:pt idx="304">
                  <c:v>1.1720003794365565</c:v>
                </c:pt>
                <c:pt idx="305">
                  <c:v>1.0774364267154111</c:v>
                </c:pt>
                <c:pt idx="306">
                  <c:v>1.0812833344400778</c:v>
                </c:pt>
                <c:pt idx="307">
                  <c:v>1.0109638906398983</c:v>
                </c:pt>
                <c:pt idx="308">
                  <c:v>0.90863543247764711</c:v>
                </c:pt>
                <c:pt idx="309">
                  <c:v>0.83524285836403156</c:v>
                </c:pt>
                <c:pt idx="310">
                  <c:v>0.76589908578691623</c:v>
                </c:pt>
                <c:pt idx="311">
                  <c:v>0.79246296446861153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99-480F-98FF-EDE03B508CE0}"/>
            </c:ext>
          </c:extLst>
        </c:ser>
        <c:ser>
          <c:idx val="0"/>
          <c:order val="1"/>
          <c:marker>
            <c:symbol val="none"/>
          </c:marker>
          <c:xVal>
            <c:numRef>
              <c:f>'8.SeasRegChopraMineEvenp12'!$A$3:$A$314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'8.SeasRegChopraMineEvenp12'!$H$3:$H$326</c:f>
              <c:numCache>
                <c:formatCode>0.00</c:formatCode>
                <c:ptCount val="324"/>
                <c:pt idx="0">
                  <c:v>0.95044487185958548</c:v>
                </c:pt>
                <c:pt idx="1">
                  <c:v>0.87228121628502353</c:v>
                </c:pt>
                <c:pt idx="2">
                  <c:v>0.91697081450455409</c:v>
                </c:pt>
                <c:pt idx="3">
                  <c:v>0.97166974124216643</c:v>
                </c:pt>
                <c:pt idx="4">
                  <c:v>1.032474391989211</c:v>
                </c:pt>
                <c:pt idx="5">
                  <c:v>1.0145494252322522</c:v>
                </c:pt>
                <c:pt idx="6">
                  <c:v>1.0542071526337966</c:v>
                </c:pt>
                <c:pt idx="7">
                  <c:v>1.0874791631728915</c:v>
                </c:pt>
                <c:pt idx="8">
                  <c:v>1.0462540526890332</c:v>
                </c:pt>
                <c:pt idx="9">
                  <c:v>1.0630324655045216</c:v>
                </c:pt>
                <c:pt idx="10">
                  <c:v>1.0139681276025423</c:v>
                </c:pt>
                <c:pt idx="11">
                  <c:v>0.9766685772844228</c:v>
                </c:pt>
                <c:pt idx="12">
                  <c:v>0.95044487185958548</c:v>
                </c:pt>
                <c:pt idx="13">
                  <c:v>0.87228121628502353</c:v>
                </c:pt>
                <c:pt idx="14">
                  <c:v>0.91697081450455409</c:v>
                </c:pt>
                <c:pt idx="15">
                  <c:v>0.97166974124216643</c:v>
                </c:pt>
                <c:pt idx="16">
                  <c:v>1.032474391989211</c:v>
                </c:pt>
                <c:pt idx="17">
                  <c:v>1.0145494252322522</c:v>
                </c:pt>
                <c:pt idx="18">
                  <c:v>1.0542071526337966</c:v>
                </c:pt>
                <c:pt idx="19">
                  <c:v>1.0874791631728915</c:v>
                </c:pt>
                <c:pt idx="20">
                  <c:v>1.0462540526890332</c:v>
                </c:pt>
                <c:pt idx="21">
                  <c:v>1.0630324655045216</c:v>
                </c:pt>
                <c:pt idx="22">
                  <c:v>1.0139681276025423</c:v>
                </c:pt>
                <c:pt idx="23">
                  <c:v>0.9766685772844228</c:v>
                </c:pt>
                <c:pt idx="24">
                  <c:v>0.95044487185958548</c:v>
                </c:pt>
                <c:pt idx="25">
                  <c:v>0.87228121628502353</c:v>
                </c:pt>
                <c:pt idx="26">
                  <c:v>0.91697081450455409</c:v>
                </c:pt>
                <c:pt idx="27">
                  <c:v>0.97166974124216643</c:v>
                </c:pt>
                <c:pt idx="28">
                  <c:v>1.032474391989211</c:v>
                </c:pt>
                <c:pt idx="29">
                  <c:v>1.0145494252322522</c:v>
                </c:pt>
                <c:pt idx="30">
                  <c:v>1.0542071526337966</c:v>
                </c:pt>
                <c:pt idx="31">
                  <c:v>1.0874791631728915</c:v>
                </c:pt>
                <c:pt idx="32">
                  <c:v>1.0462540526890332</c:v>
                </c:pt>
                <c:pt idx="33">
                  <c:v>1.0630324655045216</c:v>
                </c:pt>
                <c:pt idx="34">
                  <c:v>1.0139681276025423</c:v>
                </c:pt>
                <c:pt idx="35">
                  <c:v>0.9766685772844228</c:v>
                </c:pt>
                <c:pt idx="36">
                  <c:v>0.95044487185958548</c:v>
                </c:pt>
                <c:pt idx="37">
                  <c:v>0.87228121628502353</c:v>
                </c:pt>
                <c:pt idx="38">
                  <c:v>0.91697081450455409</c:v>
                </c:pt>
                <c:pt idx="39">
                  <c:v>0.97166974124216643</c:v>
                </c:pt>
                <c:pt idx="40">
                  <c:v>1.032474391989211</c:v>
                </c:pt>
                <c:pt idx="41">
                  <c:v>1.0145494252322522</c:v>
                </c:pt>
                <c:pt idx="42">
                  <c:v>1.0542071526337966</c:v>
                </c:pt>
                <c:pt idx="43">
                  <c:v>1.0874791631728915</c:v>
                </c:pt>
                <c:pt idx="44">
                  <c:v>1.0462540526890332</c:v>
                </c:pt>
                <c:pt idx="45">
                  <c:v>1.0630324655045216</c:v>
                </c:pt>
                <c:pt idx="46">
                  <c:v>1.0139681276025423</c:v>
                </c:pt>
                <c:pt idx="47">
                  <c:v>0.9766685772844228</c:v>
                </c:pt>
                <c:pt idx="48">
                  <c:v>0.95044487185958548</c:v>
                </c:pt>
                <c:pt idx="49">
                  <c:v>0.87228121628502353</c:v>
                </c:pt>
                <c:pt idx="50">
                  <c:v>0.91697081450455409</c:v>
                </c:pt>
                <c:pt idx="51">
                  <c:v>0.97166974124216643</c:v>
                </c:pt>
                <c:pt idx="52">
                  <c:v>1.032474391989211</c:v>
                </c:pt>
                <c:pt idx="53">
                  <c:v>1.0145494252322522</c:v>
                </c:pt>
                <c:pt idx="54">
                  <c:v>1.0542071526337966</c:v>
                </c:pt>
                <c:pt idx="55">
                  <c:v>1.0874791631728915</c:v>
                </c:pt>
                <c:pt idx="56">
                  <c:v>1.0462540526890332</c:v>
                </c:pt>
                <c:pt idx="57">
                  <c:v>1.0630324655045216</c:v>
                </c:pt>
                <c:pt idx="58">
                  <c:v>1.0139681276025423</c:v>
                </c:pt>
                <c:pt idx="59">
                  <c:v>0.9766685772844228</c:v>
                </c:pt>
                <c:pt idx="60">
                  <c:v>0.95044487185958548</c:v>
                </c:pt>
                <c:pt idx="61">
                  <c:v>0.87228121628502353</c:v>
                </c:pt>
                <c:pt idx="62">
                  <c:v>0.91697081450455409</c:v>
                </c:pt>
                <c:pt idx="63">
                  <c:v>0.97166974124216643</c:v>
                </c:pt>
                <c:pt idx="64">
                  <c:v>1.032474391989211</c:v>
                </c:pt>
                <c:pt idx="65">
                  <c:v>1.0145494252322522</c:v>
                </c:pt>
                <c:pt idx="66">
                  <c:v>1.0542071526337966</c:v>
                </c:pt>
                <c:pt idx="67">
                  <c:v>1.0874791631728915</c:v>
                </c:pt>
                <c:pt idx="68">
                  <c:v>1.0462540526890332</c:v>
                </c:pt>
                <c:pt idx="69">
                  <c:v>1.0630324655045216</c:v>
                </c:pt>
                <c:pt idx="70">
                  <c:v>1.0139681276025423</c:v>
                </c:pt>
                <c:pt idx="71">
                  <c:v>0.9766685772844228</c:v>
                </c:pt>
                <c:pt idx="72">
                  <c:v>0.95044487185958548</c:v>
                </c:pt>
                <c:pt idx="73">
                  <c:v>0.87228121628502353</c:v>
                </c:pt>
                <c:pt idx="74">
                  <c:v>0.91697081450455409</c:v>
                </c:pt>
                <c:pt idx="75">
                  <c:v>0.97166974124216643</c:v>
                </c:pt>
                <c:pt idx="76">
                  <c:v>1.032474391989211</c:v>
                </c:pt>
                <c:pt idx="77">
                  <c:v>1.0145494252322522</c:v>
                </c:pt>
                <c:pt idx="78">
                  <c:v>1.0542071526337966</c:v>
                </c:pt>
                <c:pt idx="79">
                  <c:v>1.0874791631728915</c:v>
                </c:pt>
                <c:pt idx="80">
                  <c:v>1.0462540526890332</c:v>
                </c:pt>
                <c:pt idx="81">
                  <c:v>1.0630324655045216</c:v>
                </c:pt>
                <c:pt idx="82">
                  <c:v>1.0139681276025423</c:v>
                </c:pt>
                <c:pt idx="83">
                  <c:v>0.9766685772844228</c:v>
                </c:pt>
                <c:pt idx="84">
                  <c:v>0.95044487185958548</c:v>
                </c:pt>
                <c:pt idx="85">
                  <c:v>0.87228121628502353</c:v>
                </c:pt>
                <c:pt idx="86">
                  <c:v>0.91697081450455409</c:v>
                </c:pt>
                <c:pt idx="87">
                  <c:v>0.97166974124216643</c:v>
                </c:pt>
                <c:pt idx="88">
                  <c:v>1.032474391989211</c:v>
                </c:pt>
                <c:pt idx="89">
                  <c:v>1.0145494252322522</c:v>
                </c:pt>
                <c:pt idx="90">
                  <c:v>1.0542071526337966</c:v>
                </c:pt>
                <c:pt idx="91">
                  <c:v>1.0874791631728915</c:v>
                </c:pt>
                <c:pt idx="92">
                  <c:v>1.0462540526890332</c:v>
                </c:pt>
                <c:pt idx="93">
                  <c:v>1.0630324655045216</c:v>
                </c:pt>
                <c:pt idx="94">
                  <c:v>1.0139681276025423</c:v>
                </c:pt>
                <c:pt idx="95">
                  <c:v>0.9766685772844228</c:v>
                </c:pt>
                <c:pt idx="96">
                  <c:v>0.95044487185958548</c:v>
                </c:pt>
                <c:pt idx="97">
                  <c:v>0.87228121628502353</c:v>
                </c:pt>
                <c:pt idx="98">
                  <c:v>0.91697081450455409</c:v>
                </c:pt>
                <c:pt idx="99">
                  <c:v>0.97166974124216643</c:v>
                </c:pt>
                <c:pt idx="100">
                  <c:v>1.032474391989211</c:v>
                </c:pt>
                <c:pt idx="101">
                  <c:v>1.0145494252322522</c:v>
                </c:pt>
                <c:pt idx="102">
                  <c:v>1.0542071526337966</c:v>
                </c:pt>
                <c:pt idx="103">
                  <c:v>1.0874791631728915</c:v>
                </c:pt>
                <c:pt idx="104">
                  <c:v>1.0462540526890332</c:v>
                </c:pt>
                <c:pt idx="105">
                  <c:v>1.0630324655045216</c:v>
                </c:pt>
                <c:pt idx="106">
                  <c:v>1.0139681276025423</c:v>
                </c:pt>
                <c:pt idx="107">
                  <c:v>0.9766685772844228</c:v>
                </c:pt>
                <c:pt idx="108">
                  <c:v>0.95044487185958548</c:v>
                </c:pt>
                <c:pt idx="109">
                  <c:v>0.87228121628502353</c:v>
                </c:pt>
                <c:pt idx="110">
                  <c:v>0.91697081450455409</c:v>
                </c:pt>
                <c:pt idx="111">
                  <c:v>0.97166974124216643</c:v>
                </c:pt>
                <c:pt idx="112">
                  <c:v>1.032474391989211</c:v>
                </c:pt>
                <c:pt idx="113">
                  <c:v>1.0145494252322522</c:v>
                </c:pt>
                <c:pt idx="114">
                  <c:v>1.0542071526337966</c:v>
                </c:pt>
                <c:pt idx="115">
                  <c:v>1.0874791631728915</c:v>
                </c:pt>
                <c:pt idx="116">
                  <c:v>1.0462540526890332</c:v>
                </c:pt>
                <c:pt idx="117">
                  <c:v>1.0630324655045216</c:v>
                </c:pt>
                <c:pt idx="118">
                  <c:v>1.0139681276025423</c:v>
                </c:pt>
                <c:pt idx="119">
                  <c:v>0.9766685772844228</c:v>
                </c:pt>
                <c:pt idx="120">
                  <c:v>0.95044487185958548</c:v>
                </c:pt>
                <c:pt idx="121">
                  <c:v>0.87228121628502353</c:v>
                </c:pt>
                <c:pt idx="122">
                  <c:v>0.91697081450455409</c:v>
                </c:pt>
                <c:pt idx="123">
                  <c:v>0.97166974124216643</c:v>
                </c:pt>
                <c:pt idx="124">
                  <c:v>1.032474391989211</c:v>
                </c:pt>
                <c:pt idx="125">
                  <c:v>1.0145494252322522</c:v>
                </c:pt>
                <c:pt idx="126">
                  <c:v>1.0542071526337966</c:v>
                </c:pt>
                <c:pt idx="127">
                  <c:v>1.0874791631728915</c:v>
                </c:pt>
                <c:pt idx="128">
                  <c:v>1.0462540526890332</c:v>
                </c:pt>
                <c:pt idx="129">
                  <c:v>1.0630324655045216</c:v>
                </c:pt>
                <c:pt idx="130">
                  <c:v>1.0139681276025423</c:v>
                </c:pt>
                <c:pt idx="131">
                  <c:v>0.9766685772844228</c:v>
                </c:pt>
                <c:pt idx="132">
                  <c:v>0.95044487185958548</c:v>
                </c:pt>
                <c:pt idx="133">
                  <c:v>0.87228121628502353</c:v>
                </c:pt>
                <c:pt idx="134">
                  <c:v>0.91697081450455409</c:v>
                </c:pt>
                <c:pt idx="135">
                  <c:v>0.97166974124216643</c:v>
                </c:pt>
                <c:pt idx="136">
                  <c:v>1.032474391989211</c:v>
                </c:pt>
                <c:pt idx="137">
                  <c:v>1.0145494252322522</c:v>
                </c:pt>
                <c:pt idx="138">
                  <c:v>1.0542071526337966</c:v>
                </c:pt>
                <c:pt idx="139">
                  <c:v>1.0874791631728915</c:v>
                </c:pt>
                <c:pt idx="140">
                  <c:v>1.0462540526890332</c:v>
                </c:pt>
                <c:pt idx="141">
                  <c:v>1.0630324655045216</c:v>
                </c:pt>
                <c:pt idx="142">
                  <c:v>1.0139681276025423</c:v>
                </c:pt>
                <c:pt idx="143">
                  <c:v>0.9766685772844228</c:v>
                </c:pt>
                <c:pt idx="144">
                  <c:v>0.95044487185958548</c:v>
                </c:pt>
                <c:pt idx="145">
                  <c:v>0.87228121628502353</c:v>
                </c:pt>
                <c:pt idx="146">
                  <c:v>0.91697081450455409</c:v>
                </c:pt>
                <c:pt idx="147">
                  <c:v>0.97166974124216643</c:v>
                </c:pt>
                <c:pt idx="148">
                  <c:v>1.032474391989211</c:v>
                </c:pt>
                <c:pt idx="149">
                  <c:v>1.0145494252322522</c:v>
                </c:pt>
                <c:pt idx="150">
                  <c:v>1.0542071526337966</c:v>
                </c:pt>
                <c:pt idx="151">
                  <c:v>1.0874791631728915</c:v>
                </c:pt>
                <c:pt idx="152">
                  <c:v>1.0462540526890332</c:v>
                </c:pt>
                <c:pt idx="153">
                  <c:v>1.0630324655045216</c:v>
                </c:pt>
                <c:pt idx="154">
                  <c:v>1.0139681276025423</c:v>
                </c:pt>
                <c:pt idx="155">
                  <c:v>0.9766685772844228</c:v>
                </c:pt>
                <c:pt idx="156">
                  <c:v>0.95044487185958548</c:v>
                </c:pt>
                <c:pt idx="157">
                  <c:v>0.87228121628502353</c:v>
                </c:pt>
                <c:pt idx="158">
                  <c:v>0.91697081450455409</c:v>
                </c:pt>
                <c:pt idx="159">
                  <c:v>0.97166974124216643</c:v>
                </c:pt>
                <c:pt idx="160">
                  <c:v>1.032474391989211</c:v>
                </c:pt>
                <c:pt idx="161">
                  <c:v>1.0145494252322522</c:v>
                </c:pt>
                <c:pt idx="162">
                  <c:v>1.0542071526337966</c:v>
                </c:pt>
                <c:pt idx="163">
                  <c:v>1.0874791631728915</c:v>
                </c:pt>
                <c:pt idx="164">
                  <c:v>1.0462540526890332</c:v>
                </c:pt>
                <c:pt idx="165">
                  <c:v>1.0630324655045216</c:v>
                </c:pt>
                <c:pt idx="166">
                  <c:v>1.0139681276025423</c:v>
                </c:pt>
                <c:pt idx="167">
                  <c:v>0.9766685772844228</c:v>
                </c:pt>
                <c:pt idx="168">
                  <c:v>0.95044487185958548</c:v>
                </c:pt>
                <c:pt idx="169">
                  <c:v>0.87228121628502353</c:v>
                </c:pt>
                <c:pt idx="170">
                  <c:v>0.91697081450455409</c:v>
                </c:pt>
                <c:pt idx="171">
                  <c:v>0.97166974124216643</c:v>
                </c:pt>
                <c:pt idx="172">
                  <c:v>1.032474391989211</c:v>
                </c:pt>
                <c:pt idx="173">
                  <c:v>1.0145494252322522</c:v>
                </c:pt>
                <c:pt idx="174">
                  <c:v>1.0542071526337966</c:v>
                </c:pt>
                <c:pt idx="175">
                  <c:v>1.0874791631728915</c:v>
                </c:pt>
                <c:pt idx="176">
                  <c:v>1.0462540526890332</c:v>
                </c:pt>
                <c:pt idx="177">
                  <c:v>1.0630324655045216</c:v>
                </c:pt>
                <c:pt idx="178">
                  <c:v>1.0139681276025423</c:v>
                </c:pt>
                <c:pt idx="179">
                  <c:v>0.9766685772844228</c:v>
                </c:pt>
                <c:pt idx="180">
                  <c:v>0.95044487185958548</c:v>
                </c:pt>
                <c:pt idx="181">
                  <c:v>0.87228121628502353</c:v>
                </c:pt>
                <c:pt idx="182">
                  <c:v>0.91697081450455409</c:v>
                </c:pt>
                <c:pt idx="183">
                  <c:v>0.97166974124216643</c:v>
                </c:pt>
                <c:pt idx="184">
                  <c:v>1.032474391989211</c:v>
                </c:pt>
                <c:pt idx="185">
                  <c:v>1.0145494252322522</c:v>
                </c:pt>
                <c:pt idx="186">
                  <c:v>1.0542071526337966</c:v>
                </c:pt>
                <c:pt idx="187">
                  <c:v>1.0874791631728915</c:v>
                </c:pt>
                <c:pt idx="188">
                  <c:v>1.0462540526890332</c:v>
                </c:pt>
                <c:pt idx="189">
                  <c:v>1.0630324655045216</c:v>
                </c:pt>
                <c:pt idx="190">
                  <c:v>1.0139681276025423</c:v>
                </c:pt>
                <c:pt idx="191">
                  <c:v>0.9766685772844228</c:v>
                </c:pt>
                <c:pt idx="192">
                  <c:v>0.95044487185958548</c:v>
                </c:pt>
                <c:pt idx="193">
                  <c:v>0.87228121628502353</c:v>
                </c:pt>
                <c:pt idx="194">
                  <c:v>0.91697081450455409</c:v>
                </c:pt>
                <c:pt idx="195">
                  <c:v>0.97166974124216643</c:v>
                </c:pt>
                <c:pt idx="196">
                  <c:v>1.032474391989211</c:v>
                </c:pt>
                <c:pt idx="197">
                  <c:v>1.0145494252322522</c:v>
                </c:pt>
                <c:pt idx="198">
                  <c:v>1.0542071526337966</c:v>
                </c:pt>
                <c:pt idx="199">
                  <c:v>1.0874791631728915</c:v>
                </c:pt>
                <c:pt idx="200">
                  <c:v>1.0462540526890332</c:v>
                </c:pt>
                <c:pt idx="201">
                  <c:v>1.0630324655045216</c:v>
                </c:pt>
                <c:pt idx="202">
                  <c:v>1.0139681276025423</c:v>
                </c:pt>
                <c:pt idx="203">
                  <c:v>0.9766685772844228</c:v>
                </c:pt>
                <c:pt idx="204">
                  <c:v>0.95044487185958548</c:v>
                </c:pt>
                <c:pt idx="205">
                  <c:v>0.87228121628502353</c:v>
                </c:pt>
                <c:pt idx="206">
                  <c:v>0.91697081450455409</c:v>
                </c:pt>
                <c:pt idx="207">
                  <c:v>0.97166974124216643</c:v>
                </c:pt>
                <c:pt idx="208">
                  <c:v>1.032474391989211</c:v>
                </c:pt>
                <c:pt idx="209">
                  <c:v>1.0145494252322522</c:v>
                </c:pt>
                <c:pt idx="210">
                  <c:v>1.0542071526337966</c:v>
                </c:pt>
                <c:pt idx="211">
                  <c:v>1.0874791631728915</c:v>
                </c:pt>
                <c:pt idx="212">
                  <c:v>1.0462540526890332</c:v>
                </c:pt>
                <c:pt idx="213">
                  <c:v>1.0630324655045216</c:v>
                </c:pt>
                <c:pt idx="214">
                  <c:v>1.0139681276025423</c:v>
                </c:pt>
                <c:pt idx="215">
                  <c:v>0.9766685772844228</c:v>
                </c:pt>
                <c:pt idx="216">
                  <c:v>0.95044487185958548</c:v>
                </c:pt>
                <c:pt idx="217">
                  <c:v>0.87228121628502353</c:v>
                </c:pt>
                <c:pt idx="218">
                  <c:v>0.91697081450455409</c:v>
                </c:pt>
                <c:pt idx="219">
                  <c:v>0.97166974124216643</c:v>
                </c:pt>
                <c:pt idx="220">
                  <c:v>1.032474391989211</c:v>
                </c:pt>
                <c:pt idx="221">
                  <c:v>1.0145494252322522</c:v>
                </c:pt>
                <c:pt idx="222">
                  <c:v>1.0542071526337966</c:v>
                </c:pt>
                <c:pt idx="223">
                  <c:v>1.0874791631728915</c:v>
                </c:pt>
                <c:pt idx="224">
                  <c:v>1.0462540526890332</c:v>
                </c:pt>
                <c:pt idx="225">
                  <c:v>1.0630324655045216</c:v>
                </c:pt>
                <c:pt idx="226">
                  <c:v>1.0139681276025423</c:v>
                </c:pt>
                <c:pt idx="227">
                  <c:v>0.9766685772844228</c:v>
                </c:pt>
                <c:pt idx="228">
                  <c:v>0.95044487185958548</c:v>
                </c:pt>
                <c:pt idx="229">
                  <c:v>0.87228121628502353</c:v>
                </c:pt>
                <c:pt idx="230">
                  <c:v>0.91697081450455409</c:v>
                </c:pt>
                <c:pt idx="231">
                  <c:v>0.97166974124216643</c:v>
                </c:pt>
                <c:pt idx="232">
                  <c:v>1.032474391989211</c:v>
                </c:pt>
                <c:pt idx="233">
                  <c:v>1.0145494252322522</c:v>
                </c:pt>
                <c:pt idx="234">
                  <c:v>1.0542071526337966</c:v>
                </c:pt>
                <c:pt idx="235">
                  <c:v>1.0874791631728915</c:v>
                </c:pt>
                <c:pt idx="236">
                  <c:v>1.0462540526890332</c:v>
                </c:pt>
                <c:pt idx="237">
                  <c:v>1.0630324655045216</c:v>
                </c:pt>
                <c:pt idx="238">
                  <c:v>1.0139681276025423</c:v>
                </c:pt>
                <c:pt idx="239">
                  <c:v>0.9766685772844228</c:v>
                </c:pt>
                <c:pt idx="240">
                  <c:v>0.95044487185958548</c:v>
                </c:pt>
                <c:pt idx="241">
                  <c:v>0.87228121628502353</c:v>
                </c:pt>
                <c:pt idx="242">
                  <c:v>0.91697081450455409</c:v>
                </c:pt>
                <c:pt idx="243">
                  <c:v>0.97166974124216643</c:v>
                </c:pt>
                <c:pt idx="244">
                  <c:v>1.032474391989211</c:v>
                </c:pt>
                <c:pt idx="245">
                  <c:v>1.0145494252322522</c:v>
                </c:pt>
                <c:pt idx="246">
                  <c:v>1.0542071526337966</c:v>
                </c:pt>
                <c:pt idx="247">
                  <c:v>1.0874791631728915</c:v>
                </c:pt>
                <c:pt idx="248">
                  <c:v>1.0462540526890332</c:v>
                </c:pt>
                <c:pt idx="249">
                  <c:v>1.0630324655045216</c:v>
                </c:pt>
                <c:pt idx="250">
                  <c:v>1.0139681276025423</c:v>
                </c:pt>
                <c:pt idx="251">
                  <c:v>0.9766685772844228</c:v>
                </c:pt>
                <c:pt idx="252">
                  <c:v>0.95044487185958548</c:v>
                </c:pt>
                <c:pt idx="253">
                  <c:v>0.87228121628502353</c:v>
                </c:pt>
                <c:pt idx="254">
                  <c:v>0.91697081450455409</c:v>
                </c:pt>
                <c:pt idx="255">
                  <c:v>0.97166974124216643</c:v>
                </c:pt>
                <c:pt idx="256">
                  <c:v>1.032474391989211</c:v>
                </c:pt>
                <c:pt idx="257">
                  <c:v>1.0145494252322522</c:v>
                </c:pt>
                <c:pt idx="258">
                  <c:v>1.0542071526337966</c:v>
                </c:pt>
                <c:pt idx="259">
                  <c:v>1.0874791631728915</c:v>
                </c:pt>
                <c:pt idx="260">
                  <c:v>1.0462540526890332</c:v>
                </c:pt>
                <c:pt idx="261">
                  <c:v>1.0630324655045216</c:v>
                </c:pt>
                <c:pt idx="262">
                  <c:v>1.0139681276025423</c:v>
                </c:pt>
                <c:pt idx="263">
                  <c:v>0.9766685772844228</c:v>
                </c:pt>
                <c:pt idx="264">
                  <c:v>0.95044487185958548</c:v>
                </c:pt>
                <c:pt idx="265">
                  <c:v>0.87228121628502353</c:v>
                </c:pt>
                <c:pt idx="266">
                  <c:v>0.91697081450455409</c:v>
                </c:pt>
                <c:pt idx="267">
                  <c:v>0.97166974124216643</c:v>
                </c:pt>
                <c:pt idx="268">
                  <c:v>1.032474391989211</c:v>
                </c:pt>
                <c:pt idx="269">
                  <c:v>1.0145494252322522</c:v>
                </c:pt>
                <c:pt idx="270">
                  <c:v>1.0542071526337966</c:v>
                </c:pt>
                <c:pt idx="271">
                  <c:v>1.0874791631728915</c:v>
                </c:pt>
                <c:pt idx="272">
                  <c:v>1.0462540526890332</c:v>
                </c:pt>
                <c:pt idx="273">
                  <c:v>1.0630324655045216</c:v>
                </c:pt>
                <c:pt idx="274">
                  <c:v>1.0139681276025423</c:v>
                </c:pt>
                <c:pt idx="275">
                  <c:v>0.9766685772844228</c:v>
                </c:pt>
                <c:pt idx="276">
                  <c:v>0.95044487185958548</c:v>
                </c:pt>
                <c:pt idx="277">
                  <c:v>0.87228121628502353</c:v>
                </c:pt>
                <c:pt idx="278">
                  <c:v>0.91697081450455409</c:v>
                </c:pt>
                <c:pt idx="279">
                  <c:v>0.97166974124216643</c:v>
                </c:pt>
                <c:pt idx="280">
                  <c:v>1.032474391989211</c:v>
                </c:pt>
                <c:pt idx="281">
                  <c:v>1.0145494252322522</c:v>
                </c:pt>
                <c:pt idx="282">
                  <c:v>1.0542071526337966</c:v>
                </c:pt>
                <c:pt idx="283">
                  <c:v>1.0874791631728915</c:v>
                </c:pt>
                <c:pt idx="284">
                  <c:v>1.0462540526890332</c:v>
                </c:pt>
                <c:pt idx="285">
                  <c:v>1.0630324655045216</c:v>
                </c:pt>
                <c:pt idx="286">
                  <c:v>1.0139681276025423</c:v>
                </c:pt>
                <c:pt idx="287">
                  <c:v>0.9766685772844228</c:v>
                </c:pt>
                <c:pt idx="288">
                  <c:v>0.95044487185958548</c:v>
                </c:pt>
                <c:pt idx="289">
                  <c:v>0.87228121628502353</c:v>
                </c:pt>
                <c:pt idx="290">
                  <c:v>0.91697081450455409</c:v>
                </c:pt>
                <c:pt idx="291">
                  <c:v>0.97166974124216643</c:v>
                </c:pt>
                <c:pt idx="292">
                  <c:v>1.032474391989211</c:v>
                </c:pt>
                <c:pt idx="293">
                  <c:v>1.0145494252322522</c:v>
                </c:pt>
                <c:pt idx="294">
                  <c:v>1.0542071526337966</c:v>
                </c:pt>
                <c:pt idx="295">
                  <c:v>1.0874791631728915</c:v>
                </c:pt>
                <c:pt idx="296">
                  <c:v>1.0462540526890332</c:v>
                </c:pt>
                <c:pt idx="297">
                  <c:v>1.0630324655045216</c:v>
                </c:pt>
                <c:pt idx="298">
                  <c:v>1.0139681276025423</c:v>
                </c:pt>
                <c:pt idx="299">
                  <c:v>0.9766685772844228</c:v>
                </c:pt>
                <c:pt idx="300">
                  <c:v>0.95044487185958548</c:v>
                </c:pt>
                <c:pt idx="301">
                  <c:v>0.87228121628502353</c:v>
                </c:pt>
                <c:pt idx="302">
                  <c:v>0.91697081450455409</c:v>
                </c:pt>
                <c:pt idx="303">
                  <c:v>0.97166974124216643</c:v>
                </c:pt>
                <c:pt idx="304">
                  <c:v>1.032474391989211</c:v>
                </c:pt>
                <c:pt idx="305">
                  <c:v>1.0145494252322522</c:v>
                </c:pt>
                <c:pt idx="306">
                  <c:v>1.0542071526337966</c:v>
                </c:pt>
                <c:pt idx="307">
                  <c:v>1.0874791631728915</c:v>
                </c:pt>
                <c:pt idx="308">
                  <c:v>1.0462540526890332</c:v>
                </c:pt>
                <c:pt idx="309">
                  <c:v>1.0630324655045216</c:v>
                </c:pt>
                <c:pt idx="310">
                  <c:v>1.0139681276025423</c:v>
                </c:pt>
                <c:pt idx="311">
                  <c:v>0.9766685772844228</c:v>
                </c:pt>
                <c:pt idx="312">
                  <c:v>0.95044487185958548</c:v>
                </c:pt>
                <c:pt idx="313">
                  <c:v>0.87228121628502353</c:v>
                </c:pt>
                <c:pt idx="314">
                  <c:v>0.91697081450455409</c:v>
                </c:pt>
                <c:pt idx="315">
                  <c:v>0.97166974124216643</c:v>
                </c:pt>
                <c:pt idx="316">
                  <c:v>1.032474391989211</c:v>
                </c:pt>
                <c:pt idx="317">
                  <c:v>1.0145494252322522</c:v>
                </c:pt>
                <c:pt idx="318">
                  <c:v>1.0542071526337966</c:v>
                </c:pt>
                <c:pt idx="319">
                  <c:v>1.0874791631728915</c:v>
                </c:pt>
                <c:pt idx="320">
                  <c:v>1.0462540526890332</c:v>
                </c:pt>
                <c:pt idx="321">
                  <c:v>1.0630324655045216</c:v>
                </c:pt>
                <c:pt idx="322">
                  <c:v>1.0139681276025423</c:v>
                </c:pt>
                <c:pt idx="323">
                  <c:v>0.9766685772844228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6-4491-B762-238C756C3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1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  <c:max val="1.5"/>
          <c:min val="0.5"/>
        </c:scaling>
        <c:delete val="0"/>
        <c:axPos val="l"/>
        <c:numFmt formatCode="0.0" sourceLinked="0"/>
        <c:majorTickMark val="out"/>
        <c:minorTickMark val="none"/>
        <c:tickLblPos val="nextTo"/>
        <c:crossAx val="663604616"/>
        <c:crosses val="autoZero"/>
        <c:crossBetween val="midCat"/>
        <c:majorUnit val="0.1"/>
      </c:valAx>
    </c:plotArea>
    <c:plotVisOnly val="0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'8.SeasRegChopraMineEvenp12'!$I$1</c:f>
          <c:strCache>
            <c:ptCount val="1"/>
            <c:pt idx="0">
              <c:v>Ft (Stat.Reg)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'8.SeasRegChopraMineEvenp12'!$B$1</c:f>
              <c:strCache>
                <c:ptCount val="1"/>
                <c:pt idx="0">
                  <c:v>Monthly 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'8.SeasRegChopraMineEvenp12'!$A$3:$A$314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'8.SeasRegChopraMineEvenp12'!$B$3:$B$314</c:f>
              <c:numCache>
                <c:formatCode>#,##0</c:formatCode>
                <c:ptCount val="312"/>
                <c:pt idx="0">
                  <c:v>479.94499999999999</c:v>
                </c:pt>
                <c:pt idx="1">
                  <c:v>467.56799999999998</c:v>
                </c:pt>
                <c:pt idx="2">
                  <c:v>504.07</c:v>
                </c:pt>
                <c:pt idx="3">
                  <c:v>518.35400000000004</c:v>
                </c:pt>
                <c:pt idx="4">
                  <c:v>529.22</c:v>
                </c:pt>
                <c:pt idx="5">
                  <c:v>555.90599999999995</c:v>
                </c:pt>
                <c:pt idx="6">
                  <c:v>567.56500000000005</c:v>
                </c:pt>
                <c:pt idx="7">
                  <c:v>557.41499999999996</c:v>
                </c:pt>
                <c:pt idx="8">
                  <c:v>589.04899999999998</c:v>
                </c:pt>
                <c:pt idx="9">
                  <c:v>583.32799999999997</c:v>
                </c:pt>
                <c:pt idx="10">
                  <c:v>556.21299999999997</c:v>
                </c:pt>
                <c:pt idx="11">
                  <c:v>555.69500000000005</c:v>
                </c:pt>
                <c:pt idx="12">
                  <c:v>526.73199999999997</c:v>
                </c:pt>
                <c:pt idx="13">
                  <c:v>511.84</c:v>
                </c:pt>
                <c:pt idx="14">
                  <c:v>608.29899999999998</c:v>
                </c:pt>
                <c:pt idx="15">
                  <c:v>610.91800000000001</c:v>
                </c:pt>
                <c:pt idx="16">
                  <c:v>632.19899999999996</c:v>
                </c:pt>
                <c:pt idx="17">
                  <c:v>639.68399999999997</c:v>
                </c:pt>
                <c:pt idx="18">
                  <c:v>658.19100000000003</c:v>
                </c:pt>
                <c:pt idx="19">
                  <c:v>685.74699999999996</c:v>
                </c:pt>
                <c:pt idx="20">
                  <c:v>662.72299999999996</c:v>
                </c:pt>
                <c:pt idx="21">
                  <c:v>658.73699999999997</c:v>
                </c:pt>
                <c:pt idx="22">
                  <c:v>667.18600000000004</c:v>
                </c:pt>
                <c:pt idx="23">
                  <c:v>613.65</c:v>
                </c:pt>
                <c:pt idx="24">
                  <c:v>588.44799999999998</c:v>
                </c:pt>
                <c:pt idx="25">
                  <c:v>587.90899999999999</c:v>
                </c:pt>
                <c:pt idx="26">
                  <c:v>623.66499999999996</c:v>
                </c:pt>
                <c:pt idx="27">
                  <c:v>605.56700000000001</c:v>
                </c:pt>
                <c:pt idx="28">
                  <c:v>730.428</c:v>
                </c:pt>
                <c:pt idx="29">
                  <c:v>691.14400000000001</c:v>
                </c:pt>
                <c:pt idx="30">
                  <c:v>678.20699999999999</c:v>
                </c:pt>
                <c:pt idx="31">
                  <c:v>747.36500000000001</c:v>
                </c:pt>
                <c:pt idx="32">
                  <c:v>739.64700000000005</c:v>
                </c:pt>
                <c:pt idx="33">
                  <c:v>783.58399999999995</c:v>
                </c:pt>
                <c:pt idx="34">
                  <c:v>745.12</c:v>
                </c:pt>
                <c:pt idx="35">
                  <c:v>699.38800000000003</c:v>
                </c:pt>
                <c:pt idx="36">
                  <c:v>697.37699999999995</c:v>
                </c:pt>
                <c:pt idx="37">
                  <c:v>672.14099999999996</c:v>
                </c:pt>
                <c:pt idx="38">
                  <c:v>708.03099999999995</c:v>
                </c:pt>
                <c:pt idx="39">
                  <c:v>773.49599999999998</c:v>
                </c:pt>
                <c:pt idx="40">
                  <c:v>814.80600000000004</c:v>
                </c:pt>
                <c:pt idx="41">
                  <c:v>777.45699999999999</c:v>
                </c:pt>
                <c:pt idx="42">
                  <c:v>850.72900000000004</c:v>
                </c:pt>
                <c:pt idx="43">
                  <c:v>898.78499999999997</c:v>
                </c:pt>
                <c:pt idx="44">
                  <c:v>809.69399999999996</c:v>
                </c:pt>
                <c:pt idx="45">
                  <c:v>914.43299999999999</c:v>
                </c:pt>
                <c:pt idx="46">
                  <c:v>824.92600000000004</c:v>
                </c:pt>
                <c:pt idx="47">
                  <c:v>738.35900000000004</c:v>
                </c:pt>
                <c:pt idx="48">
                  <c:v>751.428</c:v>
                </c:pt>
                <c:pt idx="49">
                  <c:v>642.14200000000005</c:v>
                </c:pt>
                <c:pt idx="50">
                  <c:v>761.91399999999999</c:v>
                </c:pt>
                <c:pt idx="51">
                  <c:v>783.96500000000003</c:v>
                </c:pt>
                <c:pt idx="52">
                  <c:v>767.58500000000004</c:v>
                </c:pt>
                <c:pt idx="53">
                  <c:v>797.89599999999996</c:v>
                </c:pt>
                <c:pt idx="54">
                  <c:v>830.89</c:v>
                </c:pt>
                <c:pt idx="55">
                  <c:v>882.92</c:v>
                </c:pt>
                <c:pt idx="56">
                  <c:v>873.03399999999999</c:v>
                </c:pt>
                <c:pt idx="57">
                  <c:v>939.88699999999994</c:v>
                </c:pt>
                <c:pt idx="58">
                  <c:v>827.61599999999999</c:v>
                </c:pt>
                <c:pt idx="59">
                  <c:v>787.22</c:v>
                </c:pt>
                <c:pt idx="60">
                  <c:v>752.88099999999997</c:v>
                </c:pt>
                <c:pt idx="61">
                  <c:v>797.99</c:v>
                </c:pt>
                <c:pt idx="62">
                  <c:v>780.17200000000003</c:v>
                </c:pt>
                <c:pt idx="63">
                  <c:v>894.49800000000005</c:v>
                </c:pt>
                <c:pt idx="64">
                  <c:v>959.41200000000003</c:v>
                </c:pt>
                <c:pt idx="65">
                  <c:v>955.43899999999996</c:v>
                </c:pt>
                <c:pt idx="66">
                  <c:v>947.60900000000004</c:v>
                </c:pt>
                <c:pt idx="67">
                  <c:v>1032.729</c:v>
                </c:pt>
                <c:pt idx="68">
                  <c:v>929.58100000000002</c:v>
                </c:pt>
                <c:pt idx="69">
                  <c:v>772.28899999999999</c:v>
                </c:pt>
                <c:pt idx="70">
                  <c:v>880.16399999999999</c:v>
                </c:pt>
                <c:pt idx="71">
                  <c:v>928.50199999999995</c:v>
                </c:pt>
                <c:pt idx="72">
                  <c:v>852.88499999999999</c:v>
                </c:pt>
                <c:pt idx="73">
                  <c:v>863.74599999999998</c:v>
                </c:pt>
                <c:pt idx="74">
                  <c:v>920.10299999999995</c:v>
                </c:pt>
                <c:pt idx="75">
                  <c:v>989.822</c:v>
                </c:pt>
                <c:pt idx="76">
                  <c:v>1040.2940000000001</c:v>
                </c:pt>
                <c:pt idx="77">
                  <c:v>920.23</c:v>
                </c:pt>
                <c:pt idx="78">
                  <c:v>1046.4010000000001</c:v>
                </c:pt>
                <c:pt idx="79">
                  <c:v>1041.6880000000001</c:v>
                </c:pt>
                <c:pt idx="80">
                  <c:v>1002.542</c:v>
                </c:pt>
                <c:pt idx="81">
                  <c:v>1107.932</c:v>
                </c:pt>
                <c:pt idx="82">
                  <c:v>1052.68</c:v>
                </c:pt>
                <c:pt idx="83">
                  <c:v>968.678</c:v>
                </c:pt>
                <c:pt idx="84">
                  <c:v>993.04300000000001</c:v>
                </c:pt>
                <c:pt idx="85">
                  <c:v>797.12300000000005</c:v>
                </c:pt>
                <c:pt idx="86">
                  <c:v>1060.0139999999999</c:v>
                </c:pt>
                <c:pt idx="87">
                  <c:v>1057.9570000000001</c:v>
                </c:pt>
                <c:pt idx="88">
                  <c:v>1128.8699999999999</c:v>
                </c:pt>
                <c:pt idx="89">
                  <c:v>1106.1790000000001</c:v>
                </c:pt>
                <c:pt idx="90">
                  <c:v>1206.0630000000001</c:v>
                </c:pt>
                <c:pt idx="91">
                  <c:v>1148.2929999999999</c:v>
                </c:pt>
                <c:pt idx="92">
                  <c:v>1087.1569999999999</c:v>
                </c:pt>
                <c:pt idx="93">
                  <c:v>1200.6020000000001</c:v>
                </c:pt>
                <c:pt idx="94">
                  <c:v>1213.0060000000001</c:v>
                </c:pt>
                <c:pt idx="95">
                  <c:v>1102.9880000000001</c:v>
                </c:pt>
                <c:pt idx="96">
                  <c:v>1099.7750000000001</c:v>
                </c:pt>
                <c:pt idx="97">
                  <c:v>1052.3900000000001</c:v>
                </c:pt>
                <c:pt idx="98">
                  <c:v>991.03899999999999</c:v>
                </c:pt>
                <c:pt idx="99">
                  <c:v>1175.4760000000001</c:v>
                </c:pt>
                <c:pt idx="100">
                  <c:v>1175.51</c:v>
                </c:pt>
                <c:pt idx="101">
                  <c:v>1210.653</c:v>
                </c:pt>
                <c:pt idx="102">
                  <c:v>1221.68</c:v>
                </c:pt>
                <c:pt idx="103">
                  <c:v>1266.9159999999999</c:v>
                </c:pt>
                <c:pt idx="104">
                  <c:v>1273.7650000000001</c:v>
                </c:pt>
                <c:pt idx="105">
                  <c:v>1308.6790000000001</c:v>
                </c:pt>
                <c:pt idx="106">
                  <c:v>1251.5039999999999</c:v>
                </c:pt>
                <c:pt idx="107">
                  <c:v>1167.0619999999999</c:v>
                </c:pt>
                <c:pt idx="108">
                  <c:v>1199.731</c:v>
                </c:pt>
                <c:pt idx="109">
                  <c:v>996.279</c:v>
                </c:pt>
                <c:pt idx="110">
                  <c:v>1232.146</c:v>
                </c:pt>
                <c:pt idx="111">
                  <c:v>1292.9069999999999</c:v>
                </c:pt>
                <c:pt idx="112">
                  <c:v>1340.019</c:v>
                </c:pt>
                <c:pt idx="113">
                  <c:v>1343.875</c:v>
                </c:pt>
                <c:pt idx="114">
                  <c:v>1344.252</c:v>
                </c:pt>
                <c:pt idx="115">
                  <c:v>1465.7850000000001</c:v>
                </c:pt>
                <c:pt idx="116">
                  <c:v>1406.345</c:v>
                </c:pt>
                <c:pt idx="117">
                  <c:v>1450.789</c:v>
                </c:pt>
                <c:pt idx="118">
                  <c:v>1400.61</c:v>
                </c:pt>
                <c:pt idx="119">
                  <c:v>1287.4880000000001</c:v>
                </c:pt>
                <c:pt idx="120">
                  <c:v>1283.0709999999999</c:v>
                </c:pt>
                <c:pt idx="121">
                  <c:v>1190.4480000000001</c:v>
                </c:pt>
                <c:pt idx="122">
                  <c:v>1171.046</c:v>
                </c:pt>
                <c:pt idx="123">
                  <c:v>1258.894</c:v>
                </c:pt>
                <c:pt idx="124">
                  <c:v>1287.8009999999999</c:v>
                </c:pt>
                <c:pt idx="125">
                  <c:v>1378.39</c:v>
                </c:pt>
                <c:pt idx="126">
                  <c:v>1363.7470000000001</c:v>
                </c:pt>
                <c:pt idx="127">
                  <c:v>1372.614</c:v>
                </c:pt>
                <c:pt idx="128">
                  <c:v>1396.673</c:v>
                </c:pt>
                <c:pt idx="129">
                  <c:v>1380.1210000000001</c:v>
                </c:pt>
                <c:pt idx="130">
                  <c:v>1347.9459999999999</c:v>
                </c:pt>
                <c:pt idx="131">
                  <c:v>1236.759</c:v>
                </c:pt>
                <c:pt idx="132">
                  <c:v>1173.579</c:v>
                </c:pt>
                <c:pt idx="133">
                  <c:v>1143.425</c:v>
                </c:pt>
                <c:pt idx="134">
                  <c:v>1082.037</c:v>
                </c:pt>
                <c:pt idx="135">
                  <c:v>1162.0509999999999</c:v>
                </c:pt>
                <c:pt idx="136">
                  <c:v>1215.8589999999999</c:v>
                </c:pt>
                <c:pt idx="137">
                  <c:v>1211.954</c:v>
                </c:pt>
                <c:pt idx="138">
                  <c:v>1261.8630000000001</c:v>
                </c:pt>
                <c:pt idx="139">
                  <c:v>1329.326</c:v>
                </c:pt>
                <c:pt idx="140">
                  <c:v>1247.7270000000001</c:v>
                </c:pt>
                <c:pt idx="141">
                  <c:v>1301.498</c:v>
                </c:pt>
                <c:pt idx="142">
                  <c:v>1217.5060000000001</c:v>
                </c:pt>
                <c:pt idx="143">
                  <c:v>990.98099999999999</c:v>
                </c:pt>
                <c:pt idx="144">
                  <c:v>986.29899999999998</c:v>
                </c:pt>
                <c:pt idx="145">
                  <c:v>731.95299999999997</c:v>
                </c:pt>
                <c:pt idx="146">
                  <c:v>900.61800000000005</c:v>
                </c:pt>
                <c:pt idx="147">
                  <c:v>940.82899999999995</c:v>
                </c:pt>
                <c:pt idx="148">
                  <c:v>994.38400000000001</c:v>
                </c:pt>
                <c:pt idx="149">
                  <c:v>965.02800000000002</c:v>
                </c:pt>
                <c:pt idx="150">
                  <c:v>1009.217</c:v>
                </c:pt>
                <c:pt idx="151">
                  <c:v>1105.922</c:v>
                </c:pt>
                <c:pt idx="152">
                  <c:v>1023.921</c:v>
                </c:pt>
                <c:pt idx="153">
                  <c:v>1098.1199999999999</c:v>
                </c:pt>
                <c:pt idx="154">
                  <c:v>1026.3789999999999</c:v>
                </c:pt>
                <c:pt idx="155">
                  <c:v>1030.2260000000001</c:v>
                </c:pt>
                <c:pt idx="156">
                  <c:v>1001.776</c:v>
                </c:pt>
                <c:pt idx="157">
                  <c:v>938.59299999999996</c:v>
                </c:pt>
                <c:pt idx="158">
                  <c:v>973.02499999999998</c:v>
                </c:pt>
                <c:pt idx="159">
                  <c:v>1080.3430000000001</c:v>
                </c:pt>
                <c:pt idx="160">
                  <c:v>1214.136</c:v>
                </c:pt>
                <c:pt idx="161">
                  <c:v>1250.4179999999999</c:v>
                </c:pt>
                <c:pt idx="162">
                  <c:v>1318.627</c:v>
                </c:pt>
                <c:pt idx="163">
                  <c:v>1374.8409999999999</c:v>
                </c:pt>
                <c:pt idx="164">
                  <c:v>1286.4010000000001</c:v>
                </c:pt>
                <c:pt idx="165">
                  <c:v>1296.0050000000001</c:v>
                </c:pt>
                <c:pt idx="166">
                  <c:v>1225.277</c:v>
                </c:pt>
                <c:pt idx="167">
                  <c:v>1135.962</c:v>
                </c:pt>
                <c:pt idx="168">
                  <c:v>1135.4780000000001</c:v>
                </c:pt>
                <c:pt idx="169">
                  <c:v>1013.25</c:v>
                </c:pt>
                <c:pt idx="170">
                  <c:v>1013.032</c:v>
                </c:pt>
                <c:pt idx="171">
                  <c:v>1148.3610000000001</c:v>
                </c:pt>
                <c:pt idx="172">
                  <c:v>1229.616</c:v>
                </c:pt>
                <c:pt idx="173">
                  <c:v>1195.0630000000001</c:v>
                </c:pt>
                <c:pt idx="174">
                  <c:v>1261.2529999999999</c:v>
                </c:pt>
                <c:pt idx="175">
                  <c:v>1259.0999999999999</c:v>
                </c:pt>
                <c:pt idx="176">
                  <c:v>1232.8009999999999</c:v>
                </c:pt>
                <c:pt idx="177">
                  <c:v>1200.251</c:v>
                </c:pt>
                <c:pt idx="178">
                  <c:v>1153.99</c:v>
                </c:pt>
                <c:pt idx="179">
                  <c:v>1159.42</c:v>
                </c:pt>
                <c:pt idx="180">
                  <c:v>1155.1389999999999</c:v>
                </c:pt>
                <c:pt idx="181">
                  <c:v>914.24300000000005</c:v>
                </c:pt>
                <c:pt idx="182">
                  <c:v>1112.0429999999999</c:v>
                </c:pt>
                <c:pt idx="183">
                  <c:v>1169.0940000000001</c:v>
                </c:pt>
                <c:pt idx="184">
                  <c:v>1229.2460000000001</c:v>
                </c:pt>
                <c:pt idx="185">
                  <c:v>1252.2070000000001</c:v>
                </c:pt>
                <c:pt idx="186">
                  <c:v>1248.8610000000001</c:v>
                </c:pt>
                <c:pt idx="187">
                  <c:v>1250.115</c:v>
                </c:pt>
                <c:pt idx="188">
                  <c:v>1256.943</c:v>
                </c:pt>
                <c:pt idx="189">
                  <c:v>1248.721</c:v>
                </c:pt>
                <c:pt idx="190">
                  <c:v>1138.4960000000001</c:v>
                </c:pt>
                <c:pt idx="191">
                  <c:v>1148.2750000000001</c:v>
                </c:pt>
                <c:pt idx="192">
                  <c:v>1205.2639999999999</c:v>
                </c:pt>
                <c:pt idx="193">
                  <c:v>1145.9259999999999</c:v>
                </c:pt>
                <c:pt idx="194">
                  <c:v>989.86800000000005</c:v>
                </c:pt>
                <c:pt idx="195">
                  <c:v>1159.7950000000001</c:v>
                </c:pt>
                <c:pt idx="196">
                  <c:v>1220.441</c:v>
                </c:pt>
                <c:pt idx="197">
                  <c:v>1212.1289999999999</c:v>
                </c:pt>
                <c:pt idx="198">
                  <c:v>1277.806</c:v>
                </c:pt>
                <c:pt idx="199">
                  <c:v>1339.9690000000001</c:v>
                </c:pt>
                <c:pt idx="200">
                  <c:v>1298.0070000000001</c:v>
                </c:pt>
                <c:pt idx="201">
                  <c:v>1260.71</c:v>
                </c:pt>
                <c:pt idx="202">
                  <c:v>1253.4490000000001</c:v>
                </c:pt>
                <c:pt idx="203">
                  <c:v>1235.8019999999999</c:v>
                </c:pt>
                <c:pt idx="204">
                  <c:v>1214.4359999999999</c:v>
                </c:pt>
                <c:pt idx="205">
                  <c:v>1076.961</c:v>
                </c:pt>
                <c:pt idx="206">
                  <c:v>1152.4839999999999</c:v>
                </c:pt>
                <c:pt idx="207">
                  <c:v>1275.8800000000001</c:v>
                </c:pt>
                <c:pt idx="208">
                  <c:v>1288.652</c:v>
                </c:pt>
                <c:pt idx="209">
                  <c:v>1346.9549999999999</c:v>
                </c:pt>
                <c:pt idx="210">
                  <c:v>1300.4680000000001</c:v>
                </c:pt>
                <c:pt idx="211">
                  <c:v>1330.7850000000001</c:v>
                </c:pt>
                <c:pt idx="212">
                  <c:v>1404.904</c:v>
                </c:pt>
                <c:pt idx="213">
                  <c:v>1298.692</c:v>
                </c:pt>
                <c:pt idx="214">
                  <c:v>1244.8610000000001</c:v>
                </c:pt>
                <c:pt idx="215">
                  <c:v>1225.8050000000001</c:v>
                </c:pt>
                <c:pt idx="216">
                  <c:v>958.91700000000003</c:v>
                </c:pt>
                <c:pt idx="217">
                  <c:v>915.779</c:v>
                </c:pt>
                <c:pt idx="218">
                  <c:v>1421.9469999999999</c:v>
                </c:pt>
                <c:pt idx="219">
                  <c:v>1277.8340000000001</c:v>
                </c:pt>
                <c:pt idx="220">
                  <c:v>1330.0409999999999</c:v>
                </c:pt>
                <c:pt idx="221">
                  <c:v>1305.424</c:v>
                </c:pt>
                <c:pt idx="222">
                  <c:v>1389.373</c:v>
                </c:pt>
                <c:pt idx="223">
                  <c:v>1490.32</c:v>
                </c:pt>
                <c:pt idx="224">
                  <c:v>1385.9290000000001</c:v>
                </c:pt>
                <c:pt idx="225">
                  <c:v>1324.5740000000001</c:v>
                </c:pt>
                <c:pt idx="226">
                  <c:v>1329.6669999999999</c:v>
                </c:pt>
                <c:pt idx="227">
                  <c:v>1222.7249999999999</c:v>
                </c:pt>
                <c:pt idx="228">
                  <c:v>1240.586</c:v>
                </c:pt>
                <c:pt idx="229">
                  <c:v>1275.133</c:v>
                </c:pt>
                <c:pt idx="230">
                  <c:v>1077.7190000000001</c:v>
                </c:pt>
                <c:pt idx="231">
                  <c:v>1135.019</c:v>
                </c:pt>
                <c:pt idx="232">
                  <c:v>1410.9749999999999</c:v>
                </c:pt>
                <c:pt idx="233">
                  <c:v>1279.347</c:v>
                </c:pt>
                <c:pt idx="234">
                  <c:v>1324.9829999999999</c:v>
                </c:pt>
                <c:pt idx="235">
                  <c:v>1439.963</c:v>
                </c:pt>
                <c:pt idx="236">
                  <c:v>1294.5119999999999</c:v>
                </c:pt>
                <c:pt idx="237">
                  <c:v>1396.383</c:v>
                </c:pt>
                <c:pt idx="238">
                  <c:v>1411.8720000000001</c:v>
                </c:pt>
                <c:pt idx="239">
                  <c:v>1345.4659999999999</c:v>
                </c:pt>
                <c:pt idx="240">
                  <c:v>1287.088</c:v>
                </c:pt>
                <c:pt idx="241">
                  <c:v>1212.0329999999999</c:v>
                </c:pt>
                <c:pt idx="242">
                  <c:v>1118.2449999999999</c:v>
                </c:pt>
                <c:pt idx="243">
                  <c:v>1214.191</c:v>
                </c:pt>
                <c:pt idx="244">
                  <c:v>1418.6969999999999</c:v>
                </c:pt>
                <c:pt idx="245">
                  <c:v>1334.7339999999999</c:v>
                </c:pt>
                <c:pt idx="246">
                  <c:v>1408.204</c:v>
                </c:pt>
                <c:pt idx="247">
                  <c:v>1491.308</c:v>
                </c:pt>
                <c:pt idx="248">
                  <c:v>1449.327</c:v>
                </c:pt>
                <c:pt idx="249">
                  <c:v>1483.7919999999999</c:v>
                </c:pt>
                <c:pt idx="250">
                  <c:v>1490.223</c:v>
                </c:pt>
                <c:pt idx="251">
                  <c:v>1493.4559999999999</c:v>
                </c:pt>
                <c:pt idx="252">
                  <c:v>1466.559</c:v>
                </c:pt>
                <c:pt idx="253">
                  <c:v>1386.85</c:v>
                </c:pt>
                <c:pt idx="254">
                  <c:v>1153.124</c:v>
                </c:pt>
                <c:pt idx="255">
                  <c:v>1323.9760000000001</c:v>
                </c:pt>
                <c:pt idx="256">
                  <c:v>1456.232</c:v>
                </c:pt>
                <c:pt idx="257">
                  <c:v>1475.34</c:v>
                </c:pt>
                <c:pt idx="258">
                  <c:v>1522.027</c:v>
                </c:pt>
                <c:pt idx="259">
                  <c:v>1506.182</c:v>
                </c:pt>
                <c:pt idx="260">
                  <c:v>1502.47</c:v>
                </c:pt>
                <c:pt idx="261">
                  <c:v>1657.962</c:v>
                </c:pt>
                <c:pt idx="262">
                  <c:v>1454.1659999999999</c:v>
                </c:pt>
                <c:pt idx="263">
                  <c:v>1644.905</c:v>
                </c:pt>
                <c:pt idx="264">
                  <c:v>1509.7360000000001</c:v>
                </c:pt>
                <c:pt idx="265">
                  <c:v>1301.925</c:v>
                </c:pt>
                <c:pt idx="266">
                  <c:v>1203.799</c:v>
                </c:pt>
                <c:pt idx="267">
                  <c:v>1364.588</c:v>
                </c:pt>
                <c:pt idx="268">
                  <c:v>1402.2860000000001</c:v>
                </c:pt>
                <c:pt idx="269">
                  <c:v>1441.9459999999999</c:v>
                </c:pt>
                <c:pt idx="270">
                  <c:v>1533.934</c:v>
                </c:pt>
                <c:pt idx="271">
                  <c:v>1525.0740000000001</c:v>
                </c:pt>
                <c:pt idx="272">
                  <c:v>1486.8589999999999</c:v>
                </c:pt>
                <c:pt idx="273">
                  <c:v>1458.616</c:v>
                </c:pt>
                <c:pt idx="274">
                  <c:v>1328.904</c:v>
                </c:pt>
                <c:pt idx="275">
                  <c:v>1412.011</c:v>
                </c:pt>
                <c:pt idx="276">
                  <c:v>1432.973</c:v>
                </c:pt>
                <c:pt idx="277">
                  <c:v>1082.4659999999999</c:v>
                </c:pt>
                <c:pt idx="278">
                  <c:v>967.23299999999995</c:v>
                </c:pt>
                <c:pt idx="279">
                  <c:v>1208.73</c:v>
                </c:pt>
                <c:pt idx="280">
                  <c:v>1209.8710000000001</c:v>
                </c:pt>
                <c:pt idx="281">
                  <c:v>1293.6559999999999</c:v>
                </c:pt>
                <c:pt idx="282">
                  <c:v>1609.472</c:v>
                </c:pt>
                <c:pt idx="283">
                  <c:v>1687.444</c:v>
                </c:pt>
                <c:pt idx="284">
                  <c:v>1679.2059999999999</c:v>
                </c:pt>
                <c:pt idx="285">
                  <c:v>1787.3320000000001</c:v>
                </c:pt>
                <c:pt idx="286">
                  <c:v>1643.271</c:v>
                </c:pt>
                <c:pt idx="287">
                  <c:v>1695.0719999999999</c:v>
                </c:pt>
                <c:pt idx="288">
                  <c:v>1599.5229999999999</c:v>
                </c:pt>
                <c:pt idx="289">
                  <c:v>1571.05</c:v>
                </c:pt>
                <c:pt idx="290">
                  <c:v>1797.9849999999999</c:v>
                </c:pt>
                <c:pt idx="291">
                  <c:v>1693.1559999999999</c:v>
                </c:pt>
                <c:pt idx="292">
                  <c:v>1919.2639999999999</c:v>
                </c:pt>
                <c:pt idx="293">
                  <c:v>1600.7270000000001</c:v>
                </c:pt>
                <c:pt idx="294">
                  <c:v>1675.6469999999999</c:v>
                </c:pt>
                <c:pt idx="295">
                  <c:v>1762.0830000000001</c:v>
                </c:pt>
                <c:pt idx="296">
                  <c:v>1652.338</c:v>
                </c:pt>
                <c:pt idx="297">
                  <c:v>1692.36</c:v>
                </c:pt>
                <c:pt idx="298">
                  <c:v>1556.9480000000001</c:v>
                </c:pt>
                <c:pt idx="299">
                  <c:v>1540.903</c:v>
                </c:pt>
                <c:pt idx="300">
                  <c:v>1666.54</c:v>
                </c:pt>
                <c:pt idx="301">
                  <c:v>1654.325</c:v>
                </c:pt>
                <c:pt idx="302">
                  <c:v>1821.83</c:v>
                </c:pt>
                <c:pt idx="303">
                  <c:v>1708.077</c:v>
                </c:pt>
                <c:pt idx="304">
                  <c:v>1858.8889999999999</c:v>
                </c:pt>
                <c:pt idx="305">
                  <c:v>1712.0229999999999</c:v>
                </c:pt>
                <c:pt idx="306">
                  <c:v>1721.2670000000001</c:v>
                </c:pt>
                <c:pt idx="307">
                  <c:v>1612.2550000000001</c:v>
                </c:pt>
                <c:pt idx="308">
                  <c:v>1451.6959999999999</c:v>
                </c:pt>
                <c:pt idx="309">
                  <c:v>1336.8579999999999</c:v>
                </c:pt>
                <c:pt idx="310">
                  <c:v>1228.087</c:v>
                </c:pt>
                <c:pt idx="311">
                  <c:v>1272.9760000000001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43-4EEA-AED7-5861C236BA15}"/>
            </c:ext>
          </c:extLst>
        </c:ser>
        <c:ser>
          <c:idx val="0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'8.SeasRegChopraMineEvenp12'!$A$3:$A$326</c:f>
              <c:numCache>
                <c:formatCode>General</c:formatCode>
                <c:ptCount val="3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</c:numCache>
            </c:numRef>
          </c:xVal>
          <c:yVal>
            <c:numRef>
              <c:f>'8.SeasRegChopraMineEvenp12'!$I$3:$I$326</c:f>
              <c:numCache>
                <c:formatCode>0.00</c:formatCode>
                <c:ptCount val="324"/>
                <c:pt idx="0">
                  <c:v>670.74039602205755</c:v>
                </c:pt>
                <c:pt idx="1">
                  <c:v>618.10544946741652</c:v>
                </c:pt>
                <c:pt idx="2">
                  <c:v>652.42836221757693</c:v>
                </c:pt>
                <c:pt idx="3">
                  <c:v>694.16077646490464</c:v>
                </c:pt>
                <c:pt idx="4">
                  <c:v>740.58961251859284</c:v>
                </c:pt>
                <c:pt idx="5">
                  <c:v>730.67019707001532</c:v>
                </c:pt>
                <c:pt idx="6">
                  <c:v>762.28430401833702</c:v>
                </c:pt>
                <c:pt idx="7">
                  <c:v>789.49217838247023</c:v>
                </c:pt>
                <c:pt idx="8">
                  <c:v>762.59332319004602</c:v>
                </c:pt>
                <c:pt idx="9">
                  <c:v>777.90126119739</c:v>
                </c:pt>
                <c:pt idx="10">
                  <c:v>744.93357968358293</c:v>
                </c:pt>
                <c:pt idx="11">
                  <c:v>720.35904750580971</c:v>
                </c:pt>
                <c:pt idx="12">
                  <c:v>703.76973861930151</c:v>
                </c:pt>
                <c:pt idx="13">
                  <c:v>648.41849127219689</c:v>
                </c:pt>
                <c:pt idx="14">
                  <c:v>684.29443260279231</c:v>
                </c:pt>
                <c:pt idx="15">
                  <c:v>727.92771416437404</c:v>
                </c:pt>
                <c:pt idx="16">
                  <c:v>776.46960032806021</c:v>
                </c:pt>
                <c:pt idx="17">
                  <c:v>765.92726619625444</c:v>
                </c:pt>
                <c:pt idx="18">
                  <c:v>798.91953689058175</c:v>
                </c:pt>
                <c:pt idx="19">
                  <c:v>827.28366204582562</c:v>
                </c:pt>
                <c:pt idx="20">
                  <c:v>798.95217426407885</c:v>
                </c:pt>
                <c:pt idx="21">
                  <c:v>814.84318653646301</c:v>
                </c:pt>
                <c:pt idx="22">
                  <c:v>780.17044787115515</c:v>
                </c:pt>
                <c:pt idx="23">
                  <c:v>754.29970203317271</c:v>
                </c:pt>
                <c:pt idx="24">
                  <c:v>736.79908121654535</c:v>
                </c:pt>
                <c:pt idx="25">
                  <c:v>678.73153307697714</c:v>
                </c:pt>
                <c:pt idx="26">
                  <c:v>716.16050298800781</c:v>
                </c:pt>
                <c:pt idx="27">
                  <c:v>761.69465186384332</c:v>
                </c:pt>
                <c:pt idx="28">
                  <c:v>812.34958813752746</c:v>
                </c:pt>
                <c:pt idx="29">
                  <c:v>801.18433532249355</c:v>
                </c:pt>
                <c:pt idx="30">
                  <c:v>835.55476976282637</c:v>
                </c:pt>
                <c:pt idx="31">
                  <c:v>865.07514570918102</c:v>
                </c:pt>
                <c:pt idx="32">
                  <c:v>835.31102533811168</c:v>
                </c:pt>
                <c:pt idx="33">
                  <c:v>851.78511187553613</c:v>
                </c:pt>
                <c:pt idx="34">
                  <c:v>815.40731605872747</c:v>
                </c:pt>
                <c:pt idx="35">
                  <c:v>788.2403565605357</c:v>
                </c:pt>
                <c:pt idx="36">
                  <c:v>769.82842381378907</c:v>
                </c:pt>
                <c:pt idx="37">
                  <c:v>709.04457488175728</c:v>
                </c:pt>
                <c:pt idx="38">
                  <c:v>748.0265733732233</c:v>
                </c:pt>
                <c:pt idx="39">
                  <c:v>795.46158956331283</c:v>
                </c:pt>
                <c:pt idx="40">
                  <c:v>848.22957594699494</c:v>
                </c:pt>
                <c:pt idx="41">
                  <c:v>836.44140444873267</c:v>
                </c:pt>
                <c:pt idx="42">
                  <c:v>872.19000263507098</c:v>
                </c:pt>
                <c:pt idx="43">
                  <c:v>902.86662937253652</c:v>
                </c:pt>
                <c:pt idx="44">
                  <c:v>871.66987641214462</c:v>
                </c:pt>
                <c:pt idx="45">
                  <c:v>888.72703721460914</c:v>
                </c:pt>
                <c:pt idx="46">
                  <c:v>850.6441842462998</c:v>
                </c:pt>
                <c:pt idx="47">
                  <c:v>822.18101108789858</c:v>
                </c:pt>
                <c:pt idx="48">
                  <c:v>802.85776641103291</c:v>
                </c:pt>
                <c:pt idx="49">
                  <c:v>739.35761668653754</c:v>
                </c:pt>
                <c:pt idx="50">
                  <c:v>779.89264375843879</c:v>
                </c:pt>
                <c:pt idx="51">
                  <c:v>829.22852726278222</c:v>
                </c:pt>
                <c:pt idx="52">
                  <c:v>884.10956375646231</c:v>
                </c:pt>
                <c:pt idx="53">
                  <c:v>871.69847357497179</c:v>
                </c:pt>
                <c:pt idx="54">
                  <c:v>908.82523550731571</c:v>
                </c:pt>
                <c:pt idx="55">
                  <c:v>940.65811303589203</c:v>
                </c:pt>
                <c:pt idx="56">
                  <c:v>908.02872748617733</c:v>
                </c:pt>
                <c:pt idx="57">
                  <c:v>925.66896255368215</c:v>
                </c:pt>
                <c:pt idx="58">
                  <c:v>885.88105243387201</c:v>
                </c:pt>
                <c:pt idx="59">
                  <c:v>856.12166561526146</c:v>
                </c:pt>
                <c:pt idx="60">
                  <c:v>835.88710900827687</c:v>
                </c:pt>
                <c:pt idx="61">
                  <c:v>769.67065849131779</c:v>
                </c:pt>
                <c:pt idx="62">
                  <c:v>811.75871414365429</c:v>
                </c:pt>
                <c:pt idx="63">
                  <c:v>862.99546496225162</c:v>
                </c:pt>
                <c:pt idx="64">
                  <c:v>919.98955156592967</c:v>
                </c:pt>
                <c:pt idx="65">
                  <c:v>906.95554270121102</c:v>
                </c:pt>
                <c:pt idx="66">
                  <c:v>945.46046837956021</c:v>
                </c:pt>
                <c:pt idx="67">
                  <c:v>978.44959669924742</c:v>
                </c:pt>
                <c:pt idx="68">
                  <c:v>944.38757856021016</c:v>
                </c:pt>
                <c:pt idx="69">
                  <c:v>962.61088789275516</c:v>
                </c:pt>
                <c:pt idx="70">
                  <c:v>921.11792062144434</c:v>
                </c:pt>
                <c:pt idx="71">
                  <c:v>890.06232014262457</c:v>
                </c:pt>
                <c:pt idx="72">
                  <c:v>868.91645160552071</c:v>
                </c:pt>
                <c:pt idx="73">
                  <c:v>799.98370029609805</c:v>
                </c:pt>
                <c:pt idx="74">
                  <c:v>843.62478452886978</c:v>
                </c:pt>
                <c:pt idx="75">
                  <c:v>896.76240266172113</c:v>
                </c:pt>
                <c:pt idx="76">
                  <c:v>955.86953937539704</c:v>
                </c:pt>
                <c:pt idx="77">
                  <c:v>942.21261182745013</c:v>
                </c:pt>
                <c:pt idx="78">
                  <c:v>982.09570125180483</c:v>
                </c:pt>
                <c:pt idx="79">
                  <c:v>1016.2410803626028</c:v>
                </c:pt>
                <c:pt idx="80">
                  <c:v>980.74642963424299</c:v>
                </c:pt>
                <c:pt idx="81">
                  <c:v>999.55281323182828</c:v>
                </c:pt>
                <c:pt idx="82">
                  <c:v>956.35478880901667</c:v>
                </c:pt>
                <c:pt idx="83">
                  <c:v>924.00297466998745</c:v>
                </c:pt>
                <c:pt idx="84">
                  <c:v>901.94579420276455</c:v>
                </c:pt>
                <c:pt idx="85">
                  <c:v>830.2967421008783</c:v>
                </c:pt>
                <c:pt idx="86">
                  <c:v>875.49085491408528</c:v>
                </c:pt>
                <c:pt idx="87">
                  <c:v>930.52934036119041</c:v>
                </c:pt>
                <c:pt idx="88">
                  <c:v>991.74952718486441</c:v>
                </c:pt>
                <c:pt idx="89">
                  <c:v>977.46968095368925</c:v>
                </c:pt>
                <c:pt idx="90">
                  <c:v>1018.7309341240494</c:v>
                </c:pt>
                <c:pt idx="91">
                  <c:v>1054.0325640259582</c:v>
                </c:pt>
                <c:pt idx="92">
                  <c:v>1017.1052807082759</c:v>
                </c:pt>
                <c:pt idx="93">
                  <c:v>1036.4947385709013</c:v>
                </c:pt>
                <c:pt idx="94">
                  <c:v>991.59165699658888</c:v>
                </c:pt>
                <c:pt idx="95">
                  <c:v>957.94362919735045</c:v>
                </c:pt>
                <c:pt idx="96">
                  <c:v>934.9751368000085</c:v>
                </c:pt>
                <c:pt idx="97">
                  <c:v>860.60978390565856</c:v>
                </c:pt>
                <c:pt idx="98">
                  <c:v>907.35692529930077</c:v>
                </c:pt>
                <c:pt idx="99">
                  <c:v>964.2962780606598</c:v>
                </c:pt>
                <c:pt idx="100">
                  <c:v>1027.6295149943317</c:v>
                </c:pt>
                <c:pt idx="101">
                  <c:v>1012.7267500799284</c:v>
                </c:pt>
                <c:pt idx="102">
                  <c:v>1055.3661669962939</c:v>
                </c:pt>
                <c:pt idx="103">
                  <c:v>1091.8240476893138</c:v>
                </c:pt>
                <c:pt idx="104">
                  <c:v>1053.4641317823089</c:v>
                </c:pt>
                <c:pt idx="105">
                  <c:v>1073.4366639099744</c:v>
                </c:pt>
                <c:pt idx="106">
                  <c:v>1026.8285251841612</c:v>
                </c:pt>
                <c:pt idx="107">
                  <c:v>991.88428372471344</c:v>
                </c:pt>
                <c:pt idx="108">
                  <c:v>968.00447939725234</c:v>
                </c:pt>
                <c:pt idx="109">
                  <c:v>890.9228257104387</c:v>
                </c:pt>
                <c:pt idx="110">
                  <c:v>939.22299568451626</c:v>
                </c:pt>
                <c:pt idx="111">
                  <c:v>998.0632157601292</c:v>
                </c:pt>
                <c:pt idx="112">
                  <c:v>1063.509502803799</c:v>
                </c:pt>
                <c:pt idx="113">
                  <c:v>1047.9838192061677</c:v>
                </c:pt>
                <c:pt idx="114">
                  <c:v>1092.0013998685386</c:v>
                </c:pt>
                <c:pt idx="115">
                  <c:v>1129.6155313526694</c:v>
                </c:pt>
                <c:pt idx="116">
                  <c:v>1089.8229828563417</c:v>
                </c:pt>
                <c:pt idx="117">
                  <c:v>1110.3785892490475</c:v>
                </c:pt>
                <c:pt idx="118">
                  <c:v>1062.0653933717335</c:v>
                </c:pt>
                <c:pt idx="119">
                  <c:v>1025.8249382520764</c:v>
                </c:pt>
                <c:pt idx="120">
                  <c:v>1001.0338219944962</c:v>
                </c:pt>
                <c:pt idx="121">
                  <c:v>921.23586751521896</c:v>
                </c:pt>
                <c:pt idx="122">
                  <c:v>971.08906606973164</c:v>
                </c:pt>
                <c:pt idx="123">
                  <c:v>1031.8301534595985</c:v>
                </c:pt>
                <c:pt idx="124">
                  <c:v>1099.3894906132666</c:v>
                </c:pt>
                <c:pt idx="125">
                  <c:v>1083.2408883324065</c:v>
                </c:pt>
                <c:pt idx="126">
                  <c:v>1128.6366327407834</c:v>
                </c:pt>
                <c:pt idx="127">
                  <c:v>1167.4070150160248</c:v>
                </c:pt>
                <c:pt idx="128">
                  <c:v>1126.1818339303745</c:v>
                </c:pt>
                <c:pt idx="129">
                  <c:v>1147.3205145881204</c:v>
                </c:pt>
                <c:pt idx="130">
                  <c:v>1097.3022615593059</c:v>
                </c:pt>
                <c:pt idx="131">
                  <c:v>1059.7655927794392</c:v>
                </c:pt>
                <c:pt idx="132">
                  <c:v>1034.0631645917399</c:v>
                </c:pt>
                <c:pt idx="133">
                  <c:v>951.54890931999921</c:v>
                </c:pt>
                <c:pt idx="134">
                  <c:v>1002.9551364549471</c:v>
                </c:pt>
                <c:pt idx="135">
                  <c:v>1065.5970911590682</c:v>
                </c:pt>
                <c:pt idx="136">
                  <c:v>1135.2694784227338</c:v>
                </c:pt>
                <c:pt idx="137">
                  <c:v>1118.4979574586459</c:v>
                </c:pt>
                <c:pt idx="138">
                  <c:v>1165.271865613028</c:v>
                </c:pt>
                <c:pt idx="139">
                  <c:v>1205.1984986793802</c:v>
                </c:pt>
                <c:pt idx="140">
                  <c:v>1162.5406850044074</c:v>
                </c:pt>
                <c:pt idx="141">
                  <c:v>1184.2624399271936</c:v>
                </c:pt>
                <c:pt idx="142">
                  <c:v>1132.539129746878</c:v>
                </c:pt>
                <c:pt idx="143">
                  <c:v>1093.7062473068022</c:v>
                </c:pt>
                <c:pt idx="144">
                  <c:v>1067.092507188984</c:v>
                </c:pt>
                <c:pt idx="145">
                  <c:v>981.86195112477935</c:v>
                </c:pt>
                <c:pt idx="146">
                  <c:v>1034.8212068401629</c:v>
                </c:pt>
                <c:pt idx="147">
                  <c:v>1099.3640288585375</c:v>
                </c:pt>
                <c:pt idx="148">
                  <c:v>1171.1494662322013</c:v>
                </c:pt>
                <c:pt idx="149">
                  <c:v>1153.7550265848849</c:v>
                </c:pt>
                <c:pt idx="150">
                  <c:v>1201.9070984852726</c:v>
                </c:pt>
                <c:pt idx="151">
                  <c:v>1242.9899823427356</c:v>
                </c:pt>
                <c:pt idx="152">
                  <c:v>1198.8995360784402</c:v>
                </c:pt>
                <c:pt idx="153">
                  <c:v>1221.2043652662664</c:v>
                </c:pt>
                <c:pt idx="154">
                  <c:v>1167.7759979344503</c:v>
                </c:pt>
                <c:pt idx="155">
                  <c:v>1127.6469018341654</c:v>
                </c:pt>
                <c:pt idx="156">
                  <c:v>1100.1218497862276</c:v>
                </c:pt>
                <c:pt idx="157">
                  <c:v>1012.1749929295598</c:v>
                </c:pt>
                <c:pt idx="158">
                  <c:v>1066.6872772253782</c:v>
                </c:pt>
                <c:pt idx="159">
                  <c:v>1133.130966558007</c:v>
                </c:pt>
                <c:pt idx="160">
                  <c:v>1207.0294540416687</c:v>
                </c:pt>
                <c:pt idx="161">
                  <c:v>1189.0120957111242</c:v>
                </c:pt>
                <c:pt idx="162">
                  <c:v>1238.5423313575172</c:v>
                </c:pt>
                <c:pt idx="163">
                  <c:v>1280.781466006091</c:v>
                </c:pt>
                <c:pt idx="164">
                  <c:v>1235.258387152473</c:v>
                </c:pt>
                <c:pt idx="165">
                  <c:v>1258.1462906053396</c:v>
                </c:pt>
                <c:pt idx="166">
                  <c:v>1203.0128661220228</c:v>
                </c:pt>
                <c:pt idx="167">
                  <c:v>1161.587556361528</c:v>
                </c:pt>
                <c:pt idx="168">
                  <c:v>1133.1511923834717</c:v>
                </c:pt>
                <c:pt idx="169">
                  <c:v>1042.4880347343401</c:v>
                </c:pt>
                <c:pt idx="170">
                  <c:v>1098.5533476105936</c:v>
                </c:pt>
                <c:pt idx="171">
                  <c:v>1166.8979042574763</c:v>
                </c:pt>
                <c:pt idx="172">
                  <c:v>1242.9094418511359</c:v>
                </c:pt>
                <c:pt idx="173">
                  <c:v>1224.2691648373632</c:v>
                </c:pt>
                <c:pt idx="174">
                  <c:v>1275.1775642297619</c:v>
                </c:pt>
                <c:pt idx="175">
                  <c:v>1318.5729496694464</c:v>
                </c:pt>
                <c:pt idx="176">
                  <c:v>1271.6172382265058</c:v>
                </c:pt>
                <c:pt idx="177">
                  <c:v>1295.0882159444127</c:v>
                </c:pt>
                <c:pt idx="178">
                  <c:v>1238.2497343095947</c:v>
                </c:pt>
                <c:pt idx="179">
                  <c:v>1195.5282108888912</c:v>
                </c:pt>
                <c:pt idx="180">
                  <c:v>1166.1805349807155</c:v>
                </c:pt>
                <c:pt idx="181">
                  <c:v>1072.8010765391202</c:v>
                </c:pt>
                <c:pt idx="182">
                  <c:v>1130.4194179958092</c:v>
                </c:pt>
                <c:pt idx="183">
                  <c:v>1200.6648419569456</c:v>
                </c:pt>
                <c:pt idx="184">
                  <c:v>1278.7894296606032</c:v>
                </c:pt>
                <c:pt idx="185">
                  <c:v>1259.5262339636022</c:v>
                </c:pt>
                <c:pt idx="186">
                  <c:v>1311.8127971020067</c:v>
                </c:pt>
                <c:pt idx="187">
                  <c:v>1356.3644333328018</c:v>
                </c:pt>
                <c:pt idx="188">
                  <c:v>1307.9760893005389</c:v>
                </c:pt>
                <c:pt idx="189">
                  <c:v>1332.0301412834856</c:v>
                </c:pt>
                <c:pt idx="190">
                  <c:v>1273.4866024971673</c:v>
                </c:pt>
                <c:pt idx="191">
                  <c:v>1229.4688654162542</c:v>
                </c:pt>
                <c:pt idx="192">
                  <c:v>1199.2098775779593</c:v>
                </c:pt>
                <c:pt idx="193">
                  <c:v>1103.1141183439004</c:v>
                </c:pt>
                <c:pt idx="194">
                  <c:v>1162.2854883810246</c:v>
                </c:pt>
                <c:pt idx="195">
                  <c:v>1234.4317796564153</c:v>
                </c:pt>
                <c:pt idx="196">
                  <c:v>1314.6694174700706</c:v>
                </c:pt>
                <c:pt idx="197">
                  <c:v>1294.7833030898416</c:v>
                </c:pt>
                <c:pt idx="198">
                  <c:v>1348.4480299742511</c:v>
                </c:pt>
                <c:pt idx="199">
                  <c:v>1394.1559169961574</c:v>
                </c:pt>
                <c:pt idx="200">
                  <c:v>1344.3349403745715</c:v>
                </c:pt>
                <c:pt idx="201">
                  <c:v>1368.9720666225589</c:v>
                </c:pt>
                <c:pt idx="202">
                  <c:v>1308.7234706847396</c:v>
                </c:pt>
                <c:pt idx="203">
                  <c:v>1263.4095199436169</c:v>
                </c:pt>
                <c:pt idx="204">
                  <c:v>1232.2392201752032</c:v>
                </c:pt>
                <c:pt idx="205">
                  <c:v>1133.4271601486807</c:v>
                </c:pt>
                <c:pt idx="206">
                  <c:v>1194.1515587662402</c:v>
                </c:pt>
                <c:pt idx="207">
                  <c:v>1268.1987173558844</c:v>
                </c:pt>
                <c:pt idx="208">
                  <c:v>1350.5494052795382</c:v>
                </c:pt>
                <c:pt idx="209">
                  <c:v>1330.0403722160804</c:v>
                </c:pt>
                <c:pt idx="210">
                  <c:v>1385.0832628464959</c:v>
                </c:pt>
                <c:pt idx="211">
                  <c:v>1431.9474006595128</c:v>
                </c:pt>
                <c:pt idx="212">
                  <c:v>1380.6937914486045</c:v>
                </c:pt>
                <c:pt idx="213">
                  <c:v>1405.9139919616318</c:v>
                </c:pt>
                <c:pt idx="214">
                  <c:v>1343.9603388723117</c:v>
                </c:pt>
                <c:pt idx="215">
                  <c:v>1297.3501744709799</c:v>
                </c:pt>
                <c:pt idx="216">
                  <c:v>1265.268562772447</c:v>
                </c:pt>
                <c:pt idx="217">
                  <c:v>1163.7402019534611</c:v>
                </c:pt>
                <c:pt idx="218">
                  <c:v>1226.0176291514556</c:v>
                </c:pt>
                <c:pt idx="219">
                  <c:v>1301.9656550553541</c:v>
                </c:pt>
                <c:pt idx="220">
                  <c:v>1386.4293930890053</c:v>
                </c:pt>
                <c:pt idx="221">
                  <c:v>1365.2974413423199</c:v>
                </c:pt>
                <c:pt idx="222">
                  <c:v>1421.7184957187403</c:v>
                </c:pt>
                <c:pt idx="223">
                  <c:v>1469.7388843228684</c:v>
                </c:pt>
                <c:pt idx="224">
                  <c:v>1417.0526425226374</c:v>
                </c:pt>
                <c:pt idx="225">
                  <c:v>1442.855917300705</c:v>
                </c:pt>
                <c:pt idx="226">
                  <c:v>1379.197207059884</c:v>
                </c:pt>
                <c:pt idx="227">
                  <c:v>1331.2908289983429</c:v>
                </c:pt>
                <c:pt idx="228">
                  <c:v>1298.2979053696911</c:v>
                </c:pt>
                <c:pt idx="229">
                  <c:v>1194.053243758241</c:v>
                </c:pt>
                <c:pt idx="230">
                  <c:v>1257.8836995366712</c:v>
                </c:pt>
                <c:pt idx="231">
                  <c:v>1335.7325927548231</c:v>
                </c:pt>
                <c:pt idx="232">
                  <c:v>1422.3093808984729</c:v>
                </c:pt>
                <c:pt idx="233">
                  <c:v>1400.5545104685589</c:v>
                </c:pt>
                <c:pt idx="234">
                  <c:v>1458.3537285909849</c:v>
                </c:pt>
                <c:pt idx="235">
                  <c:v>1507.5303679862238</c:v>
                </c:pt>
                <c:pt idx="236">
                  <c:v>1453.4114935966702</c:v>
                </c:pt>
                <c:pt idx="237">
                  <c:v>1479.7978426397781</c:v>
                </c:pt>
                <c:pt idx="238">
                  <c:v>1414.4340752474563</c:v>
                </c:pt>
                <c:pt idx="239">
                  <c:v>1365.2314835257059</c:v>
                </c:pt>
                <c:pt idx="240">
                  <c:v>1331.3272479669347</c:v>
                </c:pt>
                <c:pt idx="241">
                  <c:v>1224.3662855630214</c:v>
                </c:pt>
                <c:pt idx="242">
                  <c:v>1289.7497699218866</c:v>
                </c:pt>
                <c:pt idx="243">
                  <c:v>1369.4995304542927</c:v>
                </c:pt>
                <c:pt idx="244">
                  <c:v>1458.1893687079403</c:v>
                </c:pt>
                <c:pt idx="245">
                  <c:v>1435.8115795947981</c:v>
                </c:pt>
                <c:pt idx="246">
                  <c:v>1494.9889614632295</c:v>
                </c:pt>
                <c:pt idx="247">
                  <c:v>1545.3218516495792</c:v>
                </c:pt>
                <c:pt idx="248">
                  <c:v>1489.7703446707033</c:v>
                </c:pt>
                <c:pt idx="249">
                  <c:v>1516.739767978851</c:v>
                </c:pt>
                <c:pt idx="250">
                  <c:v>1449.6709434350289</c:v>
                </c:pt>
                <c:pt idx="251">
                  <c:v>1399.1721380530687</c:v>
                </c:pt>
                <c:pt idx="252">
                  <c:v>1364.3565905641788</c:v>
                </c:pt>
                <c:pt idx="253">
                  <c:v>1254.6793273678018</c:v>
                </c:pt>
                <c:pt idx="254">
                  <c:v>1321.6158403071022</c:v>
                </c:pt>
                <c:pt idx="255">
                  <c:v>1403.2664681537622</c:v>
                </c:pt>
                <c:pt idx="256">
                  <c:v>1494.0693565174074</c:v>
                </c:pt>
                <c:pt idx="257">
                  <c:v>1471.0686487210371</c:v>
                </c:pt>
                <c:pt idx="258">
                  <c:v>1531.6241943354742</c:v>
                </c:pt>
                <c:pt idx="259">
                  <c:v>1583.1133353129349</c:v>
                </c:pt>
                <c:pt idx="260">
                  <c:v>1526.1291957447356</c:v>
                </c:pt>
                <c:pt idx="261">
                  <c:v>1553.6816933179241</c:v>
                </c:pt>
                <c:pt idx="262">
                  <c:v>1484.9078116226008</c:v>
                </c:pt>
                <c:pt idx="263">
                  <c:v>1433.1127925804319</c:v>
                </c:pt>
                <c:pt idx="264">
                  <c:v>1397.3859331614226</c:v>
                </c:pt>
                <c:pt idx="265">
                  <c:v>1284.9923691725819</c:v>
                </c:pt>
                <c:pt idx="266">
                  <c:v>1353.4819106923176</c:v>
                </c:pt>
                <c:pt idx="267">
                  <c:v>1437.0334058532314</c:v>
                </c:pt>
                <c:pt idx="268">
                  <c:v>1529.9493443268748</c:v>
                </c:pt>
                <c:pt idx="269">
                  <c:v>1506.3257178472761</c:v>
                </c:pt>
                <c:pt idx="270">
                  <c:v>1568.259427207719</c:v>
                </c:pt>
                <c:pt idx="271">
                  <c:v>1620.90481897629</c:v>
                </c:pt>
                <c:pt idx="272">
                  <c:v>1562.4880468187687</c:v>
                </c:pt>
                <c:pt idx="273">
                  <c:v>1590.623618656997</c:v>
                </c:pt>
                <c:pt idx="274">
                  <c:v>1520.1446798101733</c:v>
                </c:pt>
                <c:pt idx="275">
                  <c:v>1467.0534471077947</c:v>
                </c:pt>
                <c:pt idx="276">
                  <c:v>1430.4152757586664</c:v>
                </c:pt>
                <c:pt idx="277">
                  <c:v>1315.305410977362</c:v>
                </c:pt>
                <c:pt idx="278">
                  <c:v>1385.3479810775329</c:v>
                </c:pt>
                <c:pt idx="279">
                  <c:v>1470.8003435527012</c:v>
                </c:pt>
                <c:pt idx="280">
                  <c:v>1565.8293321363421</c:v>
                </c:pt>
                <c:pt idx="281">
                  <c:v>1541.5827869735156</c:v>
                </c:pt>
                <c:pt idx="282">
                  <c:v>1604.8946600799634</c:v>
                </c:pt>
                <c:pt idx="283">
                  <c:v>1658.6963026396456</c:v>
                </c:pt>
                <c:pt idx="284">
                  <c:v>1598.8468978928015</c:v>
                </c:pt>
                <c:pt idx="285">
                  <c:v>1627.5655439960701</c:v>
                </c:pt>
                <c:pt idx="286">
                  <c:v>1555.3815479977457</c:v>
                </c:pt>
                <c:pt idx="287">
                  <c:v>1500.9941016351577</c:v>
                </c:pt>
                <c:pt idx="288">
                  <c:v>1463.4446183559101</c:v>
                </c:pt>
                <c:pt idx="289">
                  <c:v>1345.6184527821424</c:v>
                </c:pt>
                <c:pt idx="290">
                  <c:v>1417.2140514627488</c:v>
                </c:pt>
                <c:pt idx="291">
                  <c:v>1504.5672812521702</c:v>
                </c:pt>
                <c:pt idx="292">
                  <c:v>1601.7093199458097</c:v>
                </c:pt>
                <c:pt idx="293">
                  <c:v>1576.8398560997543</c:v>
                </c:pt>
                <c:pt idx="294">
                  <c:v>1641.5298929522082</c:v>
                </c:pt>
                <c:pt idx="295">
                  <c:v>1696.487786303001</c:v>
                </c:pt>
                <c:pt idx="296">
                  <c:v>1635.2057489668343</c:v>
                </c:pt>
                <c:pt idx="297">
                  <c:v>1664.5074693351432</c:v>
                </c:pt>
                <c:pt idx="298">
                  <c:v>1590.6184161853178</c:v>
                </c:pt>
                <c:pt idx="299">
                  <c:v>1534.9347561625207</c:v>
                </c:pt>
                <c:pt idx="300">
                  <c:v>1496.4739609531539</c:v>
                </c:pt>
                <c:pt idx="301">
                  <c:v>1375.9314945869228</c:v>
                </c:pt>
                <c:pt idx="302">
                  <c:v>1449.0801218479639</c:v>
                </c:pt>
                <c:pt idx="303">
                  <c:v>1538.3342189516397</c:v>
                </c:pt>
                <c:pt idx="304">
                  <c:v>1637.5893077552769</c:v>
                </c:pt>
                <c:pt idx="305">
                  <c:v>1612.0969252259938</c:v>
                </c:pt>
                <c:pt idx="306">
                  <c:v>1678.1651258244528</c:v>
                </c:pt>
                <c:pt idx="307">
                  <c:v>1734.2792699663564</c:v>
                </c:pt>
                <c:pt idx="308">
                  <c:v>1671.5646000408672</c:v>
                </c:pt>
                <c:pt idx="309">
                  <c:v>1701.4493946742161</c:v>
                </c:pt>
                <c:pt idx="310">
                  <c:v>1625.8552843728903</c:v>
                </c:pt>
                <c:pt idx="311">
                  <c:v>1568.8754106898834</c:v>
                </c:pt>
                <c:pt idx="312">
                  <c:v>1529.503303550398</c:v>
                </c:pt>
                <c:pt idx="313">
                  <c:v>1406.2445363917027</c:v>
                </c:pt>
                <c:pt idx="314">
                  <c:v>1480.9461922331795</c:v>
                </c:pt>
                <c:pt idx="315">
                  <c:v>1572.101156651109</c:v>
                </c:pt>
                <c:pt idx="316">
                  <c:v>1673.4692955647445</c:v>
                </c:pt>
                <c:pt idx="317">
                  <c:v>1647.3539943522328</c:v>
                </c:pt>
                <c:pt idx="318">
                  <c:v>1714.8003586966975</c:v>
                </c:pt>
                <c:pt idx="319">
                  <c:v>1772.0707536297118</c:v>
                </c:pt>
                <c:pt idx="320">
                  <c:v>1707.9234511149</c:v>
                </c:pt>
                <c:pt idx="321">
                  <c:v>1738.3913200132895</c:v>
                </c:pt>
                <c:pt idx="322">
                  <c:v>1661.0921525604624</c:v>
                </c:pt>
                <c:pt idx="323">
                  <c:v>1602.8160652172467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43-4EEA-AED7-5861C236B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  <c:max val="2000"/>
        </c:scaling>
        <c:delete val="0"/>
        <c:axPos val="l"/>
        <c:numFmt formatCode="#,##0" sourceLinked="1"/>
        <c:majorTickMark val="out"/>
        <c:minorTickMark val="none"/>
        <c:tickLblPos val="nextTo"/>
        <c:crossAx val="663604616"/>
        <c:crosses val="autoZero"/>
        <c:crossBetween val="midCat"/>
        <c:majorUnit val="400"/>
      </c:valAx>
    </c:plotArea>
    <c:plotVisOnly val="0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Multi-Variable Dummy Regression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'9.SeasDummyReg'!$A$3:$A$314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'9.SeasDummyReg'!$B$3:$B$314</c:f>
              <c:numCache>
                <c:formatCode>#,##0</c:formatCode>
                <c:ptCount val="312"/>
                <c:pt idx="0">
                  <c:v>479.94499999999999</c:v>
                </c:pt>
                <c:pt idx="1">
                  <c:v>467.56799999999998</c:v>
                </c:pt>
                <c:pt idx="2">
                  <c:v>504.07</c:v>
                </c:pt>
                <c:pt idx="3">
                  <c:v>518.35400000000004</c:v>
                </c:pt>
                <c:pt idx="4">
                  <c:v>529.22</c:v>
                </c:pt>
                <c:pt idx="5">
                  <c:v>555.90599999999995</c:v>
                </c:pt>
                <c:pt idx="6">
                  <c:v>567.56500000000005</c:v>
                </c:pt>
                <c:pt idx="7">
                  <c:v>557.41499999999996</c:v>
                </c:pt>
                <c:pt idx="8">
                  <c:v>589.04899999999998</c:v>
                </c:pt>
                <c:pt idx="9">
                  <c:v>583.32799999999997</c:v>
                </c:pt>
                <c:pt idx="10">
                  <c:v>556.21299999999997</c:v>
                </c:pt>
                <c:pt idx="11">
                  <c:v>555.69500000000005</c:v>
                </c:pt>
                <c:pt idx="12">
                  <c:v>526.73199999999997</c:v>
                </c:pt>
                <c:pt idx="13">
                  <c:v>511.84</c:v>
                </c:pt>
                <c:pt idx="14">
                  <c:v>608.29899999999998</c:v>
                </c:pt>
                <c:pt idx="15">
                  <c:v>610.91800000000001</c:v>
                </c:pt>
                <c:pt idx="16">
                  <c:v>632.19899999999996</c:v>
                </c:pt>
                <c:pt idx="17">
                  <c:v>639.68399999999997</c:v>
                </c:pt>
                <c:pt idx="18">
                  <c:v>658.19100000000003</c:v>
                </c:pt>
                <c:pt idx="19">
                  <c:v>685.74699999999996</c:v>
                </c:pt>
                <c:pt idx="20">
                  <c:v>662.72299999999996</c:v>
                </c:pt>
                <c:pt idx="21">
                  <c:v>658.73699999999997</c:v>
                </c:pt>
                <c:pt idx="22">
                  <c:v>667.18600000000004</c:v>
                </c:pt>
                <c:pt idx="23">
                  <c:v>613.65</c:v>
                </c:pt>
                <c:pt idx="24">
                  <c:v>588.44799999999998</c:v>
                </c:pt>
                <c:pt idx="25">
                  <c:v>587.90899999999999</c:v>
                </c:pt>
                <c:pt idx="26">
                  <c:v>623.66499999999996</c:v>
                </c:pt>
                <c:pt idx="27">
                  <c:v>605.56700000000001</c:v>
                </c:pt>
                <c:pt idx="28">
                  <c:v>730.428</c:v>
                </c:pt>
                <c:pt idx="29">
                  <c:v>691.14400000000001</c:v>
                </c:pt>
                <c:pt idx="30">
                  <c:v>678.20699999999999</c:v>
                </c:pt>
                <c:pt idx="31">
                  <c:v>747.36500000000001</c:v>
                </c:pt>
                <c:pt idx="32">
                  <c:v>739.64700000000005</c:v>
                </c:pt>
                <c:pt idx="33">
                  <c:v>783.58399999999995</c:v>
                </c:pt>
                <c:pt idx="34">
                  <c:v>745.12</c:v>
                </c:pt>
                <c:pt idx="35">
                  <c:v>699.38800000000003</c:v>
                </c:pt>
                <c:pt idx="36">
                  <c:v>697.37699999999995</c:v>
                </c:pt>
                <c:pt idx="37">
                  <c:v>672.14099999999996</c:v>
                </c:pt>
                <c:pt idx="38">
                  <c:v>708.03099999999995</c:v>
                </c:pt>
                <c:pt idx="39">
                  <c:v>773.49599999999998</c:v>
                </c:pt>
                <c:pt idx="40">
                  <c:v>814.80600000000004</c:v>
                </c:pt>
                <c:pt idx="41">
                  <c:v>777.45699999999999</c:v>
                </c:pt>
                <c:pt idx="42">
                  <c:v>850.72900000000004</c:v>
                </c:pt>
                <c:pt idx="43">
                  <c:v>898.78499999999997</c:v>
                </c:pt>
                <c:pt idx="44">
                  <c:v>809.69399999999996</c:v>
                </c:pt>
                <c:pt idx="45">
                  <c:v>914.43299999999999</c:v>
                </c:pt>
                <c:pt idx="46">
                  <c:v>824.92600000000004</c:v>
                </c:pt>
                <c:pt idx="47">
                  <c:v>738.35900000000004</c:v>
                </c:pt>
                <c:pt idx="48">
                  <c:v>751.428</c:v>
                </c:pt>
                <c:pt idx="49">
                  <c:v>642.14200000000005</c:v>
                </c:pt>
                <c:pt idx="50">
                  <c:v>761.91399999999999</c:v>
                </c:pt>
                <c:pt idx="51">
                  <c:v>783.96500000000003</c:v>
                </c:pt>
                <c:pt idx="52">
                  <c:v>767.58500000000004</c:v>
                </c:pt>
                <c:pt idx="53">
                  <c:v>797.89599999999996</c:v>
                </c:pt>
                <c:pt idx="54">
                  <c:v>830.89</c:v>
                </c:pt>
                <c:pt idx="55">
                  <c:v>882.92</c:v>
                </c:pt>
                <c:pt idx="56">
                  <c:v>873.03399999999999</c:v>
                </c:pt>
                <c:pt idx="57">
                  <c:v>939.88699999999994</c:v>
                </c:pt>
                <c:pt idx="58">
                  <c:v>827.61599999999999</c:v>
                </c:pt>
                <c:pt idx="59">
                  <c:v>787.22</c:v>
                </c:pt>
                <c:pt idx="60">
                  <c:v>752.88099999999997</c:v>
                </c:pt>
                <c:pt idx="61">
                  <c:v>797.99</c:v>
                </c:pt>
                <c:pt idx="62">
                  <c:v>780.17200000000003</c:v>
                </c:pt>
                <c:pt idx="63">
                  <c:v>894.49800000000005</c:v>
                </c:pt>
                <c:pt idx="64">
                  <c:v>959.41200000000003</c:v>
                </c:pt>
                <c:pt idx="65">
                  <c:v>955.43899999999996</c:v>
                </c:pt>
                <c:pt idx="66">
                  <c:v>947.60900000000004</c:v>
                </c:pt>
                <c:pt idx="67">
                  <c:v>1032.729</c:v>
                </c:pt>
                <c:pt idx="68">
                  <c:v>929.58100000000002</c:v>
                </c:pt>
                <c:pt idx="69">
                  <c:v>772.28899999999999</c:v>
                </c:pt>
                <c:pt idx="70">
                  <c:v>880.16399999999999</c:v>
                </c:pt>
                <c:pt idx="71">
                  <c:v>928.50199999999995</c:v>
                </c:pt>
                <c:pt idx="72">
                  <c:v>852.88499999999999</c:v>
                </c:pt>
                <c:pt idx="73">
                  <c:v>863.74599999999998</c:v>
                </c:pt>
                <c:pt idx="74">
                  <c:v>920.10299999999995</c:v>
                </c:pt>
                <c:pt idx="75">
                  <c:v>989.822</c:v>
                </c:pt>
                <c:pt idx="76">
                  <c:v>1040.2940000000001</c:v>
                </c:pt>
                <c:pt idx="77">
                  <c:v>920.23</c:v>
                </c:pt>
                <c:pt idx="78">
                  <c:v>1046.4010000000001</c:v>
                </c:pt>
                <c:pt idx="79">
                  <c:v>1041.6880000000001</c:v>
                </c:pt>
                <c:pt idx="80">
                  <c:v>1002.542</c:v>
                </c:pt>
                <c:pt idx="81">
                  <c:v>1107.932</c:v>
                </c:pt>
                <c:pt idx="82">
                  <c:v>1052.68</c:v>
                </c:pt>
                <c:pt idx="83">
                  <c:v>968.678</c:v>
                </c:pt>
                <c:pt idx="84">
                  <c:v>993.04300000000001</c:v>
                </c:pt>
                <c:pt idx="85">
                  <c:v>797.12300000000005</c:v>
                </c:pt>
                <c:pt idx="86">
                  <c:v>1060.0139999999999</c:v>
                </c:pt>
                <c:pt idx="87">
                  <c:v>1057.9570000000001</c:v>
                </c:pt>
                <c:pt idx="88">
                  <c:v>1128.8699999999999</c:v>
                </c:pt>
                <c:pt idx="89">
                  <c:v>1106.1790000000001</c:v>
                </c:pt>
                <c:pt idx="90">
                  <c:v>1206.0630000000001</c:v>
                </c:pt>
                <c:pt idx="91">
                  <c:v>1148.2929999999999</c:v>
                </c:pt>
                <c:pt idx="92">
                  <c:v>1087.1569999999999</c:v>
                </c:pt>
                <c:pt idx="93">
                  <c:v>1200.6020000000001</c:v>
                </c:pt>
                <c:pt idx="94">
                  <c:v>1213.0060000000001</c:v>
                </c:pt>
                <c:pt idx="95">
                  <c:v>1102.9880000000001</c:v>
                </c:pt>
                <c:pt idx="96">
                  <c:v>1099.7750000000001</c:v>
                </c:pt>
                <c:pt idx="97">
                  <c:v>1052.3900000000001</c:v>
                </c:pt>
                <c:pt idx="98">
                  <c:v>991.03899999999999</c:v>
                </c:pt>
                <c:pt idx="99">
                  <c:v>1175.4760000000001</c:v>
                </c:pt>
                <c:pt idx="100">
                  <c:v>1175.51</c:v>
                </c:pt>
                <c:pt idx="101">
                  <c:v>1210.653</c:v>
                </c:pt>
                <c:pt idx="102">
                  <c:v>1221.68</c:v>
                </c:pt>
                <c:pt idx="103">
                  <c:v>1266.9159999999999</c:v>
                </c:pt>
                <c:pt idx="104">
                  <c:v>1273.7650000000001</c:v>
                </c:pt>
                <c:pt idx="105">
                  <c:v>1308.6790000000001</c:v>
                </c:pt>
                <c:pt idx="106">
                  <c:v>1251.5039999999999</c:v>
                </c:pt>
                <c:pt idx="107">
                  <c:v>1167.0619999999999</c:v>
                </c:pt>
                <c:pt idx="108">
                  <c:v>1199.731</c:v>
                </c:pt>
                <c:pt idx="109">
                  <c:v>996.279</c:v>
                </c:pt>
                <c:pt idx="110">
                  <c:v>1232.146</c:v>
                </c:pt>
                <c:pt idx="111">
                  <c:v>1292.9069999999999</c:v>
                </c:pt>
                <c:pt idx="112">
                  <c:v>1340.019</c:v>
                </c:pt>
                <c:pt idx="113">
                  <c:v>1343.875</c:v>
                </c:pt>
                <c:pt idx="114">
                  <c:v>1344.252</c:v>
                </c:pt>
                <c:pt idx="115">
                  <c:v>1465.7850000000001</c:v>
                </c:pt>
                <c:pt idx="116">
                  <c:v>1406.345</c:v>
                </c:pt>
                <c:pt idx="117">
                  <c:v>1450.789</c:v>
                </c:pt>
                <c:pt idx="118">
                  <c:v>1400.61</c:v>
                </c:pt>
                <c:pt idx="119">
                  <c:v>1287.4880000000001</c:v>
                </c:pt>
                <c:pt idx="120">
                  <c:v>1283.0709999999999</c:v>
                </c:pt>
                <c:pt idx="121">
                  <c:v>1190.4480000000001</c:v>
                </c:pt>
                <c:pt idx="122">
                  <c:v>1171.046</c:v>
                </c:pt>
                <c:pt idx="123">
                  <c:v>1258.894</c:v>
                </c:pt>
                <c:pt idx="124">
                  <c:v>1287.8009999999999</c:v>
                </c:pt>
                <c:pt idx="125">
                  <c:v>1378.39</c:v>
                </c:pt>
                <c:pt idx="126">
                  <c:v>1363.7470000000001</c:v>
                </c:pt>
                <c:pt idx="127">
                  <c:v>1372.614</c:v>
                </c:pt>
                <c:pt idx="128">
                  <c:v>1396.673</c:v>
                </c:pt>
                <c:pt idx="129">
                  <c:v>1380.1210000000001</c:v>
                </c:pt>
                <c:pt idx="130">
                  <c:v>1347.9459999999999</c:v>
                </c:pt>
                <c:pt idx="131">
                  <c:v>1236.759</c:v>
                </c:pt>
                <c:pt idx="132">
                  <c:v>1173.579</c:v>
                </c:pt>
                <c:pt idx="133">
                  <c:v>1143.425</c:v>
                </c:pt>
                <c:pt idx="134">
                  <c:v>1082.037</c:v>
                </c:pt>
                <c:pt idx="135">
                  <c:v>1162.0509999999999</c:v>
                </c:pt>
                <c:pt idx="136">
                  <c:v>1215.8589999999999</c:v>
                </c:pt>
                <c:pt idx="137">
                  <c:v>1211.954</c:v>
                </c:pt>
                <c:pt idx="138">
                  <c:v>1261.8630000000001</c:v>
                </c:pt>
                <c:pt idx="139">
                  <c:v>1329.326</c:v>
                </c:pt>
                <c:pt idx="140">
                  <c:v>1247.7270000000001</c:v>
                </c:pt>
                <c:pt idx="141">
                  <c:v>1301.498</c:v>
                </c:pt>
                <c:pt idx="142">
                  <c:v>1217.5060000000001</c:v>
                </c:pt>
                <c:pt idx="143">
                  <c:v>990.98099999999999</c:v>
                </c:pt>
                <c:pt idx="144">
                  <c:v>986.29899999999998</c:v>
                </c:pt>
                <c:pt idx="145">
                  <c:v>731.95299999999997</c:v>
                </c:pt>
                <c:pt idx="146">
                  <c:v>900.61800000000005</c:v>
                </c:pt>
                <c:pt idx="147">
                  <c:v>940.82899999999995</c:v>
                </c:pt>
                <c:pt idx="148">
                  <c:v>994.38400000000001</c:v>
                </c:pt>
                <c:pt idx="149">
                  <c:v>965.02800000000002</c:v>
                </c:pt>
                <c:pt idx="150">
                  <c:v>1009.217</c:v>
                </c:pt>
                <c:pt idx="151">
                  <c:v>1105.922</c:v>
                </c:pt>
                <c:pt idx="152">
                  <c:v>1023.921</c:v>
                </c:pt>
                <c:pt idx="153">
                  <c:v>1098.1199999999999</c:v>
                </c:pt>
                <c:pt idx="154">
                  <c:v>1026.3789999999999</c:v>
                </c:pt>
                <c:pt idx="155">
                  <c:v>1030.2260000000001</c:v>
                </c:pt>
                <c:pt idx="156">
                  <c:v>1001.776</c:v>
                </c:pt>
                <c:pt idx="157">
                  <c:v>938.59299999999996</c:v>
                </c:pt>
                <c:pt idx="158">
                  <c:v>973.02499999999998</c:v>
                </c:pt>
                <c:pt idx="159">
                  <c:v>1080.3430000000001</c:v>
                </c:pt>
                <c:pt idx="160">
                  <c:v>1214.136</c:v>
                </c:pt>
                <c:pt idx="161">
                  <c:v>1250.4179999999999</c:v>
                </c:pt>
                <c:pt idx="162">
                  <c:v>1318.627</c:v>
                </c:pt>
                <c:pt idx="163">
                  <c:v>1374.8409999999999</c:v>
                </c:pt>
                <c:pt idx="164">
                  <c:v>1286.4010000000001</c:v>
                </c:pt>
                <c:pt idx="165">
                  <c:v>1296.0050000000001</c:v>
                </c:pt>
                <c:pt idx="166">
                  <c:v>1225.277</c:v>
                </c:pt>
                <c:pt idx="167">
                  <c:v>1135.962</c:v>
                </c:pt>
                <c:pt idx="168">
                  <c:v>1135.4780000000001</c:v>
                </c:pt>
                <c:pt idx="169">
                  <c:v>1013.25</c:v>
                </c:pt>
                <c:pt idx="170">
                  <c:v>1013.032</c:v>
                </c:pt>
                <c:pt idx="171">
                  <c:v>1148.3610000000001</c:v>
                </c:pt>
                <c:pt idx="172">
                  <c:v>1229.616</c:v>
                </c:pt>
                <c:pt idx="173">
                  <c:v>1195.0630000000001</c:v>
                </c:pt>
                <c:pt idx="174">
                  <c:v>1261.2529999999999</c:v>
                </c:pt>
                <c:pt idx="175">
                  <c:v>1259.0999999999999</c:v>
                </c:pt>
                <c:pt idx="176">
                  <c:v>1232.8009999999999</c:v>
                </c:pt>
                <c:pt idx="177">
                  <c:v>1200.251</c:v>
                </c:pt>
                <c:pt idx="178">
                  <c:v>1153.99</c:v>
                </c:pt>
                <c:pt idx="179">
                  <c:v>1159.42</c:v>
                </c:pt>
                <c:pt idx="180">
                  <c:v>1155.1389999999999</c:v>
                </c:pt>
                <c:pt idx="181">
                  <c:v>914.24300000000005</c:v>
                </c:pt>
                <c:pt idx="182">
                  <c:v>1112.0429999999999</c:v>
                </c:pt>
                <c:pt idx="183">
                  <c:v>1169.0940000000001</c:v>
                </c:pt>
                <c:pt idx="184">
                  <c:v>1229.2460000000001</c:v>
                </c:pt>
                <c:pt idx="185">
                  <c:v>1252.2070000000001</c:v>
                </c:pt>
                <c:pt idx="186">
                  <c:v>1248.8610000000001</c:v>
                </c:pt>
                <c:pt idx="187">
                  <c:v>1250.115</c:v>
                </c:pt>
                <c:pt idx="188">
                  <c:v>1256.943</c:v>
                </c:pt>
                <c:pt idx="189">
                  <c:v>1248.721</c:v>
                </c:pt>
                <c:pt idx="190">
                  <c:v>1138.4960000000001</c:v>
                </c:pt>
                <c:pt idx="191">
                  <c:v>1148.2750000000001</c:v>
                </c:pt>
                <c:pt idx="192">
                  <c:v>1205.2639999999999</c:v>
                </c:pt>
                <c:pt idx="193">
                  <c:v>1145.9259999999999</c:v>
                </c:pt>
                <c:pt idx="194">
                  <c:v>989.86800000000005</c:v>
                </c:pt>
                <c:pt idx="195">
                  <c:v>1159.7950000000001</c:v>
                </c:pt>
                <c:pt idx="196">
                  <c:v>1220.441</c:v>
                </c:pt>
                <c:pt idx="197">
                  <c:v>1212.1289999999999</c:v>
                </c:pt>
                <c:pt idx="198">
                  <c:v>1277.806</c:v>
                </c:pt>
                <c:pt idx="199">
                  <c:v>1339.9690000000001</c:v>
                </c:pt>
                <c:pt idx="200">
                  <c:v>1298.0070000000001</c:v>
                </c:pt>
                <c:pt idx="201">
                  <c:v>1260.71</c:v>
                </c:pt>
                <c:pt idx="202">
                  <c:v>1253.4490000000001</c:v>
                </c:pt>
                <c:pt idx="203">
                  <c:v>1235.8019999999999</c:v>
                </c:pt>
                <c:pt idx="204">
                  <c:v>1214.4359999999999</c:v>
                </c:pt>
                <c:pt idx="205">
                  <c:v>1076.961</c:v>
                </c:pt>
                <c:pt idx="206">
                  <c:v>1152.4839999999999</c:v>
                </c:pt>
                <c:pt idx="207">
                  <c:v>1275.8800000000001</c:v>
                </c:pt>
                <c:pt idx="208">
                  <c:v>1288.652</c:v>
                </c:pt>
                <c:pt idx="209">
                  <c:v>1346.9549999999999</c:v>
                </c:pt>
                <c:pt idx="210">
                  <c:v>1300.4680000000001</c:v>
                </c:pt>
                <c:pt idx="211">
                  <c:v>1330.7850000000001</c:v>
                </c:pt>
                <c:pt idx="212">
                  <c:v>1404.904</c:v>
                </c:pt>
                <c:pt idx="213">
                  <c:v>1298.692</c:v>
                </c:pt>
                <c:pt idx="214">
                  <c:v>1244.8610000000001</c:v>
                </c:pt>
                <c:pt idx="215">
                  <c:v>1225.8050000000001</c:v>
                </c:pt>
                <c:pt idx="216">
                  <c:v>958.91700000000003</c:v>
                </c:pt>
                <c:pt idx="217">
                  <c:v>915.779</c:v>
                </c:pt>
                <c:pt idx="218">
                  <c:v>1421.9469999999999</c:v>
                </c:pt>
                <c:pt idx="219">
                  <c:v>1277.8340000000001</c:v>
                </c:pt>
                <c:pt idx="220">
                  <c:v>1330.0409999999999</c:v>
                </c:pt>
                <c:pt idx="221">
                  <c:v>1305.424</c:v>
                </c:pt>
                <c:pt idx="222">
                  <c:v>1389.373</c:v>
                </c:pt>
                <c:pt idx="223">
                  <c:v>1490.32</c:v>
                </c:pt>
                <c:pt idx="224">
                  <c:v>1385.9290000000001</c:v>
                </c:pt>
                <c:pt idx="225">
                  <c:v>1324.5740000000001</c:v>
                </c:pt>
                <c:pt idx="226">
                  <c:v>1329.6669999999999</c:v>
                </c:pt>
                <c:pt idx="227">
                  <c:v>1222.7249999999999</c:v>
                </c:pt>
                <c:pt idx="228">
                  <c:v>1240.586</c:v>
                </c:pt>
                <c:pt idx="229">
                  <c:v>1275.133</c:v>
                </c:pt>
                <c:pt idx="230">
                  <c:v>1077.7190000000001</c:v>
                </c:pt>
                <c:pt idx="231">
                  <c:v>1135.019</c:v>
                </c:pt>
                <c:pt idx="232">
                  <c:v>1410.9749999999999</c:v>
                </c:pt>
                <c:pt idx="233">
                  <c:v>1279.347</c:v>
                </c:pt>
                <c:pt idx="234">
                  <c:v>1324.9829999999999</c:v>
                </c:pt>
                <c:pt idx="235">
                  <c:v>1439.963</c:v>
                </c:pt>
                <c:pt idx="236">
                  <c:v>1294.5119999999999</c:v>
                </c:pt>
                <c:pt idx="237">
                  <c:v>1396.383</c:v>
                </c:pt>
                <c:pt idx="238">
                  <c:v>1411.8720000000001</c:v>
                </c:pt>
                <c:pt idx="239">
                  <c:v>1345.4659999999999</c:v>
                </c:pt>
                <c:pt idx="240">
                  <c:v>1287.088</c:v>
                </c:pt>
                <c:pt idx="241">
                  <c:v>1212.0329999999999</c:v>
                </c:pt>
                <c:pt idx="242">
                  <c:v>1118.2449999999999</c:v>
                </c:pt>
                <c:pt idx="243">
                  <c:v>1214.191</c:v>
                </c:pt>
                <c:pt idx="244">
                  <c:v>1418.6969999999999</c:v>
                </c:pt>
                <c:pt idx="245">
                  <c:v>1334.7339999999999</c:v>
                </c:pt>
                <c:pt idx="246">
                  <c:v>1408.204</c:v>
                </c:pt>
                <c:pt idx="247">
                  <c:v>1491.308</c:v>
                </c:pt>
                <c:pt idx="248">
                  <c:v>1449.327</c:v>
                </c:pt>
                <c:pt idx="249">
                  <c:v>1483.7919999999999</c:v>
                </c:pt>
                <c:pt idx="250">
                  <c:v>1490.223</c:v>
                </c:pt>
                <c:pt idx="251">
                  <c:v>1493.4559999999999</c:v>
                </c:pt>
                <c:pt idx="252">
                  <c:v>1466.559</c:v>
                </c:pt>
                <c:pt idx="253">
                  <c:v>1386.85</c:v>
                </c:pt>
                <c:pt idx="254">
                  <c:v>1153.124</c:v>
                </c:pt>
                <c:pt idx="255">
                  <c:v>1323.9760000000001</c:v>
                </c:pt>
                <c:pt idx="256">
                  <c:v>1456.232</c:v>
                </c:pt>
                <c:pt idx="257">
                  <c:v>1475.34</c:v>
                </c:pt>
                <c:pt idx="258">
                  <c:v>1522.027</c:v>
                </c:pt>
                <c:pt idx="259">
                  <c:v>1506.182</c:v>
                </c:pt>
                <c:pt idx="260">
                  <c:v>1502.47</c:v>
                </c:pt>
                <c:pt idx="261">
                  <c:v>1657.962</c:v>
                </c:pt>
                <c:pt idx="262">
                  <c:v>1454.1659999999999</c:v>
                </c:pt>
                <c:pt idx="263">
                  <c:v>1644.905</c:v>
                </c:pt>
                <c:pt idx="264">
                  <c:v>1509.7360000000001</c:v>
                </c:pt>
                <c:pt idx="265">
                  <c:v>1301.925</c:v>
                </c:pt>
                <c:pt idx="266">
                  <c:v>1203.799</c:v>
                </c:pt>
                <c:pt idx="267">
                  <c:v>1364.588</c:v>
                </c:pt>
                <c:pt idx="268">
                  <c:v>1402.2860000000001</c:v>
                </c:pt>
                <c:pt idx="269">
                  <c:v>1441.9459999999999</c:v>
                </c:pt>
                <c:pt idx="270">
                  <c:v>1533.934</c:v>
                </c:pt>
                <c:pt idx="271">
                  <c:v>1525.0740000000001</c:v>
                </c:pt>
                <c:pt idx="272">
                  <c:v>1486.8589999999999</c:v>
                </c:pt>
                <c:pt idx="273">
                  <c:v>1458.616</c:v>
                </c:pt>
                <c:pt idx="274">
                  <c:v>1328.904</c:v>
                </c:pt>
                <c:pt idx="275">
                  <c:v>1412.011</c:v>
                </c:pt>
                <c:pt idx="276">
                  <c:v>1432.973</c:v>
                </c:pt>
                <c:pt idx="277">
                  <c:v>1082.4659999999999</c:v>
                </c:pt>
                <c:pt idx="278">
                  <c:v>967.23299999999995</c:v>
                </c:pt>
                <c:pt idx="279">
                  <c:v>1208.73</c:v>
                </c:pt>
                <c:pt idx="280">
                  <c:v>1209.8710000000001</c:v>
                </c:pt>
                <c:pt idx="281">
                  <c:v>1293.6559999999999</c:v>
                </c:pt>
                <c:pt idx="282">
                  <c:v>1609.472</c:v>
                </c:pt>
                <c:pt idx="283">
                  <c:v>1687.444</c:v>
                </c:pt>
                <c:pt idx="284">
                  <c:v>1679.2059999999999</c:v>
                </c:pt>
                <c:pt idx="285">
                  <c:v>1787.3320000000001</c:v>
                </c:pt>
                <c:pt idx="286">
                  <c:v>1643.271</c:v>
                </c:pt>
                <c:pt idx="287">
                  <c:v>1695.0719999999999</c:v>
                </c:pt>
                <c:pt idx="288">
                  <c:v>1599.5229999999999</c:v>
                </c:pt>
                <c:pt idx="289">
                  <c:v>1571.05</c:v>
                </c:pt>
                <c:pt idx="290">
                  <c:v>1797.9849999999999</c:v>
                </c:pt>
                <c:pt idx="291">
                  <c:v>1693.1559999999999</c:v>
                </c:pt>
                <c:pt idx="292">
                  <c:v>1919.2639999999999</c:v>
                </c:pt>
                <c:pt idx="293">
                  <c:v>1600.7270000000001</c:v>
                </c:pt>
                <c:pt idx="294">
                  <c:v>1675.6469999999999</c:v>
                </c:pt>
                <c:pt idx="295">
                  <c:v>1762.0830000000001</c:v>
                </c:pt>
                <c:pt idx="296">
                  <c:v>1652.338</c:v>
                </c:pt>
                <c:pt idx="297">
                  <c:v>1692.36</c:v>
                </c:pt>
                <c:pt idx="298">
                  <c:v>1556.9480000000001</c:v>
                </c:pt>
                <c:pt idx="299">
                  <c:v>1540.903</c:v>
                </c:pt>
                <c:pt idx="300">
                  <c:v>1666.54</c:v>
                </c:pt>
                <c:pt idx="301">
                  <c:v>1654.325</c:v>
                </c:pt>
                <c:pt idx="302">
                  <c:v>1821.83</c:v>
                </c:pt>
                <c:pt idx="303">
                  <c:v>1708.077</c:v>
                </c:pt>
                <c:pt idx="304">
                  <c:v>1858.8889999999999</c:v>
                </c:pt>
                <c:pt idx="305">
                  <c:v>1712.0229999999999</c:v>
                </c:pt>
                <c:pt idx="306">
                  <c:v>1721.2670000000001</c:v>
                </c:pt>
                <c:pt idx="307">
                  <c:v>1612.2550000000001</c:v>
                </c:pt>
                <c:pt idx="308">
                  <c:v>1451.6959999999999</c:v>
                </c:pt>
                <c:pt idx="309">
                  <c:v>1336.8579999999999</c:v>
                </c:pt>
                <c:pt idx="310">
                  <c:v>1228.087</c:v>
                </c:pt>
                <c:pt idx="311">
                  <c:v>1272.9760000000001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5-40CC-A0B2-CC53A068C36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'9.SeasDummyReg'!$A$3:$A$326</c:f>
              <c:numCache>
                <c:formatCode>General</c:formatCode>
                <c:ptCount val="3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</c:numCache>
            </c:numRef>
          </c:xVal>
          <c:yVal>
            <c:numRef>
              <c:f>'9.SeasDummyReg'!$P$3:$P$326</c:f>
              <c:numCache>
                <c:formatCode>#,##0</c:formatCode>
                <c:ptCount val="324"/>
                <c:pt idx="0">
                  <c:v>650.13650605413147</c:v>
                </c:pt>
                <c:pt idx="1">
                  <c:v>561.07031374643941</c:v>
                </c:pt>
                <c:pt idx="2">
                  <c:v>607.30108297720847</c:v>
                </c:pt>
                <c:pt idx="3">
                  <c:v>671.8506983618239</c:v>
                </c:pt>
                <c:pt idx="4">
                  <c:v>748.04127528490085</c:v>
                </c:pt>
                <c:pt idx="5">
                  <c:v>726.85169836182388</c:v>
                </c:pt>
                <c:pt idx="6">
                  <c:v>777.7952368233623</c:v>
                </c:pt>
                <c:pt idx="7">
                  <c:v>817.28015990028541</c:v>
                </c:pt>
                <c:pt idx="8">
                  <c:v>771.83042913105464</c:v>
                </c:pt>
                <c:pt idx="9">
                  <c:v>791.79212143874702</c:v>
                </c:pt>
                <c:pt idx="10">
                  <c:v>735.1695060541316</c:v>
                </c:pt>
                <c:pt idx="11">
                  <c:v>703.23515990028568</c:v>
                </c:pt>
                <c:pt idx="12">
                  <c:v>685.07699787749323</c:v>
                </c:pt>
                <c:pt idx="13">
                  <c:v>596.01080556980116</c:v>
                </c:pt>
                <c:pt idx="14">
                  <c:v>642.24157480057022</c:v>
                </c:pt>
                <c:pt idx="15">
                  <c:v>706.79119018518566</c:v>
                </c:pt>
                <c:pt idx="16">
                  <c:v>782.9817671082626</c:v>
                </c:pt>
                <c:pt idx="17">
                  <c:v>761.79219018518563</c:v>
                </c:pt>
                <c:pt idx="18">
                  <c:v>812.73572864672406</c:v>
                </c:pt>
                <c:pt idx="19">
                  <c:v>852.22065172364717</c:v>
                </c:pt>
                <c:pt idx="20">
                  <c:v>806.7709209544164</c:v>
                </c:pt>
                <c:pt idx="21">
                  <c:v>826.73261326210877</c:v>
                </c:pt>
                <c:pt idx="22">
                  <c:v>770.10999787749347</c:v>
                </c:pt>
                <c:pt idx="23">
                  <c:v>738.17565172364743</c:v>
                </c:pt>
                <c:pt idx="24">
                  <c:v>720.01748970085509</c:v>
                </c:pt>
                <c:pt idx="25">
                  <c:v>630.95129739316292</c:v>
                </c:pt>
                <c:pt idx="26">
                  <c:v>677.18206662393209</c:v>
                </c:pt>
                <c:pt idx="27">
                  <c:v>741.73168200854741</c:v>
                </c:pt>
                <c:pt idx="28">
                  <c:v>817.92225893162447</c:v>
                </c:pt>
                <c:pt idx="29">
                  <c:v>796.7326820085475</c:v>
                </c:pt>
                <c:pt idx="30">
                  <c:v>847.67622047008604</c:v>
                </c:pt>
                <c:pt idx="31">
                  <c:v>887.16114354700903</c:v>
                </c:pt>
                <c:pt idx="32">
                  <c:v>841.71141277777826</c:v>
                </c:pt>
                <c:pt idx="33">
                  <c:v>861.67310508547052</c:v>
                </c:pt>
                <c:pt idx="34">
                  <c:v>805.05048970085522</c:v>
                </c:pt>
                <c:pt idx="35">
                  <c:v>773.1161435470093</c:v>
                </c:pt>
                <c:pt idx="36">
                  <c:v>754.95798152421685</c:v>
                </c:pt>
                <c:pt idx="37">
                  <c:v>665.89178921652478</c:v>
                </c:pt>
                <c:pt idx="38">
                  <c:v>712.12255844729384</c:v>
                </c:pt>
                <c:pt idx="39">
                  <c:v>776.67217383190928</c:v>
                </c:pt>
                <c:pt idx="40">
                  <c:v>852.86275075498622</c:v>
                </c:pt>
                <c:pt idx="41">
                  <c:v>831.67317383190925</c:v>
                </c:pt>
                <c:pt idx="42">
                  <c:v>882.61671229344779</c:v>
                </c:pt>
                <c:pt idx="43">
                  <c:v>922.10163537037079</c:v>
                </c:pt>
                <c:pt idx="44">
                  <c:v>876.65190460114002</c:v>
                </c:pt>
                <c:pt idx="45">
                  <c:v>896.61359690883228</c:v>
                </c:pt>
                <c:pt idx="46">
                  <c:v>839.99098152421698</c:v>
                </c:pt>
                <c:pt idx="47">
                  <c:v>808.05663537037105</c:v>
                </c:pt>
                <c:pt idx="48">
                  <c:v>789.8984733475786</c:v>
                </c:pt>
                <c:pt idx="49">
                  <c:v>700.83228103988654</c:v>
                </c:pt>
                <c:pt idx="50">
                  <c:v>747.06305027065559</c:v>
                </c:pt>
                <c:pt idx="51">
                  <c:v>811.61266565527103</c:v>
                </c:pt>
                <c:pt idx="52">
                  <c:v>887.80324257834798</c:v>
                </c:pt>
                <c:pt idx="53">
                  <c:v>866.61366565527101</c:v>
                </c:pt>
                <c:pt idx="54">
                  <c:v>917.55720411680954</c:v>
                </c:pt>
                <c:pt idx="55">
                  <c:v>957.04212719373254</c:v>
                </c:pt>
                <c:pt idx="56">
                  <c:v>911.59239642450177</c:v>
                </c:pt>
                <c:pt idx="57">
                  <c:v>931.55408873219403</c:v>
                </c:pt>
                <c:pt idx="58">
                  <c:v>874.93147334757873</c:v>
                </c:pt>
                <c:pt idx="59">
                  <c:v>842.99712719373281</c:v>
                </c:pt>
                <c:pt idx="60">
                  <c:v>824.83896517094036</c:v>
                </c:pt>
                <c:pt idx="61">
                  <c:v>735.77277286324829</c:v>
                </c:pt>
                <c:pt idx="62">
                  <c:v>782.00354209401735</c:v>
                </c:pt>
                <c:pt idx="63">
                  <c:v>846.55315747863278</c:v>
                </c:pt>
                <c:pt idx="64">
                  <c:v>922.74373440170973</c:v>
                </c:pt>
                <c:pt idx="65">
                  <c:v>901.55415747863276</c:v>
                </c:pt>
                <c:pt idx="66">
                  <c:v>952.4976959401713</c:v>
                </c:pt>
                <c:pt idx="67">
                  <c:v>991.98261901709429</c:v>
                </c:pt>
                <c:pt idx="68">
                  <c:v>946.53288824786353</c:v>
                </c:pt>
                <c:pt idx="69">
                  <c:v>966.49458055555579</c:v>
                </c:pt>
                <c:pt idx="70">
                  <c:v>909.87196517094048</c:v>
                </c:pt>
                <c:pt idx="71">
                  <c:v>877.93761901709468</c:v>
                </c:pt>
                <c:pt idx="72">
                  <c:v>859.77945699430211</c:v>
                </c:pt>
                <c:pt idx="73">
                  <c:v>770.71326468661016</c:v>
                </c:pt>
                <c:pt idx="74">
                  <c:v>816.9440339173791</c:v>
                </c:pt>
                <c:pt idx="75">
                  <c:v>881.49364930199465</c:v>
                </c:pt>
                <c:pt idx="76">
                  <c:v>957.68422622507148</c:v>
                </c:pt>
                <c:pt idx="77">
                  <c:v>936.49464930199463</c:v>
                </c:pt>
                <c:pt idx="78">
                  <c:v>987.43818776353305</c:v>
                </c:pt>
                <c:pt idx="79">
                  <c:v>1026.9231108404563</c:v>
                </c:pt>
                <c:pt idx="80">
                  <c:v>981.47338007122528</c:v>
                </c:pt>
                <c:pt idx="81">
                  <c:v>1001.4350723789178</c:v>
                </c:pt>
                <c:pt idx="82">
                  <c:v>944.81245699430224</c:v>
                </c:pt>
                <c:pt idx="83">
                  <c:v>912.87811084045643</c:v>
                </c:pt>
                <c:pt idx="84">
                  <c:v>894.71994881766398</c:v>
                </c:pt>
                <c:pt idx="85">
                  <c:v>805.65375650997191</c:v>
                </c:pt>
                <c:pt idx="86">
                  <c:v>851.88452574074097</c:v>
                </c:pt>
                <c:pt idx="87">
                  <c:v>916.4341411253564</c:v>
                </c:pt>
                <c:pt idx="88">
                  <c:v>992.62471804843324</c:v>
                </c:pt>
                <c:pt idx="89">
                  <c:v>971.43514112535638</c:v>
                </c:pt>
                <c:pt idx="90">
                  <c:v>1022.3786795868948</c:v>
                </c:pt>
                <c:pt idx="91">
                  <c:v>1061.863602663818</c:v>
                </c:pt>
                <c:pt idx="92">
                  <c:v>1016.4138718945871</c:v>
                </c:pt>
                <c:pt idx="93">
                  <c:v>1036.3755642022795</c:v>
                </c:pt>
                <c:pt idx="94">
                  <c:v>979.75294881766411</c:v>
                </c:pt>
                <c:pt idx="95">
                  <c:v>947.81860266381818</c:v>
                </c:pt>
                <c:pt idx="96">
                  <c:v>929.66044064102573</c:v>
                </c:pt>
                <c:pt idx="97">
                  <c:v>840.59424833333367</c:v>
                </c:pt>
                <c:pt idx="98">
                  <c:v>886.82501756410272</c:v>
                </c:pt>
                <c:pt idx="99">
                  <c:v>951.37463294871816</c:v>
                </c:pt>
                <c:pt idx="100">
                  <c:v>1027.5652098717951</c:v>
                </c:pt>
                <c:pt idx="101">
                  <c:v>1006.3756329487181</c:v>
                </c:pt>
                <c:pt idx="102">
                  <c:v>1057.3191714102566</c:v>
                </c:pt>
                <c:pt idx="103">
                  <c:v>1096.8040944871798</c:v>
                </c:pt>
                <c:pt idx="104">
                  <c:v>1051.3543637179489</c:v>
                </c:pt>
                <c:pt idx="105">
                  <c:v>1071.3160560256413</c:v>
                </c:pt>
                <c:pt idx="106">
                  <c:v>1014.6934406410259</c:v>
                </c:pt>
                <c:pt idx="107">
                  <c:v>982.75909448717994</c:v>
                </c:pt>
                <c:pt idx="108">
                  <c:v>964.60093246438748</c:v>
                </c:pt>
                <c:pt idx="109">
                  <c:v>875.53474015669542</c:v>
                </c:pt>
                <c:pt idx="110">
                  <c:v>921.76550938746448</c:v>
                </c:pt>
                <c:pt idx="111">
                  <c:v>986.31512477207991</c:v>
                </c:pt>
                <c:pt idx="112">
                  <c:v>1062.5057016951569</c:v>
                </c:pt>
                <c:pt idx="113">
                  <c:v>1041.3161247720798</c:v>
                </c:pt>
                <c:pt idx="114">
                  <c:v>1092.2596632336183</c:v>
                </c:pt>
                <c:pt idx="115">
                  <c:v>1131.7445863105415</c:v>
                </c:pt>
                <c:pt idx="116">
                  <c:v>1086.2948555413109</c:v>
                </c:pt>
                <c:pt idx="117">
                  <c:v>1106.256547849003</c:v>
                </c:pt>
                <c:pt idx="118">
                  <c:v>1049.6339324643877</c:v>
                </c:pt>
                <c:pt idx="119">
                  <c:v>1017.6995863105417</c:v>
                </c:pt>
                <c:pt idx="120">
                  <c:v>999.54142428774935</c:v>
                </c:pt>
                <c:pt idx="121">
                  <c:v>910.47523198005717</c:v>
                </c:pt>
                <c:pt idx="122">
                  <c:v>956.70600121082634</c:v>
                </c:pt>
                <c:pt idx="123">
                  <c:v>1021.2556165954417</c:v>
                </c:pt>
                <c:pt idx="124">
                  <c:v>1097.4461935185186</c:v>
                </c:pt>
                <c:pt idx="125">
                  <c:v>1076.2566165954415</c:v>
                </c:pt>
                <c:pt idx="126">
                  <c:v>1127.2001550569803</c:v>
                </c:pt>
                <c:pt idx="127">
                  <c:v>1166.6850781339033</c:v>
                </c:pt>
                <c:pt idx="128">
                  <c:v>1121.2353473646726</c:v>
                </c:pt>
                <c:pt idx="129">
                  <c:v>1141.1970396723648</c:v>
                </c:pt>
                <c:pt idx="130">
                  <c:v>1084.5744242877495</c:v>
                </c:pt>
                <c:pt idx="131">
                  <c:v>1052.6400781339034</c:v>
                </c:pt>
                <c:pt idx="132">
                  <c:v>1034.4819161111111</c:v>
                </c:pt>
                <c:pt idx="133">
                  <c:v>945.41572380341893</c:v>
                </c:pt>
                <c:pt idx="134">
                  <c:v>991.6464930341881</c:v>
                </c:pt>
                <c:pt idx="135">
                  <c:v>1056.1961084188035</c:v>
                </c:pt>
                <c:pt idx="136">
                  <c:v>1132.3866853418804</c:v>
                </c:pt>
                <c:pt idx="137">
                  <c:v>1111.1971084188033</c:v>
                </c:pt>
                <c:pt idx="138">
                  <c:v>1162.140646880342</c:v>
                </c:pt>
                <c:pt idx="139">
                  <c:v>1201.625569957265</c:v>
                </c:pt>
                <c:pt idx="140">
                  <c:v>1156.1758391880344</c:v>
                </c:pt>
                <c:pt idx="141">
                  <c:v>1176.1375314957268</c:v>
                </c:pt>
                <c:pt idx="142">
                  <c:v>1119.5149161111112</c:v>
                </c:pt>
                <c:pt idx="143">
                  <c:v>1087.5805699572652</c:v>
                </c:pt>
                <c:pt idx="144">
                  <c:v>1069.4224079344729</c:v>
                </c:pt>
                <c:pt idx="145">
                  <c:v>980.35621562678091</c:v>
                </c:pt>
                <c:pt idx="146">
                  <c:v>1026.5869848575499</c:v>
                </c:pt>
                <c:pt idx="147">
                  <c:v>1091.1366002421653</c:v>
                </c:pt>
                <c:pt idx="148">
                  <c:v>1167.3271771652421</c:v>
                </c:pt>
                <c:pt idx="149">
                  <c:v>1146.1376002421653</c:v>
                </c:pt>
                <c:pt idx="150">
                  <c:v>1197.0811387037038</c:v>
                </c:pt>
                <c:pt idx="151">
                  <c:v>1236.5660617806268</c:v>
                </c:pt>
                <c:pt idx="152">
                  <c:v>1191.1163310113961</c:v>
                </c:pt>
                <c:pt idx="153">
                  <c:v>1211.0780233190885</c:v>
                </c:pt>
                <c:pt idx="154">
                  <c:v>1154.455407934473</c:v>
                </c:pt>
                <c:pt idx="155">
                  <c:v>1122.521061780627</c:v>
                </c:pt>
                <c:pt idx="156">
                  <c:v>1104.3628997578346</c:v>
                </c:pt>
                <c:pt idx="157">
                  <c:v>1015.2967074501427</c:v>
                </c:pt>
                <c:pt idx="158">
                  <c:v>1061.5274766809116</c:v>
                </c:pt>
                <c:pt idx="159">
                  <c:v>1126.077092065527</c:v>
                </c:pt>
                <c:pt idx="160">
                  <c:v>1202.2676689886039</c:v>
                </c:pt>
                <c:pt idx="161">
                  <c:v>1181.078092065527</c:v>
                </c:pt>
                <c:pt idx="162">
                  <c:v>1232.0216305270656</c:v>
                </c:pt>
                <c:pt idx="163">
                  <c:v>1271.5065536039886</c:v>
                </c:pt>
                <c:pt idx="164">
                  <c:v>1226.0568228347579</c:v>
                </c:pt>
                <c:pt idx="165">
                  <c:v>1246.0185151424503</c:v>
                </c:pt>
                <c:pt idx="166">
                  <c:v>1189.3958997578347</c:v>
                </c:pt>
                <c:pt idx="167">
                  <c:v>1157.4615536039889</c:v>
                </c:pt>
                <c:pt idx="168">
                  <c:v>1139.3033915811964</c:v>
                </c:pt>
                <c:pt idx="169">
                  <c:v>1050.2371992735045</c:v>
                </c:pt>
                <c:pt idx="170">
                  <c:v>1096.4679685042734</c:v>
                </c:pt>
                <c:pt idx="171">
                  <c:v>1161.017583888889</c:v>
                </c:pt>
                <c:pt idx="172">
                  <c:v>1237.2081608119656</c:v>
                </c:pt>
                <c:pt idx="173">
                  <c:v>1216.0185838888888</c:v>
                </c:pt>
                <c:pt idx="174">
                  <c:v>1266.9621223504273</c:v>
                </c:pt>
                <c:pt idx="175">
                  <c:v>1306.4470454273503</c:v>
                </c:pt>
                <c:pt idx="176">
                  <c:v>1260.9973146581196</c:v>
                </c:pt>
                <c:pt idx="177">
                  <c:v>1280.959006965812</c:v>
                </c:pt>
                <c:pt idx="178">
                  <c:v>1224.3363915811965</c:v>
                </c:pt>
                <c:pt idx="179">
                  <c:v>1192.4020454273507</c:v>
                </c:pt>
                <c:pt idx="180">
                  <c:v>1174.2438834045581</c:v>
                </c:pt>
                <c:pt idx="181">
                  <c:v>1085.1776910968663</c:v>
                </c:pt>
                <c:pt idx="182">
                  <c:v>1131.4084603276353</c:v>
                </c:pt>
                <c:pt idx="183">
                  <c:v>1195.9580757122508</c:v>
                </c:pt>
                <c:pt idx="184">
                  <c:v>1272.1486526353274</c:v>
                </c:pt>
                <c:pt idx="185">
                  <c:v>1250.9590757122505</c:v>
                </c:pt>
                <c:pt idx="186">
                  <c:v>1301.9026141737893</c:v>
                </c:pt>
                <c:pt idx="187">
                  <c:v>1341.3875372507123</c:v>
                </c:pt>
                <c:pt idx="188">
                  <c:v>1295.9378064814814</c:v>
                </c:pt>
                <c:pt idx="189">
                  <c:v>1315.8994987891738</c:v>
                </c:pt>
                <c:pt idx="190">
                  <c:v>1259.2768834045585</c:v>
                </c:pt>
                <c:pt idx="191">
                  <c:v>1227.3425372507124</c:v>
                </c:pt>
                <c:pt idx="192">
                  <c:v>1209.1843752279199</c:v>
                </c:pt>
                <c:pt idx="193">
                  <c:v>1120.118182920228</c:v>
                </c:pt>
                <c:pt idx="194">
                  <c:v>1166.3489521509971</c:v>
                </c:pt>
                <c:pt idx="195">
                  <c:v>1230.8985675356125</c:v>
                </c:pt>
                <c:pt idx="196">
                  <c:v>1307.0891444586891</c:v>
                </c:pt>
                <c:pt idx="197">
                  <c:v>1285.8995675356123</c:v>
                </c:pt>
                <c:pt idx="198">
                  <c:v>1336.843105997151</c:v>
                </c:pt>
                <c:pt idx="199">
                  <c:v>1376.328029074074</c:v>
                </c:pt>
                <c:pt idx="200">
                  <c:v>1330.8782983048432</c:v>
                </c:pt>
                <c:pt idx="201">
                  <c:v>1350.8399906125355</c:v>
                </c:pt>
                <c:pt idx="202">
                  <c:v>1294.2173752279202</c:v>
                </c:pt>
                <c:pt idx="203">
                  <c:v>1262.2830290740742</c:v>
                </c:pt>
                <c:pt idx="204">
                  <c:v>1244.1248670512816</c:v>
                </c:pt>
                <c:pt idx="205">
                  <c:v>1155.0586747435898</c:v>
                </c:pt>
                <c:pt idx="206">
                  <c:v>1201.2894439743588</c:v>
                </c:pt>
                <c:pt idx="207">
                  <c:v>1265.8390593589743</c:v>
                </c:pt>
                <c:pt idx="208">
                  <c:v>1342.0296362820509</c:v>
                </c:pt>
                <c:pt idx="209">
                  <c:v>1320.840059358974</c:v>
                </c:pt>
                <c:pt idx="210">
                  <c:v>1371.7835978205128</c:v>
                </c:pt>
                <c:pt idx="211">
                  <c:v>1411.2685208974358</c:v>
                </c:pt>
                <c:pt idx="212">
                  <c:v>1365.8187901282049</c:v>
                </c:pt>
                <c:pt idx="213">
                  <c:v>1385.7804824358973</c:v>
                </c:pt>
                <c:pt idx="214">
                  <c:v>1329.157867051282</c:v>
                </c:pt>
                <c:pt idx="215">
                  <c:v>1297.2235208974359</c:v>
                </c:pt>
                <c:pt idx="216">
                  <c:v>1279.0653588746434</c:v>
                </c:pt>
                <c:pt idx="217">
                  <c:v>1189.9991665669515</c:v>
                </c:pt>
                <c:pt idx="218">
                  <c:v>1236.2299357977206</c:v>
                </c:pt>
                <c:pt idx="219">
                  <c:v>1300.779551182336</c:v>
                </c:pt>
                <c:pt idx="220">
                  <c:v>1376.9701281054126</c:v>
                </c:pt>
                <c:pt idx="221">
                  <c:v>1355.7805511823358</c:v>
                </c:pt>
                <c:pt idx="222">
                  <c:v>1406.7240896438745</c:v>
                </c:pt>
                <c:pt idx="223">
                  <c:v>1446.2090127207975</c:v>
                </c:pt>
                <c:pt idx="224">
                  <c:v>1400.7592819515667</c:v>
                </c:pt>
                <c:pt idx="225">
                  <c:v>1420.720974259259</c:v>
                </c:pt>
                <c:pt idx="226">
                  <c:v>1364.0983588746437</c:v>
                </c:pt>
                <c:pt idx="227">
                  <c:v>1332.1640127207977</c:v>
                </c:pt>
                <c:pt idx="228">
                  <c:v>1314.0058506980051</c:v>
                </c:pt>
                <c:pt idx="229">
                  <c:v>1224.9396583903133</c:v>
                </c:pt>
                <c:pt idx="230">
                  <c:v>1271.1704276210824</c:v>
                </c:pt>
                <c:pt idx="231">
                  <c:v>1335.720043005698</c:v>
                </c:pt>
                <c:pt idx="232">
                  <c:v>1411.9106199287746</c:v>
                </c:pt>
                <c:pt idx="233">
                  <c:v>1390.7210430056975</c:v>
                </c:pt>
                <c:pt idx="234">
                  <c:v>1441.6645814672363</c:v>
                </c:pt>
                <c:pt idx="235">
                  <c:v>1481.1495045441595</c:v>
                </c:pt>
                <c:pt idx="236">
                  <c:v>1435.6997737749286</c:v>
                </c:pt>
                <c:pt idx="237">
                  <c:v>1455.6614660826208</c:v>
                </c:pt>
                <c:pt idx="238">
                  <c:v>1399.0388506980055</c:v>
                </c:pt>
                <c:pt idx="239">
                  <c:v>1367.1045045441597</c:v>
                </c:pt>
                <c:pt idx="240">
                  <c:v>1348.9463425213671</c:v>
                </c:pt>
                <c:pt idx="241">
                  <c:v>1259.8801502136751</c:v>
                </c:pt>
                <c:pt idx="242">
                  <c:v>1306.1109194444441</c:v>
                </c:pt>
                <c:pt idx="243">
                  <c:v>1370.6605348290598</c:v>
                </c:pt>
                <c:pt idx="244">
                  <c:v>1446.8511117521364</c:v>
                </c:pt>
                <c:pt idx="245">
                  <c:v>1425.6615348290593</c:v>
                </c:pt>
                <c:pt idx="246">
                  <c:v>1476.6050732905981</c:v>
                </c:pt>
                <c:pt idx="247">
                  <c:v>1516.0899963675213</c:v>
                </c:pt>
                <c:pt idx="248">
                  <c:v>1470.6402655982904</c:v>
                </c:pt>
                <c:pt idx="249">
                  <c:v>1490.6019579059825</c:v>
                </c:pt>
                <c:pt idx="250">
                  <c:v>1433.9793425213672</c:v>
                </c:pt>
                <c:pt idx="251">
                  <c:v>1402.0449963675214</c:v>
                </c:pt>
                <c:pt idx="252">
                  <c:v>1383.8868343447289</c:v>
                </c:pt>
                <c:pt idx="253">
                  <c:v>1294.8206420370368</c:v>
                </c:pt>
                <c:pt idx="254">
                  <c:v>1341.0514112678059</c:v>
                </c:pt>
                <c:pt idx="255">
                  <c:v>1405.6010266524215</c:v>
                </c:pt>
                <c:pt idx="256">
                  <c:v>1481.7916035754981</c:v>
                </c:pt>
                <c:pt idx="257">
                  <c:v>1460.602026652421</c:v>
                </c:pt>
                <c:pt idx="258">
                  <c:v>1511.5455651139598</c:v>
                </c:pt>
                <c:pt idx="259">
                  <c:v>1551.030488190883</c:v>
                </c:pt>
                <c:pt idx="260">
                  <c:v>1505.5807574216522</c:v>
                </c:pt>
                <c:pt idx="261">
                  <c:v>1525.5424497293443</c:v>
                </c:pt>
                <c:pt idx="262">
                  <c:v>1468.919834344729</c:v>
                </c:pt>
                <c:pt idx="263">
                  <c:v>1436.9854881908832</c:v>
                </c:pt>
                <c:pt idx="264">
                  <c:v>1418.8273261680906</c:v>
                </c:pt>
                <c:pt idx="265">
                  <c:v>1329.7611338603986</c:v>
                </c:pt>
                <c:pt idx="266">
                  <c:v>1375.9919030911676</c:v>
                </c:pt>
                <c:pt idx="267">
                  <c:v>1440.5415184757833</c:v>
                </c:pt>
                <c:pt idx="268">
                  <c:v>1516.7320953988599</c:v>
                </c:pt>
                <c:pt idx="269">
                  <c:v>1495.5425184757828</c:v>
                </c:pt>
                <c:pt idx="270">
                  <c:v>1546.4860569373216</c:v>
                </c:pt>
                <c:pt idx="271">
                  <c:v>1585.9709800142448</c:v>
                </c:pt>
                <c:pt idx="272">
                  <c:v>1540.5212492450139</c:v>
                </c:pt>
                <c:pt idx="273">
                  <c:v>1560.4829415527061</c:v>
                </c:pt>
                <c:pt idx="274">
                  <c:v>1503.8603261680908</c:v>
                </c:pt>
                <c:pt idx="275">
                  <c:v>1471.9259800142449</c:v>
                </c:pt>
                <c:pt idx="276">
                  <c:v>1453.7678179914524</c:v>
                </c:pt>
                <c:pt idx="277">
                  <c:v>1364.7016256837603</c:v>
                </c:pt>
                <c:pt idx="278">
                  <c:v>1410.9323949145294</c:v>
                </c:pt>
                <c:pt idx="279">
                  <c:v>1475.482010299145</c:v>
                </c:pt>
                <c:pt idx="280">
                  <c:v>1551.6725872222216</c:v>
                </c:pt>
                <c:pt idx="281">
                  <c:v>1530.4830102991448</c:v>
                </c:pt>
                <c:pt idx="282">
                  <c:v>1581.4265487606833</c:v>
                </c:pt>
                <c:pt idx="283">
                  <c:v>1620.9114718376065</c:v>
                </c:pt>
                <c:pt idx="284">
                  <c:v>1575.4617410683759</c:v>
                </c:pt>
                <c:pt idx="285">
                  <c:v>1595.423433376068</c:v>
                </c:pt>
                <c:pt idx="286">
                  <c:v>1538.8008179914525</c:v>
                </c:pt>
                <c:pt idx="287">
                  <c:v>1506.8664718376067</c:v>
                </c:pt>
                <c:pt idx="288">
                  <c:v>1488.7083098148144</c:v>
                </c:pt>
                <c:pt idx="289">
                  <c:v>1399.6421175071223</c:v>
                </c:pt>
                <c:pt idx="290">
                  <c:v>1445.8728867378911</c:v>
                </c:pt>
                <c:pt idx="291">
                  <c:v>1510.4225021225068</c:v>
                </c:pt>
                <c:pt idx="292">
                  <c:v>1586.6130790455836</c:v>
                </c:pt>
                <c:pt idx="293">
                  <c:v>1565.4235021225065</c:v>
                </c:pt>
                <c:pt idx="294">
                  <c:v>1616.3670405840451</c:v>
                </c:pt>
                <c:pt idx="295">
                  <c:v>1655.8519636609683</c:v>
                </c:pt>
                <c:pt idx="296">
                  <c:v>1610.4022328917376</c:v>
                </c:pt>
                <c:pt idx="297">
                  <c:v>1630.3639251994298</c:v>
                </c:pt>
                <c:pt idx="298">
                  <c:v>1573.7413098148143</c:v>
                </c:pt>
                <c:pt idx="299">
                  <c:v>1541.8069636609684</c:v>
                </c:pt>
                <c:pt idx="300">
                  <c:v>1523.6488016381761</c:v>
                </c:pt>
                <c:pt idx="301">
                  <c:v>1434.582609330484</c:v>
                </c:pt>
                <c:pt idx="302">
                  <c:v>1480.8133785612529</c:v>
                </c:pt>
                <c:pt idx="303">
                  <c:v>1545.3629939458685</c:v>
                </c:pt>
                <c:pt idx="304">
                  <c:v>1621.5535708689454</c:v>
                </c:pt>
                <c:pt idx="305">
                  <c:v>1600.3639939458683</c:v>
                </c:pt>
                <c:pt idx="306">
                  <c:v>1651.3075324074068</c:v>
                </c:pt>
                <c:pt idx="307">
                  <c:v>1690.79245548433</c:v>
                </c:pt>
                <c:pt idx="308">
                  <c:v>1645.3427247150994</c:v>
                </c:pt>
                <c:pt idx="309">
                  <c:v>1665.3044170227915</c:v>
                </c:pt>
                <c:pt idx="310">
                  <c:v>1608.681801638176</c:v>
                </c:pt>
                <c:pt idx="311">
                  <c:v>1576.7474554843302</c:v>
                </c:pt>
                <c:pt idx="312">
                  <c:v>1558.5892934615379</c:v>
                </c:pt>
                <c:pt idx="313">
                  <c:v>1469.5231011538458</c:v>
                </c:pt>
                <c:pt idx="314">
                  <c:v>1515.7538703846146</c:v>
                </c:pt>
                <c:pt idx="315">
                  <c:v>1580.3034857692303</c:v>
                </c:pt>
                <c:pt idx="316">
                  <c:v>1656.4940626923071</c:v>
                </c:pt>
                <c:pt idx="317">
                  <c:v>1635.30448576923</c:v>
                </c:pt>
                <c:pt idx="318">
                  <c:v>1686.2480242307686</c:v>
                </c:pt>
                <c:pt idx="319">
                  <c:v>1725.7329473076918</c:v>
                </c:pt>
                <c:pt idx="320">
                  <c:v>1680.2832165384611</c:v>
                </c:pt>
                <c:pt idx="321">
                  <c:v>1700.2449088461533</c:v>
                </c:pt>
                <c:pt idx="322">
                  <c:v>1643.6222934615378</c:v>
                </c:pt>
                <c:pt idx="323">
                  <c:v>1611.687947307692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A5-40CC-A0B2-CC53A068C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047119"/>
        <c:axId val="923050863"/>
      </c:scatterChart>
      <c:valAx>
        <c:axId val="92304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23050863"/>
        <c:crosses val="autoZero"/>
        <c:crossBetween val="midCat"/>
      </c:valAx>
      <c:valAx>
        <c:axId val="92305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23047119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/>
              <a:t>Actual Data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'10.TreSeasExpoSmoo'!$B$1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'10.TreSeasExpoSmoo'!$A$3:$A$314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'10.TreSeasExpoSmoo'!$B$3:$B$314</c:f>
              <c:numCache>
                <c:formatCode>#,##0</c:formatCode>
                <c:ptCount val="312"/>
                <c:pt idx="0">
                  <c:v>479.94499999999999</c:v>
                </c:pt>
                <c:pt idx="1">
                  <c:v>467.56799999999998</c:v>
                </c:pt>
                <c:pt idx="2">
                  <c:v>504.07</c:v>
                </c:pt>
                <c:pt idx="3">
                  <c:v>518.35400000000004</c:v>
                </c:pt>
                <c:pt idx="4">
                  <c:v>529.22</c:v>
                </c:pt>
                <c:pt idx="5">
                  <c:v>555.90599999999995</c:v>
                </c:pt>
                <c:pt idx="6">
                  <c:v>567.56500000000005</c:v>
                </c:pt>
                <c:pt idx="7">
                  <c:v>557.41499999999996</c:v>
                </c:pt>
                <c:pt idx="8">
                  <c:v>589.04899999999998</c:v>
                </c:pt>
                <c:pt idx="9">
                  <c:v>583.32799999999997</c:v>
                </c:pt>
                <c:pt idx="10">
                  <c:v>556.21299999999997</c:v>
                </c:pt>
                <c:pt idx="11">
                  <c:v>555.69500000000005</c:v>
                </c:pt>
                <c:pt idx="12">
                  <c:v>526.73199999999997</c:v>
                </c:pt>
                <c:pt idx="13">
                  <c:v>511.84</c:v>
                </c:pt>
                <c:pt idx="14">
                  <c:v>608.29899999999998</c:v>
                </c:pt>
                <c:pt idx="15">
                  <c:v>610.91800000000001</c:v>
                </c:pt>
                <c:pt idx="16">
                  <c:v>632.19899999999996</c:v>
                </c:pt>
                <c:pt idx="17">
                  <c:v>639.68399999999997</c:v>
                </c:pt>
                <c:pt idx="18">
                  <c:v>658.19100000000003</c:v>
                </c:pt>
                <c:pt idx="19">
                  <c:v>685.74699999999996</c:v>
                </c:pt>
                <c:pt idx="20">
                  <c:v>662.72299999999996</c:v>
                </c:pt>
                <c:pt idx="21">
                  <c:v>658.73699999999997</c:v>
                </c:pt>
                <c:pt idx="22">
                  <c:v>667.18600000000004</c:v>
                </c:pt>
                <c:pt idx="23">
                  <c:v>613.65</c:v>
                </c:pt>
                <c:pt idx="24">
                  <c:v>588.44799999999998</c:v>
                </c:pt>
                <c:pt idx="25">
                  <c:v>587.90899999999999</c:v>
                </c:pt>
                <c:pt idx="26">
                  <c:v>623.66499999999996</c:v>
                </c:pt>
                <c:pt idx="27">
                  <c:v>605.56700000000001</c:v>
                </c:pt>
                <c:pt idx="28">
                  <c:v>730.428</c:v>
                </c:pt>
                <c:pt idx="29">
                  <c:v>691.14400000000001</c:v>
                </c:pt>
                <c:pt idx="30">
                  <c:v>678.20699999999999</c:v>
                </c:pt>
                <c:pt idx="31">
                  <c:v>747.36500000000001</c:v>
                </c:pt>
                <c:pt idx="32">
                  <c:v>739.64700000000005</c:v>
                </c:pt>
                <c:pt idx="33">
                  <c:v>783.58399999999995</c:v>
                </c:pt>
                <c:pt idx="34">
                  <c:v>745.12</c:v>
                </c:pt>
                <c:pt idx="35">
                  <c:v>699.38800000000003</c:v>
                </c:pt>
                <c:pt idx="36">
                  <c:v>697.37699999999995</c:v>
                </c:pt>
                <c:pt idx="37">
                  <c:v>672.14099999999996</c:v>
                </c:pt>
                <c:pt idx="38">
                  <c:v>708.03099999999995</c:v>
                </c:pt>
                <c:pt idx="39">
                  <c:v>773.49599999999998</c:v>
                </c:pt>
                <c:pt idx="40">
                  <c:v>814.80600000000004</c:v>
                </c:pt>
                <c:pt idx="41">
                  <c:v>777.45699999999999</c:v>
                </c:pt>
                <c:pt idx="42">
                  <c:v>850.72900000000004</c:v>
                </c:pt>
                <c:pt idx="43">
                  <c:v>898.78499999999997</c:v>
                </c:pt>
                <c:pt idx="44">
                  <c:v>809.69399999999996</c:v>
                </c:pt>
                <c:pt idx="45">
                  <c:v>914.43299999999999</c:v>
                </c:pt>
                <c:pt idx="46">
                  <c:v>824.92600000000004</c:v>
                </c:pt>
                <c:pt idx="47">
                  <c:v>738.35900000000004</c:v>
                </c:pt>
                <c:pt idx="48">
                  <c:v>751.428</c:v>
                </c:pt>
                <c:pt idx="49">
                  <c:v>642.14200000000005</c:v>
                </c:pt>
                <c:pt idx="50">
                  <c:v>761.91399999999999</c:v>
                </c:pt>
                <c:pt idx="51">
                  <c:v>783.96500000000003</c:v>
                </c:pt>
                <c:pt idx="52">
                  <c:v>767.58500000000004</c:v>
                </c:pt>
                <c:pt idx="53">
                  <c:v>797.89599999999996</c:v>
                </c:pt>
                <c:pt idx="54">
                  <c:v>830.89</c:v>
                </c:pt>
                <c:pt idx="55">
                  <c:v>882.92</c:v>
                </c:pt>
                <c:pt idx="56">
                  <c:v>873.03399999999999</c:v>
                </c:pt>
                <c:pt idx="57">
                  <c:v>939.88699999999994</c:v>
                </c:pt>
                <c:pt idx="58">
                  <c:v>827.61599999999999</c:v>
                </c:pt>
                <c:pt idx="59">
                  <c:v>787.22</c:v>
                </c:pt>
                <c:pt idx="60">
                  <c:v>752.88099999999997</c:v>
                </c:pt>
                <c:pt idx="61">
                  <c:v>797.99</c:v>
                </c:pt>
                <c:pt idx="62">
                  <c:v>780.17200000000003</c:v>
                </c:pt>
                <c:pt idx="63">
                  <c:v>894.49800000000005</c:v>
                </c:pt>
                <c:pt idx="64">
                  <c:v>959.41200000000003</c:v>
                </c:pt>
                <c:pt idx="65">
                  <c:v>955.43899999999996</c:v>
                </c:pt>
                <c:pt idx="66">
                  <c:v>947.60900000000004</c:v>
                </c:pt>
                <c:pt idx="67">
                  <c:v>1032.729</c:v>
                </c:pt>
                <c:pt idx="68">
                  <c:v>929.58100000000002</c:v>
                </c:pt>
                <c:pt idx="69">
                  <c:v>772.28899999999999</c:v>
                </c:pt>
                <c:pt idx="70">
                  <c:v>880.16399999999999</c:v>
                </c:pt>
                <c:pt idx="71">
                  <c:v>928.50199999999995</c:v>
                </c:pt>
                <c:pt idx="72">
                  <c:v>852.88499999999999</c:v>
                </c:pt>
                <c:pt idx="73">
                  <c:v>863.74599999999998</c:v>
                </c:pt>
                <c:pt idx="74">
                  <c:v>920.10299999999995</c:v>
                </c:pt>
                <c:pt idx="75">
                  <c:v>989.822</c:v>
                </c:pt>
                <c:pt idx="76">
                  <c:v>1040.2940000000001</c:v>
                </c:pt>
                <c:pt idx="77">
                  <c:v>920.23</c:v>
                </c:pt>
                <c:pt idx="78">
                  <c:v>1046.4010000000001</c:v>
                </c:pt>
                <c:pt idx="79">
                  <c:v>1041.6880000000001</c:v>
                </c:pt>
                <c:pt idx="80">
                  <c:v>1002.542</c:v>
                </c:pt>
                <c:pt idx="81">
                  <c:v>1107.932</c:v>
                </c:pt>
                <c:pt idx="82">
                  <c:v>1052.68</c:v>
                </c:pt>
                <c:pt idx="83">
                  <c:v>968.678</c:v>
                </c:pt>
                <c:pt idx="84">
                  <c:v>993.04300000000001</c:v>
                </c:pt>
                <c:pt idx="85">
                  <c:v>797.12300000000005</c:v>
                </c:pt>
                <c:pt idx="86">
                  <c:v>1060.0139999999999</c:v>
                </c:pt>
                <c:pt idx="87">
                  <c:v>1057.9570000000001</c:v>
                </c:pt>
                <c:pt idx="88">
                  <c:v>1128.8699999999999</c:v>
                </c:pt>
                <c:pt idx="89">
                  <c:v>1106.1790000000001</c:v>
                </c:pt>
                <c:pt idx="90">
                  <c:v>1206.0630000000001</c:v>
                </c:pt>
                <c:pt idx="91">
                  <c:v>1148.2929999999999</c:v>
                </c:pt>
                <c:pt idx="92">
                  <c:v>1087.1569999999999</c:v>
                </c:pt>
                <c:pt idx="93">
                  <c:v>1200.6020000000001</c:v>
                </c:pt>
                <c:pt idx="94">
                  <c:v>1213.0060000000001</c:v>
                </c:pt>
                <c:pt idx="95">
                  <c:v>1102.9880000000001</c:v>
                </c:pt>
                <c:pt idx="96">
                  <c:v>1099.7750000000001</c:v>
                </c:pt>
                <c:pt idx="97">
                  <c:v>1052.3900000000001</c:v>
                </c:pt>
                <c:pt idx="98">
                  <c:v>991.03899999999999</c:v>
                </c:pt>
                <c:pt idx="99">
                  <c:v>1175.4760000000001</c:v>
                </c:pt>
                <c:pt idx="100">
                  <c:v>1175.51</c:v>
                </c:pt>
                <c:pt idx="101">
                  <c:v>1210.653</c:v>
                </c:pt>
                <c:pt idx="102">
                  <c:v>1221.68</c:v>
                </c:pt>
                <c:pt idx="103">
                  <c:v>1266.9159999999999</c:v>
                </c:pt>
                <c:pt idx="104">
                  <c:v>1273.7650000000001</c:v>
                </c:pt>
                <c:pt idx="105">
                  <c:v>1308.6790000000001</c:v>
                </c:pt>
                <c:pt idx="106">
                  <c:v>1251.5039999999999</c:v>
                </c:pt>
                <c:pt idx="107">
                  <c:v>1167.0619999999999</c:v>
                </c:pt>
                <c:pt idx="108">
                  <c:v>1199.731</c:v>
                </c:pt>
                <c:pt idx="109">
                  <c:v>996.279</c:v>
                </c:pt>
                <c:pt idx="110">
                  <c:v>1232.146</c:v>
                </c:pt>
                <c:pt idx="111">
                  <c:v>1292.9069999999999</c:v>
                </c:pt>
                <c:pt idx="112">
                  <c:v>1340.019</c:v>
                </c:pt>
                <c:pt idx="113">
                  <c:v>1343.875</c:v>
                </c:pt>
                <c:pt idx="114">
                  <c:v>1344.252</c:v>
                </c:pt>
                <c:pt idx="115">
                  <c:v>1465.7850000000001</c:v>
                </c:pt>
                <c:pt idx="116">
                  <c:v>1406.345</c:v>
                </c:pt>
                <c:pt idx="117">
                  <c:v>1450.789</c:v>
                </c:pt>
                <c:pt idx="118">
                  <c:v>1400.61</c:v>
                </c:pt>
                <c:pt idx="119">
                  <c:v>1287.4880000000001</c:v>
                </c:pt>
                <c:pt idx="120">
                  <c:v>1283.0709999999999</c:v>
                </c:pt>
                <c:pt idx="121">
                  <c:v>1190.4480000000001</c:v>
                </c:pt>
                <c:pt idx="122">
                  <c:v>1171.046</c:v>
                </c:pt>
                <c:pt idx="123">
                  <c:v>1258.894</c:v>
                </c:pt>
                <c:pt idx="124">
                  <c:v>1287.8009999999999</c:v>
                </c:pt>
                <c:pt idx="125">
                  <c:v>1378.39</c:v>
                </c:pt>
                <c:pt idx="126">
                  <c:v>1363.7470000000001</c:v>
                </c:pt>
                <c:pt idx="127">
                  <c:v>1372.614</c:v>
                </c:pt>
                <c:pt idx="128">
                  <c:v>1396.673</c:v>
                </c:pt>
                <c:pt idx="129">
                  <c:v>1380.1210000000001</c:v>
                </c:pt>
                <c:pt idx="130">
                  <c:v>1347.9459999999999</c:v>
                </c:pt>
                <c:pt idx="131">
                  <c:v>1236.759</c:v>
                </c:pt>
                <c:pt idx="132">
                  <c:v>1173.579</c:v>
                </c:pt>
                <c:pt idx="133">
                  <c:v>1143.425</c:v>
                </c:pt>
                <c:pt idx="134">
                  <c:v>1082.037</c:v>
                </c:pt>
                <c:pt idx="135">
                  <c:v>1162.0509999999999</c:v>
                </c:pt>
                <c:pt idx="136">
                  <c:v>1215.8589999999999</c:v>
                </c:pt>
                <c:pt idx="137">
                  <c:v>1211.954</c:v>
                </c:pt>
                <c:pt idx="138">
                  <c:v>1261.8630000000001</c:v>
                </c:pt>
                <c:pt idx="139">
                  <c:v>1329.326</c:v>
                </c:pt>
                <c:pt idx="140">
                  <c:v>1247.7270000000001</c:v>
                </c:pt>
                <c:pt idx="141">
                  <c:v>1301.498</c:v>
                </c:pt>
                <c:pt idx="142">
                  <c:v>1217.5060000000001</c:v>
                </c:pt>
                <c:pt idx="143">
                  <c:v>990.98099999999999</c:v>
                </c:pt>
                <c:pt idx="144">
                  <c:v>986.29899999999998</c:v>
                </c:pt>
                <c:pt idx="145">
                  <c:v>731.95299999999997</c:v>
                </c:pt>
                <c:pt idx="146">
                  <c:v>900.61800000000005</c:v>
                </c:pt>
                <c:pt idx="147">
                  <c:v>940.82899999999995</c:v>
                </c:pt>
                <c:pt idx="148">
                  <c:v>994.38400000000001</c:v>
                </c:pt>
                <c:pt idx="149">
                  <c:v>965.02800000000002</c:v>
                </c:pt>
                <c:pt idx="150">
                  <c:v>1009.217</c:v>
                </c:pt>
                <c:pt idx="151">
                  <c:v>1105.922</c:v>
                </c:pt>
                <c:pt idx="152">
                  <c:v>1023.921</c:v>
                </c:pt>
                <c:pt idx="153">
                  <c:v>1098.1199999999999</c:v>
                </c:pt>
                <c:pt idx="154">
                  <c:v>1026.3789999999999</c:v>
                </c:pt>
                <c:pt idx="155">
                  <c:v>1030.2260000000001</c:v>
                </c:pt>
                <c:pt idx="156">
                  <c:v>1001.776</c:v>
                </c:pt>
                <c:pt idx="157">
                  <c:v>938.59299999999996</c:v>
                </c:pt>
                <c:pt idx="158">
                  <c:v>973.02499999999998</c:v>
                </c:pt>
                <c:pt idx="159">
                  <c:v>1080.3430000000001</c:v>
                </c:pt>
                <c:pt idx="160">
                  <c:v>1214.136</c:v>
                </c:pt>
                <c:pt idx="161">
                  <c:v>1250.4179999999999</c:v>
                </c:pt>
                <c:pt idx="162">
                  <c:v>1318.627</c:v>
                </c:pt>
                <c:pt idx="163">
                  <c:v>1374.8409999999999</c:v>
                </c:pt>
                <c:pt idx="164">
                  <c:v>1286.4010000000001</c:v>
                </c:pt>
                <c:pt idx="165">
                  <c:v>1296.0050000000001</c:v>
                </c:pt>
                <c:pt idx="166">
                  <c:v>1225.277</c:v>
                </c:pt>
                <c:pt idx="167">
                  <c:v>1135.962</c:v>
                </c:pt>
                <c:pt idx="168">
                  <c:v>1135.4780000000001</c:v>
                </c:pt>
                <c:pt idx="169">
                  <c:v>1013.25</c:v>
                </c:pt>
                <c:pt idx="170">
                  <c:v>1013.032</c:v>
                </c:pt>
                <c:pt idx="171">
                  <c:v>1148.3610000000001</c:v>
                </c:pt>
                <c:pt idx="172">
                  <c:v>1229.616</c:v>
                </c:pt>
                <c:pt idx="173">
                  <c:v>1195.0630000000001</c:v>
                </c:pt>
                <c:pt idx="174">
                  <c:v>1261.2529999999999</c:v>
                </c:pt>
                <c:pt idx="175">
                  <c:v>1259.0999999999999</c:v>
                </c:pt>
                <c:pt idx="176">
                  <c:v>1232.8009999999999</c:v>
                </c:pt>
                <c:pt idx="177">
                  <c:v>1200.251</c:v>
                </c:pt>
                <c:pt idx="178">
                  <c:v>1153.99</c:v>
                </c:pt>
                <c:pt idx="179">
                  <c:v>1159.42</c:v>
                </c:pt>
                <c:pt idx="180">
                  <c:v>1155.1389999999999</c:v>
                </c:pt>
                <c:pt idx="181">
                  <c:v>914.24300000000005</c:v>
                </c:pt>
                <c:pt idx="182">
                  <c:v>1112.0429999999999</c:v>
                </c:pt>
                <c:pt idx="183">
                  <c:v>1169.0940000000001</c:v>
                </c:pt>
                <c:pt idx="184">
                  <c:v>1229.2460000000001</c:v>
                </c:pt>
                <c:pt idx="185">
                  <c:v>1252.2070000000001</c:v>
                </c:pt>
                <c:pt idx="186">
                  <c:v>1248.8610000000001</c:v>
                </c:pt>
                <c:pt idx="187">
                  <c:v>1250.115</c:v>
                </c:pt>
                <c:pt idx="188">
                  <c:v>1256.943</c:v>
                </c:pt>
                <c:pt idx="189">
                  <c:v>1248.721</c:v>
                </c:pt>
                <c:pt idx="190">
                  <c:v>1138.4960000000001</c:v>
                </c:pt>
                <c:pt idx="191">
                  <c:v>1148.2750000000001</c:v>
                </c:pt>
                <c:pt idx="192">
                  <c:v>1205.2639999999999</c:v>
                </c:pt>
                <c:pt idx="193">
                  <c:v>1145.9259999999999</c:v>
                </c:pt>
                <c:pt idx="194">
                  <c:v>989.86800000000005</c:v>
                </c:pt>
                <c:pt idx="195">
                  <c:v>1159.7950000000001</c:v>
                </c:pt>
                <c:pt idx="196">
                  <c:v>1220.441</c:v>
                </c:pt>
                <c:pt idx="197">
                  <c:v>1212.1289999999999</c:v>
                </c:pt>
                <c:pt idx="198">
                  <c:v>1277.806</c:v>
                </c:pt>
                <c:pt idx="199">
                  <c:v>1339.9690000000001</c:v>
                </c:pt>
                <c:pt idx="200">
                  <c:v>1298.0070000000001</c:v>
                </c:pt>
                <c:pt idx="201">
                  <c:v>1260.71</c:v>
                </c:pt>
                <c:pt idx="202">
                  <c:v>1253.4490000000001</c:v>
                </c:pt>
                <c:pt idx="203">
                  <c:v>1235.8019999999999</c:v>
                </c:pt>
                <c:pt idx="204">
                  <c:v>1214.4359999999999</c:v>
                </c:pt>
                <c:pt idx="205">
                  <c:v>1076.961</c:v>
                </c:pt>
                <c:pt idx="206">
                  <c:v>1152.4839999999999</c:v>
                </c:pt>
                <c:pt idx="207">
                  <c:v>1275.8800000000001</c:v>
                </c:pt>
                <c:pt idx="208">
                  <c:v>1288.652</c:v>
                </c:pt>
                <c:pt idx="209">
                  <c:v>1346.9549999999999</c:v>
                </c:pt>
                <c:pt idx="210">
                  <c:v>1300.4680000000001</c:v>
                </c:pt>
                <c:pt idx="211">
                  <c:v>1330.7850000000001</c:v>
                </c:pt>
                <c:pt idx="212">
                  <c:v>1404.904</c:v>
                </c:pt>
                <c:pt idx="213">
                  <c:v>1298.692</c:v>
                </c:pt>
                <c:pt idx="214">
                  <c:v>1244.8610000000001</c:v>
                </c:pt>
                <c:pt idx="215">
                  <c:v>1225.8050000000001</c:v>
                </c:pt>
                <c:pt idx="216">
                  <c:v>958.91700000000003</c:v>
                </c:pt>
                <c:pt idx="217">
                  <c:v>915.779</c:v>
                </c:pt>
                <c:pt idx="218">
                  <c:v>1421.9469999999999</c:v>
                </c:pt>
                <c:pt idx="219">
                  <c:v>1277.8340000000001</c:v>
                </c:pt>
                <c:pt idx="220">
                  <c:v>1330.0409999999999</c:v>
                </c:pt>
                <c:pt idx="221">
                  <c:v>1305.424</c:v>
                </c:pt>
                <c:pt idx="222">
                  <c:v>1389.373</c:v>
                </c:pt>
                <c:pt idx="223">
                  <c:v>1490.32</c:v>
                </c:pt>
                <c:pt idx="224">
                  <c:v>1385.9290000000001</c:v>
                </c:pt>
                <c:pt idx="225">
                  <c:v>1324.5740000000001</c:v>
                </c:pt>
                <c:pt idx="226">
                  <c:v>1329.6669999999999</c:v>
                </c:pt>
                <c:pt idx="227">
                  <c:v>1222.7249999999999</c:v>
                </c:pt>
                <c:pt idx="228">
                  <c:v>1240.586</c:v>
                </c:pt>
                <c:pt idx="229">
                  <c:v>1275.133</c:v>
                </c:pt>
                <c:pt idx="230">
                  <c:v>1077.7190000000001</c:v>
                </c:pt>
                <c:pt idx="231">
                  <c:v>1135.019</c:v>
                </c:pt>
                <c:pt idx="232">
                  <c:v>1410.9749999999999</c:v>
                </c:pt>
                <c:pt idx="233">
                  <c:v>1279.347</c:v>
                </c:pt>
                <c:pt idx="234">
                  <c:v>1324.9829999999999</c:v>
                </c:pt>
                <c:pt idx="235">
                  <c:v>1439.963</c:v>
                </c:pt>
                <c:pt idx="236">
                  <c:v>1294.5119999999999</c:v>
                </c:pt>
                <c:pt idx="237">
                  <c:v>1396.383</c:v>
                </c:pt>
                <c:pt idx="238">
                  <c:v>1411.8720000000001</c:v>
                </c:pt>
                <c:pt idx="239">
                  <c:v>1345.4659999999999</c:v>
                </c:pt>
                <c:pt idx="240">
                  <c:v>1287.088</c:v>
                </c:pt>
                <c:pt idx="241">
                  <c:v>1212.0329999999999</c:v>
                </c:pt>
                <c:pt idx="242">
                  <c:v>1118.2449999999999</c:v>
                </c:pt>
                <c:pt idx="243">
                  <c:v>1214.191</c:v>
                </c:pt>
                <c:pt idx="244">
                  <c:v>1418.6969999999999</c:v>
                </c:pt>
                <c:pt idx="245">
                  <c:v>1334.7339999999999</c:v>
                </c:pt>
                <c:pt idx="246">
                  <c:v>1408.204</c:v>
                </c:pt>
                <c:pt idx="247">
                  <c:v>1491.308</c:v>
                </c:pt>
                <c:pt idx="248">
                  <c:v>1449.327</c:v>
                </c:pt>
                <c:pt idx="249">
                  <c:v>1483.7919999999999</c:v>
                </c:pt>
                <c:pt idx="250">
                  <c:v>1490.223</c:v>
                </c:pt>
                <c:pt idx="251">
                  <c:v>1493.4559999999999</c:v>
                </c:pt>
                <c:pt idx="252">
                  <c:v>1466.559</c:v>
                </c:pt>
                <c:pt idx="253">
                  <c:v>1386.85</c:v>
                </c:pt>
                <c:pt idx="254">
                  <c:v>1153.124</c:v>
                </c:pt>
                <c:pt idx="255">
                  <c:v>1323.9760000000001</c:v>
                </c:pt>
                <c:pt idx="256">
                  <c:v>1456.232</c:v>
                </c:pt>
                <c:pt idx="257">
                  <c:v>1475.34</c:v>
                </c:pt>
                <c:pt idx="258">
                  <c:v>1522.027</c:v>
                </c:pt>
                <c:pt idx="259">
                  <c:v>1506.182</c:v>
                </c:pt>
                <c:pt idx="260">
                  <c:v>1502.47</c:v>
                </c:pt>
                <c:pt idx="261">
                  <c:v>1657.962</c:v>
                </c:pt>
                <c:pt idx="262">
                  <c:v>1454.1659999999999</c:v>
                </c:pt>
                <c:pt idx="263">
                  <c:v>1644.905</c:v>
                </c:pt>
                <c:pt idx="264">
                  <c:v>1509.7360000000001</c:v>
                </c:pt>
                <c:pt idx="265">
                  <c:v>1301.925</c:v>
                </c:pt>
                <c:pt idx="266">
                  <c:v>1203.799</c:v>
                </c:pt>
                <c:pt idx="267">
                  <c:v>1364.588</c:v>
                </c:pt>
                <c:pt idx="268">
                  <c:v>1402.2860000000001</c:v>
                </c:pt>
                <c:pt idx="269">
                  <c:v>1441.9459999999999</c:v>
                </c:pt>
                <c:pt idx="270">
                  <c:v>1533.934</c:v>
                </c:pt>
                <c:pt idx="271">
                  <c:v>1525.0740000000001</c:v>
                </c:pt>
                <c:pt idx="272">
                  <c:v>1486.8589999999999</c:v>
                </c:pt>
                <c:pt idx="273">
                  <c:v>1458.616</c:v>
                </c:pt>
                <c:pt idx="274">
                  <c:v>1328.904</c:v>
                </c:pt>
                <c:pt idx="275">
                  <c:v>1412.011</c:v>
                </c:pt>
                <c:pt idx="276">
                  <c:v>1432.973</c:v>
                </c:pt>
                <c:pt idx="277">
                  <c:v>1082.4659999999999</c:v>
                </c:pt>
                <c:pt idx="278">
                  <c:v>967.23299999999995</c:v>
                </c:pt>
                <c:pt idx="279">
                  <c:v>1208.73</c:v>
                </c:pt>
                <c:pt idx="280">
                  <c:v>1209.8710000000001</c:v>
                </c:pt>
                <c:pt idx="281">
                  <c:v>1293.6559999999999</c:v>
                </c:pt>
                <c:pt idx="282">
                  <c:v>1609.472</c:v>
                </c:pt>
                <c:pt idx="283">
                  <c:v>1687.444</c:v>
                </c:pt>
                <c:pt idx="284">
                  <c:v>1679.2059999999999</c:v>
                </c:pt>
                <c:pt idx="285">
                  <c:v>1787.3320000000001</c:v>
                </c:pt>
                <c:pt idx="286">
                  <c:v>1643.271</c:v>
                </c:pt>
                <c:pt idx="287">
                  <c:v>1695.0719999999999</c:v>
                </c:pt>
                <c:pt idx="288">
                  <c:v>1599.5229999999999</c:v>
                </c:pt>
                <c:pt idx="289">
                  <c:v>1571.05</c:v>
                </c:pt>
                <c:pt idx="290">
                  <c:v>1797.9849999999999</c:v>
                </c:pt>
                <c:pt idx="291">
                  <c:v>1693.1559999999999</c:v>
                </c:pt>
                <c:pt idx="292">
                  <c:v>1919.2639999999999</c:v>
                </c:pt>
                <c:pt idx="293">
                  <c:v>1600.7270000000001</c:v>
                </c:pt>
                <c:pt idx="294">
                  <c:v>1675.6469999999999</c:v>
                </c:pt>
                <c:pt idx="295">
                  <c:v>1762.0830000000001</c:v>
                </c:pt>
                <c:pt idx="296">
                  <c:v>1652.338</c:v>
                </c:pt>
                <c:pt idx="297">
                  <c:v>1692.36</c:v>
                </c:pt>
                <c:pt idx="298">
                  <c:v>1556.9480000000001</c:v>
                </c:pt>
                <c:pt idx="299">
                  <c:v>1540.903</c:v>
                </c:pt>
                <c:pt idx="300">
                  <c:v>1666.54</c:v>
                </c:pt>
                <c:pt idx="301">
                  <c:v>1654.325</c:v>
                </c:pt>
                <c:pt idx="302">
                  <c:v>1821.83</c:v>
                </c:pt>
                <c:pt idx="303">
                  <c:v>1708.077</c:v>
                </c:pt>
                <c:pt idx="304">
                  <c:v>1858.8889999999999</c:v>
                </c:pt>
                <c:pt idx="305">
                  <c:v>1712.0229999999999</c:v>
                </c:pt>
                <c:pt idx="306">
                  <c:v>1721.2670000000001</c:v>
                </c:pt>
                <c:pt idx="307">
                  <c:v>1612.2550000000001</c:v>
                </c:pt>
                <c:pt idx="308">
                  <c:v>1451.6959999999999</c:v>
                </c:pt>
                <c:pt idx="309">
                  <c:v>1336.8579999999999</c:v>
                </c:pt>
                <c:pt idx="310">
                  <c:v>1228.087</c:v>
                </c:pt>
                <c:pt idx="311">
                  <c:v>1272.9760000000001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6-4007-9800-78E4A753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1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  <c:max val="2000"/>
        </c:scaling>
        <c:delete val="0"/>
        <c:axPos val="l"/>
        <c:numFmt formatCode="#,##0" sourceLinked="1"/>
        <c:majorTickMark val="out"/>
        <c:minorTickMark val="none"/>
        <c:tickLblPos val="nextTo"/>
        <c:crossAx val="663604616"/>
        <c:crosses val="autoZero"/>
        <c:crossBetween val="midCat"/>
        <c:majorUnit val="400"/>
      </c:valAx>
    </c:plotArea>
    <c:plotVisOnly val="0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/>
              <a:t>Level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'10.TreSeasExpoSmoo'!$B$1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'10.TreSeasExpoSmoo'!$A$3:$A$314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'10.TreSeasExpoSmoo'!$C$3:$C$314</c:f>
              <c:numCache>
                <c:formatCode>0</c:formatCode>
                <c:ptCount val="312"/>
                <c:pt idx="0">
                  <c:v>605.34042009753443</c:v>
                </c:pt>
                <c:pt idx="1">
                  <c:v>547.03976454985218</c:v>
                </c:pt>
                <c:pt idx="2">
                  <c:v>521.97832981707779</c:v>
                </c:pt>
                <c:pt idx="3">
                  <c:v>508.25862476937687</c:v>
                </c:pt>
                <c:pt idx="4">
                  <c:v>497.25452772740459</c:v>
                </c:pt>
                <c:pt idx="5">
                  <c:v>513.26217174003921</c:v>
                </c:pt>
                <c:pt idx="6">
                  <c:v>525.1574336320582</c:v>
                </c:pt>
                <c:pt idx="7">
                  <c:v>521.5081493012143</c:v>
                </c:pt>
                <c:pt idx="8">
                  <c:v>542.66644325689208</c:v>
                </c:pt>
                <c:pt idx="9">
                  <c:v>551.19687074469016</c:v>
                </c:pt>
                <c:pt idx="10">
                  <c:v>554.75335553700052</c:v>
                </c:pt>
                <c:pt idx="11">
                  <c:v>565.19050419959979</c:v>
                </c:pt>
                <c:pt idx="12">
                  <c:v>582.02083333333326</c:v>
                </c:pt>
                <c:pt idx="13">
                  <c:v>591.14408333333324</c:v>
                </c:pt>
                <c:pt idx="14">
                  <c:v>599.56099999999992</c:v>
                </c:pt>
                <c:pt idx="15">
                  <c:v>605.77279166666676</c:v>
                </c:pt>
                <c:pt idx="16">
                  <c:v>613.53870833333337</c:v>
                </c:pt>
                <c:pt idx="17">
                  <c:v>620.57737499999996</c:v>
                </c:pt>
                <c:pt idx="18">
                  <c:v>625.56366666666656</c:v>
                </c:pt>
                <c:pt idx="19">
                  <c:v>631.30470833333334</c:v>
                </c:pt>
                <c:pt idx="20">
                  <c:v>635.11449999999991</c:v>
                </c:pt>
                <c:pt idx="21">
                  <c:v>635.53179166666655</c:v>
                </c:pt>
                <c:pt idx="22">
                  <c:v>639.40170833333332</c:v>
                </c:pt>
                <c:pt idx="23">
                  <c:v>645.63874999999996</c:v>
                </c:pt>
                <c:pt idx="24">
                  <c:v>648.61691666666661</c:v>
                </c:pt>
                <c:pt idx="25">
                  <c:v>652.01833333333343</c:v>
                </c:pt>
                <c:pt idx="26">
                  <c:v>657.7909166666667</c:v>
                </c:pt>
                <c:pt idx="27">
                  <c:v>666.19804166666665</c:v>
                </c:pt>
                <c:pt idx="28">
                  <c:v>674.64724999999999</c:v>
                </c:pt>
                <c:pt idx="29">
                  <c:v>681.46691666666663</c:v>
                </c:pt>
                <c:pt idx="30">
                  <c:v>689.57804166666665</c:v>
                </c:pt>
                <c:pt idx="31">
                  <c:v>697.62641666666673</c:v>
                </c:pt>
                <c:pt idx="32">
                  <c:v>704.65133333333324</c:v>
                </c:pt>
                <c:pt idx="33">
                  <c:v>715.16362499999991</c:v>
                </c:pt>
                <c:pt idx="34">
                  <c:v>725.67641666666668</c:v>
                </c:pt>
                <c:pt idx="35">
                  <c:v>732.78854166666679</c:v>
                </c:pt>
                <c:pt idx="36">
                  <c:v>743.57333333333338</c:v>
                </c:pt>
                <c:pt idx="37">
                  <c:v>757.07091666666668</c:v>
                </c:pt>
                <c:pt idx="38">
                  <c:v>766.29870833333337</c:v>
                </c:pt>
                <c:pt idx="39">
                  <c:v>774.66937500000017</c:v>
                </c:pt>
                <c:pt idx="40">
                  <c:v>783.44666666666672</c:v>
                </c:pt>
                <c:pt idx="41">
                  <c:v>788.39570833333323</c:v>
                </c:pt>
                <c:pt idx="42">
                  <c:v>792.27162499999997</c:v>
                </c:pt>
                <c:pt idx="43">
                  <c:v>793.27379166666663</c:v>
                </c:pt>
                <c:pt idx="44">
                  <c:v>794.26895833333333</c:v>
                </c:pt>
                <c:pt idx="45">
                  <c:v>796.95029166666677</c:v>
                </c:pt>
                <c:pt idx="46">
                  <c:v>795.41895833333342</c:v>
                </c:pt>
                <c:pt idx="47">
                  <c:v>794.30304166666679</c:v>
                </c:pt>
                <c:pt idx="48">
                  <c:v>794.32804166666665</c:v>
                </c:pt>
                <c:pt idx="49">
                  <c:v>792.84037499999999</c:v>
                </c:pt>
                <c:pt idx="50">
                  <c:v>794.81849999999997</c:v>
                </c:pt>
                <c:pt idx="51">
                  <c:v>798.51825000000008</c:v>
                </c:pt>
                <c:pt idx="52">
                  <c:v>799.69091666666668</c:v>
                </c:pt>
                <c:pt idx="53">
                  <c:v>801.83887499999992</c:v>
                </c:pt>
                <c:pt idx="54">
                  <c:v>803.93529166666667</c:v>
                </c:pt>
                <c:pt idx="55">
                  <c:v>810.48949999999991</c:v>
                </c:pt>
                <c:pt idx="56">
                  <c:v>817.74391666666656</c:v>
                </c:pt>
                <c:pt idx="57">
                  <c:v>823.11020833333328</c:v>
                </c:pt>
                <c:pt idx="58">
                  <c:v>835.70854166666663</c:v>
                </c:pt>
                <c:pt idx="59">
                  <c:v>850.265625</c:v>
                </c:pt>
                <c:pt idx="60">
                  <c:v>861.69320833333336</c:v>
                </c:pt>
                <c:pt idx="61">
                  <c:v>872.79854166666667</c:v>
                </c:pt>
                <c:pt idx="62">
                  <c:v>881.39670833333332</c:v>
                </c:pt>
                <c:pt idx="63">
                  <c:v>876.76958333333346</c:v>
                </c:pt>
                <c:pt idx="64">
                  <c:v>871.97583333333341</c:v>
                </c:pt>
                <c:pt idx="65">
                  <c:v>880.05208333333348</c:v>
                </c:pt>
                <c:pt idx="66">
                  <c:v>890.10566666666682</c:v>
                </c:pt>
                <c:pt idx="67">
                  <c:v>897.01233333333334</c:v>
                </c:pt>
                <c:pt idx="68">
                  <c:v>905.58262500000001</c:v>
                </c:pt>
                <c:pt idx="69">
                  <c:v>915.38491666666664</c:v>
                </c:pt>
                <c:pt idx="70">
                  <c:v>922.72683333333339</c:v>
                </c:pt>
                <c:pt idx="71">
                  <c:v>924.62987500000008</c:v>
                </c:pt>
                <c:pt idx="72">
                  <c:v>927.2791666666667</c:v>
                </c:pt>
                <c:pt idx="73">
                  <c:v>931.76879166666663</c:v>
                </c:pt>
                <c:pt idx="74">
                  <c:v>935.18212499999993</c:v>
                </c:pt>
                <c:pt idx="75">
                  <c:v>952.20729166666661</c:v>
                </c:pt>
                <c:pt idx="76">
                  <c:v>973.38058333333333</c:v>
                </c:pt>
                <c:pt idx="77">
                  <c:v>982.24275</c:v>
                </c:pt>
                <c:pt idx="78">
                  <c:v>989.75666666666666</c:v>
                </c:pt>
                <c:pt idx="79">
                  <c:v>992.82062500000006</c:v>
                </c:pt>
                <c:pt idx="80">
                  <c:v>995.87429166666652</c:v>
                </c:pt>
                <c:pt idx="81">
                  <c:v>1004.5428749999999</c:v>
                </c:pt>
                <c:pt idx="82">
                  <c:v>1011.0725</c:v>
                </c:pt>
                <c:pt idx="83">
                  <c:v>1022.5110416666666</c:v>
                </c:pt>
                <c:pt idx="84">
                  <c:v>1036.9114999999999</c:v>
                </c:pt>
                <c:pt idx="85">
                  <c:v>1048.0059583333332</c:v>
                </c:pt>
                <c:pt idx="86">
                  <c:v>1055.9734583333334</c:v>
                </c:pt>
                <c:pt idx="87">
                  <c:v>1063.3603333333333</c:v>
                </c:pt>
                <c:pt idx="88">
                  <c:v>1073.9018333333333</c:v>
                </c:pt>
                <c:pt idx="89">
                  <c:v>1086.1783333333333</c:v>
                </c:pt>
                <c:pt idx="90">
                  <c:v>1096.2217499999999</c:v>
                </c:pt>
                <c:pt idx="91">
                  <c:v>1111.3050416666665</c:v>
                </c:pt>
                <c:pt idx="92">
                  <c:v>1119.0672083333334</c:v>
                </c:pt>
                <c:pt idx="93">
                  <c:v>1121.0898750000001</c:v>
                </c:pt>
                <c:pt idx="94">
                  <c:v>1127.9298333333334</c:v>
                </c:pt>
                <c:pt idx="95">
                  <c:v>1134.2262500000002</c:v>
                </c:pt>
                <c:pt idx="96">
                  <c:v>1139.2300416666667</c:v>
                </c:pt>
                <c:pt idx="97">
                  <c:v>1144.8233749999999</c:v>
                </c:pt>
                <c:pt idx="98">
                  <c:v>1157.5413333333336</c:v>
                </c:pt>
                <c:pt idx="99">
                  <c:v>1169.8198750000001</c:v>
                </c:pt>
                <c:pt idx="100">
                  <c:v>1175.9271666666668</c:v>
                </c:pt>
                <c:pt idx="101">
                  <c:v>1180.201</c:v>
                </c:pt>
                <c:pt idx="102">
                  <c:v>1187.0355833333333</c:v>
                </c:pt>
                <c:pt idx="103">
                  <c:v>1188.8624583333335</c:v>
                </c:pt>
                <c:pt idx="104">
                  <c:v>1196.5706250000003</c:v>
                </c:pt>
                <c:pt idx="105">
                  <c:v>1211.5097083333335</c:v>
                </c:pt>
                <c:pt idx="106">
                  <c:v>1223.2572083333334</c:v>
                </c:pt>
                <c:pt idx="107">
                  <c:v>1235.6626666666666</c:v>
                </c:pt>
                <c:pt idx="108">
                  <c:v>1246.3207500000001</c:v>
                </c:pt>
                <c:pt idx="109">
                  <c:v>1259.714125</c:v>
                </c:pt>
                <c:pt idx="110">
                  <c:v>1273.5245</c:v>
                </c:pt>
                <c:pt idx="111">
                  <c:v>1284.9699166666664</c:v>
                </c:pt>
                <c:pt idx="112">
                  <c:v>1297.1039166666667</c:v>
                </c:pt>
                <c:pt idx="113">
                  <c:v>1308.3344166666668</c:v>
                </c:pt>
                <c:pt idx="114">
                  <c:v>1316.8246666666669</c:v>
                </c:pt>
                <c:pt idx="115">
                  <c:v>1328.3875416666667</c:v>
                </c:pt>
                <c:pt idx="116">
                  <c:v>1333.9320833333334</c:v>
                </c:pt>
                <c:pt idx="117">
                  <c:v>1329.9690416666667</c:v>
                </c:pt>
                <c:pt idx="118">
                  <c:v>1326.3760833333336</c:v>
                </c:pt>
                <c:pt idx="119">
                  <c:v>1325.6384583333333</c:v>
                </c:pt>
                <c:pt idx="120">
                  <c:v>1327.8888749999999</c:v>
                </c:pt>
                <c:pt idx="121">
                  <c:v>1324.8190416666666</c:v>
                </c:pt>
                <c:pt idx="122">
                  <c:v>1320.5339166666665</c:v>
                </c:pt>
                <c:pt idx="123">
                  <c:v>1317.1864166666664</c:v>
                </c:pt>
                <c:pt idx="124">
                  <c:v>1312.0475833333335</c:v>
                </c:pt>
                <c:pt idx="125">
                  <c:v>1307.7395416666668</c:v>
                </c:pt>
                <c:pt idx="126">
                  <c:v>1301.0636666666667</c:v>
                </c:pt>
                <c:pt idx="127">
                  <c:v>1294.5422083333333</c:v>
                </c:pt>
                <c:pt idx="128">
                  <c:v>1288.8742083333332</c:v>
                </c:pt>
                <c:pt idx="129">
                  <c:v>1281.1303749999997</c:v>
                </c:pt>
                <c:pt idx="130">
                  <c:v>1274.0976666666666</c:v>
                </c:pt>
                <c:pt idx="131">
                  <c:v>1264.16525</c:v>
                </c:pt>
                <c:pt idx="132">
                  <c:v>1252.98525</c:v>
                </c:pt>
                <c:pt idx="133">
                  <c:v>1246.9364166666664</c:v>
                </c:pt>
                <c:pt idx="134">
                  <c:v>1238.9266666666665</c:v>
                </c:pt>
                <c:pt idx="135">
                  <c:v>1229.4446250000001</c:v>
                </c:pt>
                <c:pt idx="136">
                  <c:v>1220.7336666666665</c:v>
                </c:pt>
                <c:pt idx="137">
                  <c:v>1205.0579166666666</c:v>
                </c:pt>
                <c:pt idx="138">
                  <c:v>1187.0138333333334</c:v>
                </c:pt>
                <c:pt idx="139">
                  <c:v>1162.0658333333331</c:v>
                </c:pt>
                <c:pt idx="140">
                  <c:v>1137.3620416666665</c:v>
                </c:pt>
                <c:pt idx="141">
                  <c:v>1120.5853333333332</c:v>
                </c:pt>
                <c:pt idx="142">
                  <c:v>1102.139625</c:v>
                </c:pt>
                <c:pt idx="143">
                  <c:v>1082.6229166666667</c:v>
                </c:pt>
                <c:pt idx="144">
                  <c:v>1061.8074166666668</c:v>
                </c:pt>
                <c:pt idx="145">
                  <c:v>1041.9720000000002</c:v>
                </c:pt>
                <c:pt idx="146">
                  <c:v>1023.33825</c:v>
                </c:pt>
                <c:pt idx="147">
                  <c:v>1005.5389166666668</c:v>
                </c:pt>
                <c:pt idx="148">
                  <c:v>989.10120833333349</c:v>
                </c:pt>
                <c:pt idx="149">
                  <c:v>982.77279166666688</c:v>
                </c:pt>
                <c:pt idx="150">
                  <c:v>985.05287500000009</c:v>
                </c:pt>
                <c:pt idx="151">
                  <c:v>994.30774999999994</c:v>
                </c:pt>
                <c:pt idx="152">
                  <c:v>1005.9347083333334</c:v>
                </c:pt>
                <c:pt idx="153">
                  <c:v>1014.76475</c:v>
                </c:pt>
                <c:pt idx="154">
                  <c:v>1029.7341666666669</c:v>
                </c:pt>
                <c:pt idx="155">
                  <c:v>1050.7817500000001</c:v>
                </c:pt>
                <c:pt idx="156">
                  <c:v>1075.5650833333334</c:v>
                </c:pt>
                <c:pt idx="157">
                  <c:v>1099.6621250000001</c:v>
                </c:pt>
                <c:pt idx="158">
                  <c:v>1121.80375</c:v>
                </c:pt>
                <c:pt idx="159">
                  <c:v>1140.985625</c:v>
                </c:pt>
                <c:pt idx="160">
                  <c:v>1157.5182500000001</c:v>
                </c:pt>
                <c:pt idx="161">
                  <c:v>1170.2113333333332</c:v>
                </c:pt>
                <c:pt idx="162">
                  <c:v>1180.1879166666668</c:v>
                </c:pt>
                <c:pt idx="163">
                  <c:v>1188.8695416666665</c:v>
                </c:pt>
                <c:pt idx="164">
                  <c:v>1193.6472083333333</c:v>
                </c:pt>
                <c:pt idx="165">
                  <c:v>1198.1482500000002</c:v>
                </c:pt>
                <c:pt idx="166">
                  <c:v>1201.6273333333334</c:v>
                </c:pt>
                <c:pt idx="167">
                  <c:v>1199.9658750000001</c:v>
                </c:pt>
                <c:pt idx="168">
                  <c:v>1195.2688333333333</c:v>
                </c:pt>
                <c:pt idx="169">
                  <c:v>1188.0557083333333</c:v>
                </c:pt>
                <c:pt idx="170">
                  <c:v>1180.9998333333333</c:v>
                </c:pt>
                <c:pt idx="171">
                  <c:v>1174.77675</c:v>
                </c:pt>
                <c:pt idx="172">
                  <c:v>1167.8167083333333</c:v>
                </c:pt>
                <c:pt idx="173">
                  <c:v>1165.8238333333334</c:v>
                </c:pt>
                <c:pt idx="174">
                  <c:v>1167.6204583333333</c:v>
                </c:pt>
                <c:pt idx="175">
                  <c:v>1164.3143749999999</c:v>
                </c:pt>
                <c:pt idx="176">
                  <c:v>1164.3145416666666</c:v>
                </c:pt>
                <c:pt idx="177">
                  <c:v>1169.3038749999998</c:v>
                </c:pt>
                <c:pt idx="178">
                  <c:v>1170.1523333333332</c:v>
                </c:pt>
                <c:pt idx="179">
                  <c:v>1172.5179166666667</c:v>
                </c:pt>
                <c:pt idx="180">
                  <c:v>1174.3825833333335</c:v>
                </c:pt>
                <c:pt idx="181">
                  <c:v>1173.4918750000002</c:v>
                </c:pt>
                <c:pt idx="182">
                  <c:v>1174.1234166666668</c:v>
                </c:pt>
                <c:pt idx="183">
                  <c:v>1177.1489166666665</c:v>
                </c:pt>
                <c:pt idx="184">
                  <c:v>1178.5229166666666</c:v>
                </c:pt>
                <c:pt idx="185">
                  <c:v>1177.4129583333333</c:v>
                </c:pt>
                <c:pt idx="186">
                  <c:v>1179.0371249999998</c:v>
                </c:pt>
                <c:pt idx="187">
                  <c:v>1190.7791249999998</c:v>
                </c:pt>
                <c:pt idx="188">
                  <c:v>1195.3419583333332</c:v>
                </c:pt>
                <c:pt idx="189">
                  <c:v>1189.863875</c:v>
                </c:pt>
                <c:pt idx="190">
                  <c:v>1189.1095416666667</c:v>
                </c:pt>
                <c:pt idx="191">
                  <c:v>1187.07275</c:v>
                </c:pt>
                <c:pt idx="192">
                  <c:v>1186.6088750000001</c:v>
                </c:pt>
                <c:pt idx="193">
                  <c:v>1191.5588333333335</c:v>
                </c:pt>
                <c:pt idx="194">
                  <c:v>1197.0137500000001</c:v>
                </c:pt>
                <c:pt idx="195">
                  <c:v>1199.2242916666669</c:v>
                </c:pt>
                <c:pt idx="196">
                  <c:v>1204.5135416666667</c:v>
                </c:pt>
                <c:pt idx="197">
                  <c:v>1212.9502083333332</c:v>
                </c:pt>
                <c:pt idx="198">
                  <c:v>1216.9793333333334</c:v>
                </c:pt>
                <c:pt idx="199">
                  <c:v>1214.4879583333336</c:v>
                </c:pt>
                <c:pt idx="200">
                  <c:v>1218.3900833333332</c:v>
                </c:pt>
                <c:pt idx="201">
                  <c:v>1230.0026249999999</c:v>
                </c:pt>
                <c:pt idx="202">
                  <c:v>1237.6816249999997</c:v>
                </c:pt>
                <c:pt idx="203">
                  <c:v>1246.1415</c:v>
                </c:pt>
                <c:pt idx="204">
                  <c:v>1252.7035000000001</c:v>
                </c:pt>
                <c:pt idx="205">
                  <c:v>1253.2650833333332</c:v>
                </c:pt>
                <c:pt idx="206">
                  <c:v>1257.3364583333334</c:v>
                </c:pt>
                <c:pt idx="207">
                  <c:v>1263.3730833333334</c:v>
                </c:pt>
                <c:pt idx="208">
                  <c:v>1264.5978333333333</c:v>
                </c:pt>
                <c:pt idx="209">
                  <c:v>1263.8234583333333</c:v>
                </c:pt>
                <c:pt idx="210">
                  <c:v>1252.7602916666667</c:v>
                </c:pt>
                <c:pt idx="211">
                  <c:v>1235.3977500000001</c:v>
                </c:pt>
                <c:pt idx="212">
                  <c:v>1239.9094583333333</c:v>
                </c:pt>
                <c:pt idx="213">
                  <c:v>1251.2184999999999</c:v>
                </c:pt>
                <c:pt idx="214">
                  <c:v>1253.0244583333333</c:v>
                </c:pt>
                <c:pt idx="215">
                  <c:v>1253.0185416666668</c:v>
                </c:pt>
                <c:pt idx="216">
                  <c:v>1254.9924583333336</c:v>
                </c:pt>
                <c:pt idx="217">
                  <c:v>1265.3441250000001</c:v>
                </c:pt>
                <c:pt idx="218">
                  <c:v>1271.2007916666666</c:v>
                </c:pt>
                <c:pt idx="219">
                  <c:v>1271.4885833333333</c:v>
                </c:pt>
                <c:pt idx="220">
                  <c:v>1276.1005833333334</c:v>
                </c:pt>
                <c:pt idx="221">
                  <c:v>1279.5058333333332</c:v>
                </c:pt>
                <c:pt idx="222">
                  <c:v>1291.1137083333333</c:v>
                </c:pt>
                <c:pt idx="223">
                  <c:v>1317.8229999999999</c:v>
                </c:pt>
                <c:pt idx="224">
                  <c:v>1318.45325</c:v>
                </c:pt>
                <c:pt idx="225">
                  <c:v>1298.1597916666665</c:v>
                </c:pt>
                <c:pt idx="226">
                  <c:v>1295.5814166666667</c:v>
                </c:pt>
                <c:pt idx="227">
                  <c:v>1297.867125</c:v>
                </c:pt>
                <c:pt idx="228">
                  <c:v>1294.0976666666666</c:v>
                </c:pt>
                <c:pt idx="229">
                  <c:v>1289.3165416666668</c:v>
                </c:pt>
                <c:pt idx="230">
                  <c:v>1283.4092916666668</c:v>
                </c:pt>
                <c:pt idx="231">
                  <c:v>1282.5922916666668</c:v>
                </c:pt>
                <c:pt idx="232">
                  <c:v>1289.0095416666668</c:v>
                </c:pt>
                <c:pt idx="233">
                  <c:v>1297.5489583333333</c:v>
                </c:pt>
                <c:pt idx="234">
                  <c:v>1304.6007500000001</c:v>
                </c:pt>
                <c:pt idx="235">
                  <c:v>1303.9091666666666</c:v>
                </c:pt>
                <c:pt idx="236">
                  <c:v>1302.9685833333333</c:v>
                </c:pt>
                <c:pt idx="237">
                  <c:v>1307.9559999999999</c:v>
                </c:pt>
                <c:pt idx="238">
                  <c:v>1311.5765833333332</c:v>
                </c:pt>
                <c:pt idx="239">
                  <c:v>1314.2061249999999</c:v>
                </c:pt>
                <c:pt idx="240">
                  <c:v>1319.9814583333332</c:v>
                </c:pt>
                <c:pt idx="241">
                  <c:v>1325.5883749999998</c:v>
                </c:pt>
                <c:pt idx="242">
                  <c:v>1334.178375</c:v>
                </c:pt>
                <c:pt idx="243">
                  <c:v>1344.2710416666664</c:v>
                </c:pt>
                <c:pt idx="244">
                  <c:v>1351.1777083333332</c:v>
                </c:pt>
                <c:pt idx="245">
                  <c:v>1360.6085833333332</c:v>
                </c:pt>
                <c:pt idx="246">
                  <c:v>1374.2527916666666</c:v>
                </c:pt>
                <c:pt idx="247">
                  <c:v>1389.0147916666665</c:v>
                </c:pt>
                <c:pt idx="248">
                  <c:v>1397.752125</c:v>
                </c:pt>
                <c:pt idx="249">
                  <c:v>1403.7797916666668</c:v>
                </c:pt>
                <c:pt idx="250">
                  <c:v>1409.9181250000001</c:v>
                </c:pt>
                <c:pt idx="251">
                  <c:v>1417.3406666666665</c:v>
                </c:pt>
                <c:pt idx="252">
                  <c:v>1427.941875</c:v>
                </c:pt>
                <c:pt idx="253">
                  <c:v>1433.3042500000001</c:v>
                </c:pt>
                <c:pt idx="254">
                  <c:v>1436.1382916666666</c:v>
                </c:pt>
                <c:pt idx="255">
                  <c:v>1445.6096666666667</c:v>
                </c:pt>
                <c:pt idx="256">
                  <c:v>1451.3643750000001</c:v>
                </c:pt>
                <c:pt idx="257">
                  <c:v>1456.1723750000001</c:v>
                </c:pt>
                <c:pt idx="258">
                  <c:v>1464.2817916666668</c:v>
                </c:pt>
                <c:pt idx="259">
                  <c:v>1462.5422916666666</c:v>
                </c:pt>
                <c:pt idx="260">
                  <c:v>1461.1152083333332</c:v>
                </c:pt>
                <c:pt idx="261">
                  <c:v>1464.9188333333332</c:v>
                </c:pt>
                <c:pt idx="262">
                  <c:v>1464.3632499999999</c:v>
                </c:pt>
                <c:pt idx="263">
                  <c:v>1460.7240833333331</c:v>
                </c:pt>
                <c:pt idx="264">
                  <c:v>1459.8287916666666</c:v>
                </c:pt>
                <c:pt idx="265">
                  <c:v>1461.1120833333332</c:v>
                </c:pt>
                <c:pt idx="266">
                  <c:v>1461.2487916666664</c:v>
                </c:pt>
                <c:pt idx="267">
                  <c:v>1452.29225</c:v>
                </c:pt>
                <c:pt idx="268">
                  <c:v>1438.7669166666667</c:v>
                </c:pt>
                <c:pt idx="269">
                  <c:v>1423.84375</c:v>
                </c:pt>
                <c:pt idx="270">
                  <c:v>1410.9413750000001</c:v>
                </c:pt>
                <c:pt idx="271">
                  <c:v>1398.5987916666668</c:v>
                </c:pt>
                <c:pt idx="272">
                  <c:v>1379.5977499999999</c:v>
                </c:pt>
                <c:pt idx="273">
                  <c:v>1363.24675</c:v>
                </c:pt>
                <c:pt idx="274">
                  <c:v>1348.7353750000002</c:v>
                </c:pt>
                <c:pt idx="275">
                  <c:v>1334.5393333333334</c:v>
                </c:pt>
                <c:pt idx="276">
                  <c:v>1331.508</c:v>
                </c:pt>
                <c:pt idx="277">
                  <c:v>1341.4208333333333</c:v>
                </c:pt>
                <c:pt idx="278">
                  <c:v>1356.2007083333333</c:v>
                </c:pt>
                <c:pt idx="279">
                  <c:v>1377.9116666666664</c:v>
                </c:pt>
                <c:pt idx="280">
                  <c:v>1404.7067916666665</c:v>
                </c:pt>
                <c:pt idx="281">
                  <c:v>1429.5996250000001</c:v>
                </c:pt>
                <c:pt idx="282">
                  <c:v>1448.3334166666668</c:v>
                </c:pt>
                <c:pt idx="283">
                  <c:v>1475.6306666666669</c:v>
                </c:pt>
                <c:pt idx="284">
                  <c:v>1530.6030000000001</c:v>
                </c:pt>
                <c:pt idx="285">
                  <c:v>1585.4020833333332</c:v>
                </c:pt>
                <c:pt idx="286">
                  <c:v>1635.1445416666666</c:v>
                </c:pt>
                <c:pt idx="287">
                  <c:v>1677.4972083333332</c:v>
                </c:pt>
                <c:pt idx="288">
                  <c:v>1693.0491249999995</c:v>
                </c:pt>
                <c:pt idx="289">
                  <c:v>1698.9163749999998</c:v>
                </c:pt>
                <c:pt idx="290">
                  <c:v>1700.906833333333</c:v>
                </c:pt>
                <c:pt idx="291">
                  <c:v>1695.8301666666664</c:v>
                </c:pt>
                <c:pt idx="292">
                  <c:v>1688.2762083333332</c:v>
                </c:pt>
                <c:pt idx="293">
                  <c:v>1678.2557083333331</c:v>
                </c:pt>
                <c:pt idx="294">
                  <c:v>1674.6243749999999</c:v>
                </c:pt>
                <c:pt idx="295">
                  <c:v>1680.8865416666667</c:v>
                </c:pt>
                <c:pt idx="296">
                  <c:v>1685.3498749999999</c:v>
                </c:pt>
                <c:pt idx="297">
                  <c:v>1686.9651250000002</c:v>
                </c:pt>
                <c:pt idx="298">
                  <c:v>1685.0712083333337</c:v>
                </c:pt>
                <c:pt idx="299">
                  <c:v>1687.1929166666669</c:v>
                </c:pt>
                <c:pt idx="300">
                  <c:v>1693.7310833333331</c:v>
                </c:pt>
                <c:pt idx="301">
                  <c:v>1689.3890833333332</c:v>
                </c:pt>
                <c:pt idx="302">
                  <c:v>1674.7861666666665</c:v>
                </c:pt>
                <c:pt idx="303">
                  <c:v>1651.6134999999997</c:v>
                </c:pt>
                <c:pt idx="304">
                  <c:v>1623.0983749999996</c:v>
                </c:pt>
                <c:pt idx="305">
                  <c:v>1598.2322083333329</c:v>
                </c:pt>
                <c:pt idx="306">
                  <c:v>1583.456246212121</c:v>
                </c:pt>
                <c:pt idx="307">
                  <c:v>1576.1198545454545</c:v>
                </c:pt>
                <c:pt idx="308">
                  <c:v>1558.5383444444444</c:v>
                </c:pt>
                <c:pt idx="309">
                  <c:v>1534.4686319444445</c:v>
                </c:pt>
                <c:pt idx="310">
                  <c:v>1500.3540446428574</c:v>
                </c:pt>
                <c:pt idx="311">
                  <c:v>1456.8207738095239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8-467C-A398-141EA3EB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1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  <c:max val="2000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crossAx val="663604616"/>
        <c:crosses val="autoZero"/>
        <c:crossBetween val="midCat"/>
        <c:majorUnit val="500"/>
      </c:valAx>
    </c:plotArea>
    <c:plotVisOnly val="0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/>
              <a:t>Seasonality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'10.TreSeasExpoSmoo'!$B$1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'10.TreSeasExpoSmoo'!$A$3:$A$314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'10.TreSeasExpoSmoo'!$E$3:$E$314</c:f>
              <c:numCache>
                <c:formatCode>0.000</c:formatCode>
                <c:ptCount val="312"/>
                <c:pt idx="0">
                  <c:v>0.95044487185958548</c:v>
                </c:pt>
                <c:pt idx="1">
                  <c:v>0.87228121628502353</c:v>
                </c:pt>
                <c:pt idx="2">
                  <c:v>0.91697081450455409</c:v>
                </c:pt>
                <c:pt idx="3">
                  <c:v>0.97166974124216643</c:v>
                </c:pt>
                <c:pt idx="4">
                  <c:v>1.032474391989211</c:v>
                </c:pt>
                <c:pt idx="5">
                  <c:v>1.0145494252322522</c:v>
                </c:pt>
                <c:pt idx="6">
                  <c:v>1.0542071526337966</c:v>
                </c:pt>
                <c:pt idx="7">
                  <c:v>1.0874791631728915</c:v>
                </c:pt>
                <c:pt idx="8">
                  <c:v>1.0462540526890332</c:v>
                </c:pt>
                <c:pt idx="9">
                  <c:v>1.0630324655045216</c:v>
                </c:pt>
                <c:pt idx="10">
                  <c:v>1.0139681276025423</c:v>
                </c:pt>
                <c:pt idx="11">
                  <c:v>0.9766685772844228</c:v>
                </c:pt>
                <c:pt idx="12">
                  <c:v>0.81526551871561592</c:v>
                </c:pt>
                <c:pt idx="13">
                  <c:v>0.85507039016289532</c:v>
                </c:pt>
                <c:pt idx="14">
                  <c:v>0.96842531804363874</c:v>
                </c:pt>
                <c:pt idx="15">
                  <c:v>1.022377689497</c:v>
                </c:pt>
                <c:pt idx="16">
                  <c:v>1.0652950980451135</c:v>
                </c:pt>
                <c:pt idx="17">
                  <c:v>1.088048922470807</c:v>
                </c:pt>
                <c:pt idx="18">
                  <c:v>1.0814377687108587</c:v>
                </c:pt>
                <c:pt idx="19">
                  <c:v>1.069165634396561</c:v>
                </c:pt>
                <c:pt idx="20">
                  <c:v>1.0869988446569554</c:v>
                </c:pt>
                <c:pt idx="21">
                  <c:v>1.0583144145655301</c:v>
                </c:pt>
                <c:pt idx="22">
                  <c:v>1.0027565140584709</c:v>
                </c:pt>
                <c:pt idx="23">
                  <c:v>0.98324342797820552</c:v>
                </c:pt>
                <c:pt idx="24">
                  <c:v>0.86666809487265239</c:v>
                </c:pt>
                <c:pt idx="25">
                  <c:v>0.85786277755629747</c:v>
                </c:pt>
                <c:pt idx="26">
                  <c:v>0.98940229622755327</c:v>
                </c:pt>
                <c:pt idx="27">
                  <c:v>1.0125803767735846</c:v>
                </c:pt>
                <c:pt idx="28">
                  <c:v>1.0477113268144473</c:v>
                </c:pt>
                <c:pt idx="29">
                  <c:v>1.058744694959576</c:v>
                </c:pt>
                <c:pt idx="30">
                  <c:v>1.0647376567574338</c:v>
                </c:pt>
                <c:pt idx="31">
                  <c:v>1.077293698133837</c:v>
                </c:pt>
                <c:pt idx="32">
                  <c:v>1.0634591205925137</c:v>
                </c:pt>
                <c:pt idx="33">
                  <c:v>1.0437886018226865</c:v>
                </c:pt>
                <c:pt idx="34">
                  <c:v>1.0240977020917712</c:v>
                </c:pt>
                <c:pt idx="35">
                  <c:v>0.96904811188415974</c:v>
                </c:pt>
                <c:pt idx="36">
                  <c:v>0.88571585203331049</c:v>
                </c:pt>
                <c:pt idx="37">
                  <c:v>0.87944951594549892</c:v>
                </c:pt>
                <c:pt idx="38">
                  <c:v>0.97030855195679866</c:v>
                </c:pt>
                <c:pt idx="39">
                  <c:v>0.96332632008062657</c:v>
                </c:pt>
                <c:pt idx="40">
                  <c:v>1.0667206326607062</c:v>
                </c:pt>
                <c:pt idx="41">
                  <c:v>1.0359652593524826</c:v>
                </c:pt>
                <c:pt idx="42">
                  <c:v>1.0248024948923873</c:v>
                </c:pt>
                <c:pt idx="43">
                  <c:v>1.0746121082160387</c:v>
                </c:pt>
                <c:pt idx="44">
                  <c:v>1.0559534591747006</c:v>
                </c:pt>
                <c:pt idx="45">
                  <c:v>1.0720983695342396</c:v>
                </c:pt>
                <c:pt idx="46">
                  <c:v>1.0265374542667152</c:v>
                </c:pt>
                <c:pt idx="47">
                  <c:v>0.96002696004238608</c:v>
                </c:pt>
                <c:pt idx="48">
                  <c:v>0.91328555414488766</c:v>
                </c:pt>
                <c:pt idx="49">
                  <c:v>0.88592717238818519</c:v>
                </c:pt>
                <c:pt idx="50">
                  <c:v>0.9457384659293564</c:v>
                </c:pt>
                <c:pt idx="51">
                  <c:v>0.97960793768218957</c:v>
                </c:pt>
                <c:pt idx="52">
                  <c:v>1.0529741120231089</c:v>
                </c:pt>
                <c:pt idx="53">
                  <c:v>1.0084760351732911</c:v>
                </c:pt>
                <c:pt idx="54">
                  <c:v>1.0471753973027393</c:v>
                </c:pt>
                <c:pt idx="55">
                  <c:v>1.100654661897762</c:v>
                </c:pt>
                <c:pt idx="56">
                  <c:v>1.0362609189778222</c:v>
                </c:pt>
                <c:pt idx="57">
                  <c:v>1.1101689135797876</c:v>
                </c:pt>
                <c:pt idx="58">
                  <c:v>1.0292695434093602</c:v>
                </c:pt>
                <c:pt idx="59">
                  <c:v>0.94389367502611643</c:v>
                </c:pt>
                <c:pt idx="60">
                  <c:v>0.92985740526707272</c:v>
                </c:pt>
                <c:pt idx="61">
                  <c:v>0.84724878506055878</c:v>
                </c:pt>
                <c:pt idx="62">
                  <c:v>0.95386503786167665</c:v>
                </c:pt>
                <c:pt idx="63">
                  <c:v>0.98261822364834572</c:v>
                </c:pt>
                <c:pt idx="64">
                  <c:v>1.0058340842697369</c:v>
                </c:pt>
                <c:pt idx="65">
                  <c:v>1.0020850358310391</c:v>
                </c:pt>
                <c:pt idx="66">
                  <c:v>1.0404770513283976</c:v>
                </c:pt>
                <c:pt idx="67">
                  <c:v>1.0980890328038722</c:v>
                </c:pt>
                <c:pt idx="68">
                  <c:v>1.0538878603274595</c:v>
                </c:pt>
                <c:pt idx="69">
                  <c:v>1.1257439643872065</c:v>
                </c:pt>
                <c:pt idx="70">
                  <c:v>1.0139951229788688</c:v>
                </c:pt>
                <c:pt idx="71">
                  <c:v>0.93787291356707514</c:v>
                </c:pt>
                <c:pt idx="72">
                  <c:v>0.90159144484828357</c:v>
                </c:pt>
                <c:pt idx="73">
                  <c:v>0.8804975445731209</c:v>
                </c:pt>
                <c:pt idx="74">
                  <c:v>0.91812492095433851</c:v>
                </c:pt>
                <c:pt idx="75">
                  <c:v>0.9930591979465917</c:v>
                </c:pt>
                <c:pt idx="76">
                  <c:v>1.0483804702253448</c:v>
                </c:pt>
                <c:pt idx="77">
                  <c:v>1.0495669152246534</c:v>
                </c:pt>
                <c:pt idx="78">
                  <c:v>1.0564827420670539</c:v>
                </c:pt>
                <c:pt idx="79">
                  <c:v>1.124774274043334</c:v>
                </c:pt>
                <c:pt idx="80">
                  <c:v>1.0411744539239007</c:v>
                </c:pt>
                <c:pt idx="81">
                  <c:v>0.98567810439459069</c:v>
                </c:pt>
                <c:pt idx="82">
                  <c:v>0.98320482148316524</c:v>
                </c:pt>
                <c:pt idx="83">
                  <c:v>0.96771535239891304</c:v>
                </c:pt>
                <c:pt idx="84">
                  <c:v>0.9095306113506294</c:v>
                </c:pt>
                <c:pt idx="85">
                  <c:v>0.90408388385184923</c:v>
                </c:pt>
                <c:pt idx="86">
                  <c:v>0.95061256672450722</c:v>
                </c:pt>
                <c:pt idx="87">
                  <c:v>1.0236113953036274</c:v>
                </c:pt>
                <c:pt idx="88">
                  <c:v>1.0645404026294172</c:v>
                </c:pt>
                <c:pt idx="89">
                  <c:v>0.98993649793005845</c:v>
                </c:pt>
                <c:pt idx="90">
                  <c:v>1.0542993779650058</c:v>
                </c:pt>
                <c:pt idx="91">
                  <c:v>1.0833997949811898</c:v>
                </c:pt>
                <c:pt idx="92">
                  <c:v>1.0222031305733079</c:v>
                </c:pt>
                <c:pt idx="93">
                  <c:v>1.0464468568977219</c:v>
                </c:pt>
                <c:pt idx="94">
                  <c:v>1.0120799954288457</c:v>
                </c:pt>
                <c:pt idx="95">
                  <c:v>0.9597740788418736</c:v>
                </c:pt>
                <c:pt idx="96">
                  <c:v>0.93610399583116144</c:v>
                </c:pt>
                <c:pt idx="97">
                  <c:v>0.8321210864342049</c:v>
                </c:pt>
                <c:pt idx="98">
                  <c:v>0.97559075157536834</c:v>
                </c:pt>
                <c:pt idx="99">
                  <c:v>1.0081915705627669</c:v>
                </c:pt>
                <c:pt idx="100">
                  <c:v>1.0588459962191432</c:v>
                </c:pt>
                <c:pt idx="101">
                  <c:v>1.0054617135191555</c:v>
                </c:pt>
                <c:pt idx="102">
                  <c:v>1.0768162011446667</c:v>
                </c:pt>
                <c:pt idx="103">
                  <c:v>1.0604925915047243</c:v>
                </c:pt>
                <c:pt idx="104">
                  <c:v>0.99467598152356218</c:v>
                </c:pt>
                <c:pt idx="105">
                  <c:v>1.0547746488650249</c:v>
                </c:pt>
                <c:pt idx="106">
                  <c:v>1.0440840904909139</c:v>
                </c:pt>
                <c:pt idx="107">
                  <c:v>0.9660319008349002</c:v>
                </c:pt>
                <c:pt idx="108">
                  <c:v>0.95014678342162417</c:v>
                </c:pt>
                <c:pt idx="109">
                  <c:v>0.87564784167350163</c:v>
                </c:pt>
                <c:pt idx="110">
                  <c:v>0.91850597655488597</c:v>
                </c:pt>
                <c:pt idx="111">
                  <c:v>1.0078466826026331</c:v>
                </c:pt>
                <c:pt idx="112">
                  <c:v>1.0272883073913019</c:v>
                </c:pt>
                <c:pt idx="113">
                  <c:v>1.0138369928662621</c:v>
                </c:pt>
                <c:pt idx="114">
                  <c:v>1.0532126825768078</c:v>
                </c:pt>
                <c:pt idx="115">
                  <c:v>1.0609468501398251</c:v>
                </c:pt>
                <c:pt idx="116">
                  <c:v>1.0311557051314157</c:v>
                </c:pt>
                <c:pt idx="117">
                  <c:v>1.0715234557453956</c:v>
                </c:pt>
                <c:pt idx="118">
                  <c:v>1.0341314669267794</c:v>
                </c:pt>
                <c:pt idx="119">
                  <c:v>0.95575745714224603</c:v>
                </c:pt>
                <c:pt idx="120">
                  <c:v>0.95596047462898892</c:v>
                </c:pt>
                <c:pt idx="121">
                  <c:v>0.83395062025563371</c:v>
                </c:pt>
                <c:pt idx="122">
                  <c:v>0.94358205079254565</c:v>
                </c:pt>
                <c:pt idx="123">
                  <c:v>1.0063824724870829</c:v>
                </c:pt>
                <c:pt idx="124">
                  <c:v>1.0301405814170526</c:v>
                </c:pt>
                <c:pt idx="125">
                  <c:v>1.0201236993672058</c:v>
                </c:pt>
                <c:pt idx="126">
                  <c:v>1.0357750809548385</c:v>
                </c:pt>
                <c:pt idx="127">
                  <c:v>1.082797229032344</c:v>
                </c:pt>
                <c:pt idx="128">
                  <c:v>1.0406393332121888</c:v>
                </c:pt>
                <c:pt idx="129">
                  <c:v>1.0762457067342202</c:v>
                </c:pt>
                <c:pt idx="130">
                  <c:v>1.042788027294868</c:v>
                </c:pt>
                <c:pt idx="131">
                  <c:v>0.96349020414405862</c:v>
                </c:pt>
                <c:pt idx="132">
                  <c:v>0.9621946826362533</c:v>
                </c:pt>
                <c:pt idx="133">
                  <c:v>0.86496869170036761</c:v>
                </c:pt>
                <c:pt idx="134">
                  <c:v>0.91414186665382779</c:v>
                </c:pt>
                <c:pt idx="135">
                  <c:v>0.98083645540405384</c:v>
                </c:pt>
                <c:pt idx="136">
                  <c:v>1.0050443869644883</c:v>
                </c:pt>
                <c:pt idx="137">
                  <c:v>1.0369850445719584</c:v>
                </c:pt>
                <c:pt idx="138">
                  <c:v>1.0409802943891249</c:v>
                </c:pt>
                <c:pt idx="139">
                  <c:v>1.07110890813306</c:v>
                </c:pt>
                <c:pt idx="140">
                  <c:v>1.0622694197661748</c:v>
                </c:pt>
                <c:pt idx="141">
                  <c:v>1.0759507831703199</c:v>
                </c:pt>
                <c:pt idx="142">
                  <c:v>1.0502712796913083</c:v>
                </c:pt>
                <c:pt idx="143">
                  <c:v>0.96973802782981844</c:v>
                </c:pt>
                <c:pt idx="144">
                  <c:v>0.94838132415016818</c:v>
                </c:pt>
                <c:pt idx="145">
                  <c:v>0.89236156028548985</c:v>
                </c:pt>
                <c:pt idx="146">
                  <c:v>0.8937241159725513</c:v>
                </c:pt>
                <c:pt idx="147">
                  <c:v>0.96242845921284903</c:v>
                </c:pt>
                <c:pt idx="148">
                  <c:v>1.0005311376483883</c:v>
                </c:pt>
                <c:pt idx="149">
                  <c:v>1.0184669876521775</c:v>
                </c:pt>
                <c:pt idx="150">
                  <c:v>1.0494129781946846</c:v>
                </c:pt>
                <c:pt idx="151">
                  <c:v>1.1027246364134815</c:v>
                </c:pt>
                <c:pt idx="152">
                  <c:v>1.0774098634796703</c:v>
                </c:pt>
                <c:pt idx="153">
                  <c:v>1.1216104246372605</c:v>
                </c:pt>
                <c:pt idx="154">
                  <c:v>1.0780385468178186</c:v>
                </c:pt>
                <c:pt idx="155">
                  <c:v>0.94233057706046641</c:v>
                </c:pt>
                <c:pt idx="156">
                  <c:v>0.93795602498489727</c:v>
                </c:pt>
                <c:pt idx="157">
                  <c:v>0.79748398830610268</c:v>
                </c:pt>
                <c:pt idx="158">
                  <c:v>0.88746257197089107</c:v>
                </c:pt>
                <c:pt idx="159">
                  <c:v>0.94972997165839546</c:v>
                </c:pt>
                <c:pt idx="160">
                  <c:v>1.0040079937826927</c:v>
                </c:pt>
                <c:pt idx="161">
                  <c:v>1.0058457518923389</c:v>
                </c:pt>
                <c:pt idx="162">
                  <c:v>1.0444587257357358</c:v>
                </c:pt>
                <c:pt idx="163">
                  <c:v>1.1154710693232852</c:v>
                </c:pt>
                <c:pt idx="164">
                  <c:v>1.0524492046914737</c:v>
                </c:pt>
                <c:pt idx="165">
                  <c:v>1.1028948818207147</c:v>
                </c:pt>
                <c:pt idx="166">
                  <c:v>1.0408466257225122</c:v>
                </c:pt>
                <c:pt idx="167">
                  <c:v>0.96591571006601995</c:v>
                </c:pt>
                <c:pt idx="168">
                  <c:v>0.93840629277390875</c:v>
                </c:pt>
                <c:pt idx="169">
                  <c:v>0.826903157608322</c:v>
                </c:pt>
                <c:pt idx="170">
                  <c:v>0.87735654453875545</c:v>
                </c:pt>
                <c:pt idx="171">
                  <c:v>0.94703207427593372</c:v>
                </c:pt>
                <c:pt idx="172">
                  <c:v>1.024578149411536</c:v>
                </c:pt>
                <c:pt idx="173">
                  <c:v>1.0345018727570148</c:v>
                </c:pt>
                <c:pt idx="174">
                  <c:v>1.0782054891663937</c:v>
                </c:pt>
                <c:pt idx="175">
                  <c:v>1.1339453385337315</c:v>
                </c:pt>
                <c:pt idx="176">
                  <c:v>1.0623955623436785</c:v>
                </c:pt>
                <c:pt idx="177">
                  <c:v>1.0908155756634126</c:v>
                </c:pt>
                <c:pt idx="178">
                  <c:v>1.0291408097172192</c:v>
                </c:pt>
                <c:pt idx="179">
                  <c:v>0.95375153229888632</c:v>
                </c:pt>
                <c:pt idx="180">
                  <c:v>0.94171339917818697</c:v>
                </c:pt>
                <c:pt idx="181">
                  <c:v>0.83786500361445937</c:v>
                </c:pt>
                <c:pt idx="182">
                  <c:v>0.86659897395315399</c:v>
                </c:pt>
                <c:pt idx="183">
                  <c:v>0.96206470657372156</c:v>
                </c:pt>
                <c:pt idx="184">
                  <c:v>1.0383035717961144</c:v>
                </c:pt>
                <c:pt idx="185">
                  <c:v>1.0317653075858175</c:v>
                </c:pt>
                <c:pt idx="186">
                  <c:v>1.0820001367858723</c:v>
                </c:pt>
                <c:pt idx="187">
                  <c:v>1.1067084776467064</c:v>
                </c:pt>
                <c:pt idx="188">
                  <c:v>1.0616386884404529</c:v>
                </c:pt>
                <c:pt idx="189">
                  <c:v>1.0613412143311407</c:v>
                </c:pt>
                <c:pt idx="190">
                  <c:v>1.0072092476924612</c:v>
                </c:pt>
                <c:pt idx="191">
                  <c:v>0.97170255647257631</c:v>
                </c:pt>
                <c:pt idx="192">
                  <c:v>0.96265836451288478</c:v>
                </c:pt>
                <c:pt idx="193">
                  <c:v>0.80755747347697082</c:v>
                </c:pt>
                <c:pt idx="194">
                  <c:v>0.90691961026424162</c:v>
                </c:pt>
                <c:pt idx="195">
                  <c:v>0.97865288389161231</c:v>
                </c:pt>
                <c:pt idx="196">
                  <c:v>1.0404861318109222</c:v>
                </c:pt>
                <c:pt idx="197">
                  <c:v>1.0464309559510949</c:v>
                </c:pt>
                <c:pt idx="198">
                  <c:v>1.0712345365986873</c:v>
                </c:pt>
                <c:pt idx="199">
                  <c:v>1.0830785229986875</c:v>
                </c:pt>
                <c:pt idx="200">
                  <c:v>1.0558075916788279</c:v>
                </c:pt>
                <c:pt idx="201">
                  <c:v>1.0506280696812795</c:v>
                </c:pt>
                <c:pt idx="202">
                  <c:v>0.98202475243043019</c:v>
                </c:pt>
                <c:pt idx="203">
                  <c:v>0.96883715352135114</c:v>
                </c:pt>
                <c:pt idx="204">
                  <c:v>0.98950964249618745</c:v>
                </c:pt>
                <c:pt idx="205">
                  <c:v>0.88697716139592864</c:v>
                </c:pt>
                <c:pt idx="206">
                  <c:v>0.86811102364721482</c:v>
                </c:pt>
                <c:pt idx="207">
                  <c:v>0.97226471664389058</c:v>
                </c:pt>
                <c:pt idx="208">
                  <c:v>1.0278264559077068</c:v>
                </c:pt>
                <c:pt idx="209">
                  <c:v>1.0246548059267127</c:v>
                </c:pt>
                <c:pt idx="210">
                  <c:v>1.0596361384515347</c:v>
                </c:pt>
                <c:pt idx="211">
                  <c:v>1.0897465755770264</c:v>
                </c:pt>
                <c:pt idx="212">
                  <c:v>1.0617022877703786</c:v>
                </c:pt>
                <c:pt idx="213">
                  <c:v>1.0415720213492183</c:v>
                </c:pt>
                <c:pt idx="214">
                  <c:v>0.99761290942535863</c:v>
                </c:pt>
                <c:pt idx="215">
                  <c:v>0.98069323954312138</c:v>
                </c:pt>
                <c:pt idx="216">
                  <c:v>0.97895268735543395</c:v>
                </c:pt>
                <c:pt idx="217">
                  <c:v>0.87087144680386663</c:v>
                </c:pt>
                <c:pt idx="218">
                  <c:v>0.89242048378074879</c:v>
                </c:pt>
                <c:pt idx="219">
                  <c:v>0.99190254591987181</c:v>
                </c:pt>
                <c:pt idx="220">
                  <c:v>1.0219024848064304</c:v>
                </c:pt>
                <c:pt idx="221">
                  <c:v>1.0435799762296587</c:v>
                </c:pt>
                <c:pt idx="222">
                  <c:v>1.0438388861983725</c:v>
                </c:pt>
                <c:pt idx="223">
                  <c:v>1.0781195262054699</c:v>
                </c:pt>
                <c:pt idx="224">
                  <c:v>1.1046356010825877</c:v>
                </c:pt>
                <c:pt idx="225">
                  <c:v>1.0458969224573864</c:v>
                </c:pt>
                <c:pt idx="226">
                  <c:v>0.99468307601164019</c:v>
                </c:pt>
                <c:pt idx="227">
                  <c:v>0.97835568957697194</c:v>
                </c:pt>
                <c:pt idx="228">
                  <c:v>0.87167775024378802</c:v>
                </c:pt>
                <c:pt idx="229">
                  <c:v>0.79979351338735694</c:v>
                </c:pt>
                <c:pt idx="230">
                  <c:v>1.0054263607696607</c:v>
                </c:pt>
                <c:pt idx="231">
                  <c:v>0.99622114918395588</c:v>
                </c:pt>
                <c:pt idx="232">
                  <c:v>1.0326978278955952</c:v>
                </c:pt>
                <c:pt idx="233">
                  <c:v>1.0317353819903872</c:v>
                </c:pt>
                <c:pt idx="234">
                  <c:v>1.0633149845070116</c:v>
                </c:pt>
                <c:pt idx="235">
                  <c:v>1.1128181019240437</c:v>
                </c:pt>
                <c:pt idx="236">
                  <c:v>1.0713968971047214</c:v>
                </c:pt>
                <c:pt idx="237">
                  <c:v>1.021902390873906</c:v>
                </c:pt>
                <c:pt idx="238">
                  <c:v>1.0117346349360616</c:v>
                </c:pt>
                <c:pt idx="239">
                  <c:v>0.96257261048459186</c:v>
                </c:pt>
                <c:pt idx="240">
                  <c:v>0.9141127804590119</c:v>
                </c:pt>
                <c:pt idx="241">
                  <c:v>0.89346484712875041</c:v>
                </c:pt>
                <c:pt idx="242">
                  <c:v>0.92181381036172949</c:v>
                </c:pt>
                <c:pt idx="243">
                  <c:v>0.94193734666337425</c:v>
                </c:pt>
                <c:pt idx="244">
                  <c:v>1.067590324679522</c:v>
                </c:pt>
                <c:pt idx="245">
                  <c:v>1.0114197965621758</c:v>
                </c:pt>
                <c:pt idx="246">
                  <c:v>1.0401988431466953</c:v>
                </c:pt>
                <c:pt idx="247">
                  <c:v>1.105712766775967</c:v>
                </c:pt>
                <c:pt idx="248">
                  <c:v>1.031064626526375</c:v>
                </c:pt>
                <c:pt idx="249">
                  <c:v>1.0464339318600857</c:v>
                </c:pt>
                <c:pt idx="250">
                  <c:v>1.0443828313184707</c:v>
                </c:pt>
                <c:pt idx="251">
                  <c:v>0.99292668494698422</c:v>
                </c:pt>
                <c:pt idx="252">
                  <c:v>0.94564084984648</c:v>
                </c:pt>
                <c:pt idx="253">
                  <c:v>0.90432917529644485</c:v>
                </c:pt>
                <c:pt idx="254">
                  <c:v>0.88111835006348571</c:v>
                </c:pt>
                <c:pt idx="255">
                  <c:v>0.92369855139560741</c:v>
                </c:pt>
                <c:pt idx="256">
                  <c:v>1.0581853155303147</c:v>
                </c:pt>
                <c:pt idx="257">
                  <c:v>0.99683579027628633</c:v>
                </c:pt>
                <c:pt idx="258">
                  <c:v>1.0343575139518182</c:v>
                </c:pt>
                <c:pt idx="259">
                  <c:v>1.091098322676016</c:v>
                </c:pt>
                <c:pt idx="260">
                  <c:v>1.0324310204776368</c:v>
                </c:pt>
                <c:pt idx="261">
                  <c:v>1.0499125915130496</c:v>
                </c:pt>
                <c:pt idx="262">
                  <c:v>1.0498121275337104</c:v>
                </c:pt>
                <c:pt idx="263">
                  <c:v>1.0233661159423302</c:v>
                </c:pt>
                <c:pt idx="264">
                  <c:v>0.98751298375221297</c:v>
                </c:pt>
                <c:pt idx="265">
                  <c:v>0.9347421601734176</c:v>
                </c:pt>
                <c:pt idx="266">
                  <c:v>0.84081766734207397</c:v>
                </c:pt>
                <c:pt idx="267">
                  <c:v>0.92119943322192821</c:v>
                </c:pt>
                <c:pt idx="268">
                  <c:v>1.0302578421065391</c:v>
                </c:pt>
                <c:pt idx="269">
                  <c:v>1.004412962298157</c:v>
                </c:pt>
                <c:pt idx="270">
                  <c:v>1.0377704193383086</c:v>
                </c:pt>
                <c:pt idx="271">
                  <c:v>1.057451170838438</c:v>
                </c:pt>
                <c:pt idx="272">
                  <c:v>1.0289644063787833</c:v>
                </c:pt>
                <c:pt idx="273">
                  <c:v>1.092096202464669</c:v>
                </c:pt>
                <c:pt idx="274">
                  <c:v>1.0204958467450782</c:v>
                </c:pt>
                <c:pt idx="275">
                  <c:v>1.0730153809938161</c:v>
                </c:pt>
                <c:pt idx="276">
                  <c:v>1.0110329402862159</c:v>
                </c:pt>
                <c:pt idx="277">
                  <c:v>0.91364069901512335</c:v>
                </c:pt>
                <c:pt idx="278">
                  <c:v>0.83233667892521623</c:v>
                </c:pt>
                <c:pt idx="279">
                  <c:v>0.92749278187730932</c:v>
                </c:pt>
                <c:pt idx="280">
                  <c:v>0.99938905276687595</c:v>
                </c:pt>
                <c:pt idx="281">
                  <c:v>1.0064573422869887</c:v>
                </c:pt>
                <c:pt idx="282">
                  <c:v>1.0621038022697507</c:v>
                </c:pt>
                <c:pt idx="283">
                  <c:v>1.0739731269432184</c:v>
                </c:pt>
                <c:pt idx="284">
                  <c:v>1.0507841495525891</c:v>
                </c:pt>
                <c:pt idx="285">
                  <c:v>1.0807686078677983</c:v>
                </c:pt>
                <c:pt idx="286">
                  <c:v>1.0034484273826783</c:v>
                </c:pt>
                <c:pt idx="287">
                  <c:v>1.0659580381096039</c:v>
                </c:pt>
                <c:pt idx="288">
                  <c:v>1.0483882337050234</c:v>
                </c:pt>
                <c:pt idx="289">
                  <c:v>0.86603106053429513</c:v>
                </c:pt>
                <c:pt idx="290">
                  <c:v>0.77655533943668775</c:v>
                </c:pt>
                <c:pt idx="291">
                  <c:v>0.9068784473315179</c:v>
                </c:pt>
                <c:pt idx="292">
                  <c:v>0.93409017966666585</c:v>
                </c:pt>
                <c:pt idx="293">
                  <c:v>0.95700165600896192</c:v>
                </c:pt>
                <c:pt idx="294">
                  <c:v>1.0851195630571837</c:v>
                </c:pt>
                <c:pt idx="295">
                  <c:v>1.111295664600763</c:v>
                </c:pt>
                <c:pt idx="296">
                  <c:v>1.085251883354736</c:v>
                </c:pt>
                <c:pt idx="297">
                  <c:v>1.1095594954185151</c:v>
                </c:pt>
                <c:pt idx="298">
                  <c:v>1.0050065968013202</c:v>
                </c:pt>
                <c:pt idx="299">
                  <c:v>1.036388526939799</c:v>
                </c:pt>
                <c:pt idx="300">
                  <c:v>0.98838987307213699</c:v>
                </c:pt>
                <c:pt idx="301">
                  <c:v>0.88878205388391396</c:v>
                </c:pt>
                <c:pt idx="302">
                  <c:v>0.91183413936539781</c:v>
                </c:pt>
                <c:pt idx="303">
                  <c:v>0.94822824419887475</c:v>
                </c:pt>
                <c:pt idx="304">
                  <c:v>1.0320887964465291</c:v>
                </c:pt>
                <c:pt idx="305">
                  <c:v>0.95328258700736468</c:v>
                </c:pt>
                <c:pt idx="306">
                  <c:v>1.0436556327386934</c:v>
                </c:pt>
                <c:pt idx="307">
                  <c:v>1.0833211968289069</c:v>
                </c:pt>
                <c:pt idx="308">
                  <c:v>1.0339423936700207</c:v>
                </c:pt>
                <c:pt idx="309">
                  <c:v>1.056098237878043</c:v>
                </c:pt>
                <c:pt idx="310">
                  <c:v>0.96339725076425187</c:v>
                </c:pt>
                <c:pt idx="311">
                  <c:v>0.97538996709181891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7-43B3-9A93-B865481F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1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  <c:max val="1.3"/>
          <c:min val="0.70000000000000007"/>
        </c:scaling>
        <c:delete val="0"/>
        <c:axPos val="l"/>
        <c:numFmt formatCode="0.0" sourceLinked="0"/>
        <c:majorTickMark val="out"/>
        <c:minorTickMark val="none"/>
        <c:tickLblPos val="nextTo"/>
        <c:crossAx val="663604616"/>
        <c:crosses val="autoZero"/>
        <c:crossBetween val="midCat"/>
        <c:majorUnit val="0.1"/>
      </c:valAx>
    </c:plotArea>
    <c:plotVisOnly val="0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'10.TreSeasExpoSmoo'!$F$1</c:f>
          <c:strCache>
            <c:ptCount val="1"/>
            <c:pt idx="0">
              <c:v>Ft (TreSeasES)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'10.TreSeasExpoSmoo'!$B$1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'10.TreSeasExpoSmoo'!$A$3:$A$314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</c:numCache>
            </c:numRef>
          </c:xVal>
          <c:yVal>
            <c:numRef>
              <c:f>'10.TreSeasExpoSmoo'!$B$3:$B$314</c:f>
              <c:numCache>
                <c:formatCode>#,##0</c:formatCode>
                <c:ptCount val="312"/>
                <c:pt idx="0">
                  <c:v>479.94499999999999</c:v>
                </c:pt>
                <c:pt idx="1">
                  <c:v>467.56799999999998</c:v>
                </c:pt>
                <c:pt idx="2">
                  <c:v>504.07</c:v>
                </c:pt>
                <c:pt idx="3">
                  <c:v>518.35400000000004</c:v>
                </c:pt>
                <c:pt idx="4">
                  <c:v>529.22</c:v>
                </c:pt>
                <c:pt idx="5">
                  <c:v>555.90599999999995</c:v>
                </c:pt>
                <c:pt idx="6">
                  <c:v>567.56500000000005</c:v>
                </c:pt>
                <c:pt idx="7">
                  <c:v>557.41499999999996</c:v>
                </c:pt>
                <c:pt idx="8">
                  <c:v>589.04899999999998</c:v>
                </c:pt>
                <c:pt idx="9">
                  <c:v>583.32799999999997</c:v>
                </c:pt>
                <c:pt idx="10">
                  <c:v>556.21299999999997</c:v>
                </c:pt>
                <c:pt idx="11">
                  <c:v>555.69500000000005</c:v>
                </c:pt>
                <c:pt idx="12">
                  <c:v>526.73199999999997</c:v>
                </c:pt>
                <c:pt idx="13">
                  <c:v>511.84</c:v>
                </c:pt>
                <c:pt idx="14">
                  <c:v>608.29899999999998</c:v>
                </c:pt>
                <c:pt idx="15">
                  <c:v>610.91800000000001</c:v>
                </c:pt>
                <c:pt idx="16">
                  <c:v>632.19899999999996</c:v>
                </c:pt>
                <c:pt idx="17">
                  <c:v>639.68399999999997</c:v>
                </c:pt>
                <c:pt idx="18">
                  <c:v>658.19100000000003</c:v>
                </c:pt>
                <c:pt idx="19">
                  <c:v>685.74699999999996</c:v>
                </c:pt>
                <c:pt idx="20">
                  <c:v>662.72299999999996</c:v>
                </c:pt>
                <c:pt idx="21">
                  <c:v>658.73699999999997</c:v>
                </c:pt>
                <c:pt idx="22">
                  <c:v>667.18600000000004</c:v>
                </c:pt>
                <c:pt idx="23">
                  <c:v>613.65</c:v>
                </c:pt>
                <c:pt idx="24">
                  <c:v>588.44799999999998</c:v>
                </c:pt>
                <c:pt idx="25">
                  <c:v>587.90899999999999</c:v>
                </c:pt>
                <c:pt idx="26">
                  <c:v>623.66499999999996</c:v>
                </c:pt>
                <c:pt idx="27">
                  <c:v>605.56700000000001</c:v>
                </c:pt>
                <c:pt idx="28">
                  <c:v>730.428</c:v>
                </c:pt>
                <c:pt idx="29">
                  <c:v>691.14400000000001</c:v>
                </c:pt>
                <c:pt idx="30">
                  <c:v>678.20699999999999</c:v>
                </c:pt>
                <c:pt idx="31">
                  <c:v>747.36500000000001</c:v>
                </c:pt>
                <c:pt idx="32">
                  <c:v>739.64700000000005</c:v>
                </c:pt>
                <c:pt idx="33">
                  <c:v>783.58399999999995</c:v>
                </c:pt>
                <c:pt idx="34">
                  <c:v>745.12</c:v>
                </c:pt>
                <c:pt idx="35">
                  <c:v>699.38800000000003</c:v>
                </c:pt>
                <c:pt idx="36">
                  <c:v>697.37699999999995</c:v>
                </c:pt>
                <c:pt idx="37">
                  <c:v>672.14099999999996</c:v>
                </c:pt>
                <c:pt idx="38">
                  <c:v>708.03099999999995</c:v>
                </c:pt>
                <c:pt idx="39">
                  <c:v>773.49599999999998</c:v>
                </c:pt>
                <c:pt idx="40">
                  <c:v>814.80600000000004</c:v>
                </c:pt>
                <c:pt idx="41">
                  <c:v>777.45699999999999</c:v>
                </c:pt>
                <c:pt idx="42">
                  <c:v>850.72900000000004</c:v>
                </c:pt>
                <c:pt idx="43">
                  <c:v>898.78499999999997</c:v>
                </c:pt>
                <c:pt idx="44">
                  <c:v>809.69399999999996</c:v>
                </c:pt>
                <c:pt idx="45">
                  <c:v>914.43299999999999</c:v>
                </c:pt>
                <c:pt idx="46">
                  <c:v>824.92600000000004</c:v>
                </c:pt>
                <c:pt idx="47">
                  <c:v>738.35900000000004</c:v>
                </c:pt>
                <c:pt idx="48">
                  <c:v>751.428</c:v>
                </c:pt>
                <c:pt idx="49">
                  <c:v>642.14200000000005</c:v>
                </c:pt>
                <c:pt idx="50">
                  <c:v>761.91399999999999</c:v>
                </c:pt>
                <c:pt idx="51">
                  <c:v>783.96500000000003</c:v>
                </c:pt>
                <c:pt idx="52">
                  <c:v>767.58500000000004</c:v>
                </c:pt>
                <c:pt idx="53">
                  <c:v>797.89599999999996</c:v>
                </c:pt>
                <c:pt idx="54">
                  <c:v>830.89</c:v>
                </c:pt>
                <c:pt idx="55">
                  <c:v>882.92</c:v>
                </c:pt>
                <c:pt idx="56">
                  <c:v>873.03399999999999</c:v>
                </c:pt>
                <c:pt idx="57">
                  <c:v>939.88699999999994</c:v>
                </c:pt>
                <c:pt idx="58">
                  <c:v>827.61599999999999</c:v>
                </c:pt>
                <c:pt idx="59">
                  <c:v>787.22</c:v>
                </c:pt>
                <c:pt idx="60">
                  <c:v>752.88099999999997</c:v>
                </c:pt>
                <c:pt idx="61">
                  <c:v>797.99</c:v>
                </c:pt>
                <c:pt idx="62">
                  <c:v>780.17200000000003</c:v>
                </c:pt>
                <c:pt idx="63">
                  <c:v>894.49800000000005</c:v>
                </c:pt>
                <c:pt idx="64">
                  <c:v>959.41200000000003</c:v>
                </c:pt>
                <c:pt idx="65">
                  <c:v>955.43899999999996</c:v>
                </c:pt>
                <c:pt idx="66">
                  <c:v>947.60900000000004</c:v>
                </c:pt>
                <c:pt idx="67">
                  <c:v>1032.729</c:v>
                </c:pt>
                <c:pt idx="68">
                  <c:v>929.58100000000002</c:v>
                </c:pt>
                <c:pt idx="69">
                  <c:v>772.28899999999999</c:v>
                </c:pt>
                <c:pt idx="70">
                  <c:v>880.16399999999999</c:v>
                </c:pt>
                <c:pt idx="71">
                  <c:v>928.50199999999995</c:v>
                </c:pt>
                <c:pt idx="72">
                  <c:v>852.88499999999999</c:v>
                </c:pt>
                <c:pt idx="73">
                  <c:v>863.74599999999998</c:v>
                </c:pt>
                <c:pt idx="74">
                  <c:v>920.10299999999995</c:v>
                </c:pt>
                <c:pt idx="75">
                  <c:v>989.822</c:v>
                </c:pt>
                <c:pt idx="76">
                  <c:v>1040.2940000000001</c:v>
                </c:pt>
                <c:pt idx="77">
                  <c:v>920.23</c:v>
                </c:pt>
                <c:pt idx="78">
                  <c:v>1046.4010000000001</c:v>
                </c:pt>
                <c:pt idx="79">
                  <c:v>1041.6880000000001</c:v>
                </c:pt>
                <c:pt idx="80">
                  <c:v>1002.542</c:v>
                </c:pt>
                <c:pt idx="81">
                  <c:v>1107.932</c:v>
                </c:pt>
                <c:pt idx="82">
                  <c:v>1052.68</c:v>
                </c:pt>
                <c:pt idx="83">
                  <c:v>968.678</c:v>
                </c:pt>
                <c:pt idx="84">
                  <c:v>993.04300000000001</c:v>
                </c:pt>
                <c:pt idx="85">
                  <c:v>797.12300000000005</c:v>
                </c:pt>
                <c:pt idx="86">
                  <c:v>1060.0139999999999</c:v>
                </c:pt>
                <c:pt idx="87">
                  <c:v>1057.9570000000001</c:v>
                </c:pt>
                <c:pt idx="88">
                  <c:v>1128.8699999999999</c:v>
                </c:pt>
                <c:pt idx="89">
                  <c:v>1106.1790000000001</c:v>
                </c:pt>
                <c:pt idx="90">
                  <c:v>1206.0630000000001</c:v>
                </c:pt>
                <c:pt idx="91">
                  <c:v>1148.2929999999999</c:v>
                </c:pt>
                <c:pt idx="92">
                  <c:v>1087.1569999999999</c:v>
                </c:pt>
                <c:pt idx="93">
                  <c:v>1200.6020000000001</c:v>
                </c:pt>
                <c:pt idx="94">
                  <c:v>1213.0060000000001</c:v>
                </c:pt>
                <c:pt idx="95">
                  <c:v>1102.9880000000001</c:v>
                </c:pt>
                <c:pt idx="96">
                  <c:v>1099.7750000000001</c:v>
                </c:pt>
                <c:pt idx="97">
                  <c:v>1052.3900000000001</c:v>
                </c:pt>
                <c:pt idx="98">
                  <c:v>991.03899999999999</c:v>
                </c:pt>
                <c:pt idx="99">
                  <c:v>1175.4760000000001</c:v>
                </c:pt>
                <c:pt idx="100">
                  <c:v>1175.51</c:v>
                </c:pt>
                <c:pt idx="101">
                  <c:v>1210.653</c:v>
                </c:pt>
                <c:pt idx="102">
                  <c:v>1221.68</c:v>
                </c:pt>
                <c:pt idx="103">
                  <c:v>1266.9159999999999</c:v>
                </c:pt>
                <c:pt idx="104">
                  <c:v>1273.7650000000001</c:v>
                </c:pt>
                <c:pt idx="105">
                  <c:v>1308.6790000000001</c:v>
                </c:pt>
                <c:pt idx="106">
                  <c:v>1251.5039999999999</c:v>
                </c:pt>
                <c:pt idx="107">
                  <c:v>1167.0619999999999</c:v>
                </c:pt>
                <c:pt idx="108">
                  <c:v>1199.731</c:v>
                </c:pt>
                <c:pt idx="109">
                  <c:v>996.279</c:v>
                </c:pt>
                <c:pt idx="110">
                  <c:v>1232.146</c:v>
                </c:pt>
                <c:pt idx="111">
                  <c:v>1292.9069999999999</c:v>
                </c:pt>
                <c:pt idx="112">
                  <c:v>1340.019</c:v>
                </c:pt>
                <c:pt idx="113">
                  <c:v>1343.875</c:v>
                </c:pt>
                <c:pt idx="114">
                  <c:v>1344.252</c:v>
                </c:pt>
                <c:pt idx="115">
                  <c:v>1465.7850000000001</c:v>
                </c:pt>
                <c:pt idx="116">
                  <c:v>1406.345</c:v>
                </c:pt>
                <c:pt idx="117">
                  <c:v>1450.789</c:v>
                </c:pt>
                <c:pt idx="118">
                  <c:v>1400.61</c:v>
                </c:pt>
                <c:pt idx="119">
                  <c:v>1287.4880000000001</c:v>
                </c:pt>
                <c:pt idx="120">
                  <c:v>1283.0709999999999</c:v>
                </c:pt>
                <c:pt idx="121">
                  <c:v>1190.4480000000001</c:v>
                </c:pt>
                <c:pt idx="122">
                  <c:v>1171.046</c:v>
                </c:pt>
                <c:pt idx="123">
                  <c:v>1258.894</c:v>
                </c:pt>
                <c:pt idx="124">
                  <c:v>1287.8009999999999</c:v>
                </c:pt>
                <c:pt idx="125">
                  <c:v>1378.39</c:v>
                </c:pt>
                <c:pt idx="126">
                  <c:v>1363.7470000000001</c:v>
                </c:pt>
                <c:pt idx="127">
                  <c:v>1372.614</c:v>
                </c:pt>
                <c:pt idx="128">
                  <c:v>1396.673</c:v>
                </c:pt>
                <c:pt idx="129">
                  <c:v>1380.1210000000001</c:v>
                </c:pt>
                <c:pt idx="130">
                  <c:v>1347.9459999999999</c:v>
                </c:pt>
                <c:pt idx="131">
                  <c:v>1236.759</c:v>
                </c:pt>
                <c:pt idx="132">
                  <c:v>1173.579</c:v>
                </c:pt>
                <c:pt idx="133">
                  <c:v>1143.425</c:v>
                </c:pt>
                <c:pt idx="134">
                  <c:v>1082.037</c:v>
                </c:pt>
                <c:pt idx="135">
                  <c:v>1162.0509999999999</c:v>
                </c:pt>
                <c:pt idx="136">
                  <c:v>1215.8589999999999</c:v>
                </c:pt>
                <c:pt idx="137">
                  <c:v>1211.954</c:v>
                </c:pt>
                <c:pt idx="138">
                  <c:v>1261.8630000000001</c:v>
                </c:pt>
                <c:pt idx="139">
                  <c:v>1329.326</c:v>
                </c:pt>
                <c:pt idx="140">
                  <c:v>1247.7270000000001</c:v>
                </c:pt>
                <c:pt idx="141">
                  <c:v>1301.498</c:v>
                </c:pt>
                <c:pt idx="142">
                  <c:v>1217.5060000000001</c:v>
                </c:pt>
                <c:pt idx="143">
                  <c:v>990.98099999999999</c:v>
                </c:pt>
                <c:pt idx="144">
                  <c:v>986.29899999999998</c:v>
                </c:pt>
                <c:pt idx="145">
                  <c:v>731.95299999999997</c:v>
                </c:pt>
                <c:pt idx="146">
                  <c:v>900.61800000000005</c:v>
                </c:pt>
                <c:pt idx="147">
                  <c:v>940.82899999999995</c:v>
                </c:pt>
                <c:pt idx="148">
                  <c:v>994.38400000000001</c:v>
                </c:pt>
                <c:pt idx="149">
                  <c:v>965.02800000000002</c:v>
                </c:pt>
                <c:pt idx="150">
                  <c:v>1009.217</c:v>
                </c:pt>
                <c:pt idx="151">
                  <c:v>1105.922</c:v>
                </c:pt>
                <c:pt idx="152">
                  <c:v>1023.921</c:v>
                </c:pt>
                <c:pt idx="153">
                  <c:v>1098.1199999999999</c:v>
                </c:pt>
                <c:pt idx="154">
                  <c:v>1026.3789999999999</c:v>
                </c:pt>
                <c:pt idx="155">
                  <c:v>1030.2260000000001</c:v>
                </c:pt>
                <c:pt idx="156">
                  <c:v>1001.776</c:v>
                </c:pt>
                <c:pt idx="157">
                  <c:v>938.59299999999996</c:v>
                </c:pt>
                <c:pt idx="158">
                  <c:v>973.02499999999998</c:v>
                </c:pt>
                <c:pt idx="159">
                  <c:v>1080.3430000000001</c:v>
                </c:pt>
                <c:pt idx="160">
                  <c:v>1214.136</c:v>
                </c:pt>
                <c:pt idx="161">
                  <c:v>1250.4179999999999</c:v>
                </c:pt>
                <c:pt idx="162">
                  <c:v>1318.627</c:v>
                </c:pt>
                <c:pt idx="163">
                  <c:v>1374.8409999999999</c:v>
                </c:pt>
                <c:pt idx="164">
                  <c:v>1286.4010000000001</c:v>
                </c:pt>
                <c:pt idx="165">
                  <c:v>1296.0050000000001</c:v>
                </c:pt>
                <c:pt idx="166">
                  <c:v>1225.277</c:v>
                </c:pt>
                <c:pt idx="167">
                  <c:v>1135.962</c:v>
                </c:pt>
                <c:pt idx="168">
                  <c:v>1135.4780000000001</c:v>
                </c:pt>
                <c:pt idx="169">
                  <c:v>1013.25</c:v>
                </c:pt>
                <c:pt idx="170">
                  <c:v>1013.032</c:v>
                </c:pt>
                <c:pt idx="171">
                  <c:v>1148.3610000000001</c:v>
                </c:pt>
                <c:pt idx="172">
                  <c:v>1229.616</c:v>
                </c:pt>
                <c:pt idx="173">
                  <c:v>1195.0630000000001</c:v>
                </c:pt>
                <c:pt idx="174">
                  <c:v>1261.2529999999999</c:v>
                </c:pt>
                <c:pt idx="175">
                  <c:v>1259.0999999999999</c:v>
                </c:pt>
                <c:pt idx="176">
                  <c:v>1232.8009999999999</c:v>
                </c:pt>
                <c:pt idx="177">
                  <c:v>1200.251</c:v>
                </c:pt>
                <c:pt idx="178">
                  <c:v>1153.99</c:v>
                </c:pt>
                <c:pt idx="179">
                  <c:v>1159.42</c:v>
                </c:pt>
                <c:pt idx="180">
                  <c:v>1155.1389999999999</c:v>
                </c:pt>
                <c:pt idx="181">
                  <c:v>914.24300000000005</c:v>
                </c:pt>
                <c:pt idx="182">
                  <c:v>1112.0429999999999</c:v>
                </c:pt>
                <c:pt idx="183">
                  <c:v>1169.0940000000001</c:v>
                </c:pt>
                <c:pt idx="184">
                  <c:v>1229.2460000000001</c:v>
                </c:pt>
                <c:pt idx="185">
                  <c:v>1252.2070000000001</c:v>
                </c:pt>
                <c:pt idx="186">
                  <c:v>1248.8610000000001</c:v>
                </c:pt>
                <c:pt idx="187">
                  <c:v>1250.115</c:v>
                </c:pt>
                <c:pt idx="188">
                  <c:v>1256.943</c:v>
                </c:pt>
                <c:pt idx="189">
                  <c:v>1248.721</c:v>
                </c:pt>
                <c:pt idx="190">
                  <c:v>1138.4960000000001</c:v>
                </c:pt>
                <c:pt idx="191">
                  <c:v>1148.2750000000001</c:v>
                </c:pt>
                <c:pt idx="192">
                  <c:v>1205.2639999999999</c:v>
                </c:pt>
                <c:pt idx="193">
                  <c:v>1145.9259999999999</c:v>
                </c:pt>
                <c:pt idx="194">
                  <c:v>989.86800000000005</c:v>
                </c:pt>
                <c:pt idx="195">
                  <c:v>1159.7950000000001</c:v>
                </c:pt>
                <c:pt idx="196">
                  <c:v>1220.441</c:v>
                </c:pt>
                <c:pt idx="197">
                  <c:v>1212.1289999999999</c:v>
                </c:pt>
                <c:pt idx="198">
                  <c:v>1277.806</c:v>
                </c:pt>
                <c:pt idx="199">
                  <c:v>1339.9690000000001</c:v>
                </c:pt>
                <c:pt idx="200">
                  <c:v>1298.0070000000001</c:v>
                </c:pt>
                <c:pt idx="201">
                  <c:v>1260.71</c:v>
                </c:pt>
                <c:pt idx="202">
                  <c:v>1253.4490000000001</c:v>
                </c:pt>
                <c:pt idx="203">
                  <c:v>1235.8019999999999</c:v>
                </c:pt>
                <c:pt idx="204">
                  <c:v>1214.4359999999999</c:v>
                </c:pt>
                <c:pt idx="205">
                  <c:v>1076.961</c:v>
                </c:pt>
                <c:pt idx="206">
                  <c:v>1152.4839999999999</c:v>
                </c:pt>
                <c:pt idx="207">
                  <c:v>1275.8800000000001</c:v>
                </c:pt>
                <c:pt idx="208">
                  <c:v>1288.652</c:v>
                </c:pt>
                <c:pt idx="209">
                  <c:v>1346.9549999999999</c:v>
                </c:pt>
                <c:pt idx="210">
                  <c:v>1300.4680000000001</c:v>
                </c:pt>
                <c:pt idx="211">
                  <c:v>1330.7850000000001</c:v>
                </c:pt>
                <c:pt idx="212">
                  <c:v>1404.904</c:v>
                </c:pt>
                <c:pt idx="213">
                  <c:v>1298.692</c:v>
                </c:pt>
                <c:pt idx="214">
                  <c:v>1244.8610000000001</c:v>
                </c:pt>
                <c:pt idx="215">
                  <c:v>1225.8050000000001</c:v>
                </c:pt>
                <c:pt idx="216">
                  <c:v>958.91700000000003</c:v>
                </c:pt>
                <c:pt idx="217">
                  <c:v>915.779</c:v>
                </c:pt>
                <c:pt idx="218">
                  <c:v>1421.9469999999999</c:v>
                </c:pt>
                <c:pt idx="219">
                  <c:v>1277.8340000000001</c:v>
                </c:pt>
                <c:pt idx="220">
                  <c:v>1330.0409999999999</c:v>
                </c:pt>
                <c:pt idx="221">
                  <c:v>1305.424</c:v>
                </c:pt>
                <c:pt idx="222">
                  <c:v>1389.373</c:v>
                </c:pt>
                <c:pt idx="223">
                  <c:v>1490.32</c:v>
                </c:pt>
                <c:pt idx="224">
                  <c:v>1385.9290000000001</c:v>
                </c:pt>
                <c:pt idx="225">
                  <c:v>1324.5740000000001</c:v>
                </c:pt>
                <c:pt idx="226">
                  <c:v>1329.6669999999999</c:v>
                </c:pt>
                <c:pt idx="227">
                  <c:v>1222.7249999999999</c:v>
                </c:pt>
                <c:pt idx="228">
                  <c:v>1240.586</c:v>
                </c:pt>
                <c:pt idx="229">
                  <c:v>1275.133</c:v>
                </c:pt>
                <c:pt idx="230">
                  <c:v>1077.7190000000001</c:v>
                </c:pt>
                <c:pt idx="231">
                  <c:v>1135.019</c:v>
                </c:pt>
                <c:pt idx="232">
                  <c:v>1410.9749999999999</c:v>
                </c:pt>
                <c:pt idx="233">
                  <c:v>1279.347</c:v>
                </c:pt>
                <c:pt idx="234">
                  <c:v>1324.9829999999999</c:v>
                </c:pt>
                <c:pt idx="235">
                  <c:v>1439.963</c:v>
                </c:pt>
                <c:pt idx="236">
                  <c:v>1294.5119999999999</c:v>
                </c:pt>
                <c:pt idx="237">
                  <c:v>1396.383</c:v>
                </c:pt>
                <c:pt idx="238">
                  <c:v>1411.8720000000001</c:v>
                </c:pt>
                <c:pt idx="239">
                  <c:v>1345.4659999999999</c:v>
                </c:pt>
                <c:pt idx="240">
                  <c:v>1287.088</c:v>
                </c:pt>
                <c:pt idx="241">
                  <c:v>1212.0329999999999</c:v>
                </c:pt>
                <c:pt idx="242">
                  <c:v>1118.2449999999999</c:v>
                </c:pt>
                <c:pt idx="243">
                  <c:v>1214.191</c:v>
                </c:pt>
                <c:pt idx="244">
                  <c:v>1418.6969999999999</c:v>
                </c:pt>
                <c:pt idx="245">
                  <c:v>1334.7339999999999</c:v>
                </c:pt>
                <c:pt idx="246">
                  <c:v>1408.204</c:v>
                </c:pt>
                <c:pt idx="247">
                  <c:v>1491.308</c:v>
                </c:pt>
                <c:pt idx="248">
                  <c:v>1449.327</c:v>
                </c:pt>
                <c:pt idx="249">
                  <c:v>1483.7919999999999</c:v>
                </c:pt>
                <c:pt idx="250">
                  <c:v>1490.223</c:v>
                </c:pt>
                <c:pt idx="251">
                  <c:v>1493.4559999999999</c:v>
                </c:pt>
                <c:pt idx="252">
                  <c:v>1466.559</c:v>
                </c:pt>
                <c:pt idx="253">
                  <c:v>1386.85</c:v>
                </c:pt>
                <c:pt idx="254">
                  <c:v>1153.124</c:v>
                </c:pt>
                <c:pt idx="255">
                  <c:v>1323.9760000000001</c:v>
                </c:pt>
                <c:pt idx="256">
                  <c:v>1456.232</c:v>
                </c:pt>
                <c:pt idx="257">
                  <c:v>1475.34</c:v>
                </c:pt>
                <c:pt idx="258">
                  <c:v>1522.027</c:v>
                </c:pt>
                <c:pt idx="259">
                  <c:v>1506.182</c:v>
                </c:pt>
                <c:pt idx="260">
                  <c:v>1502.47</c:v>
                </c:pt>
                <c:pt idx="261">
                  <c:v>1657.962</c:v>
                </c:pt>
                <c:pt idx="262">
                  <c:v>1454.1659999999999</c:v>
                </c:pt>
                <c:pt idx="263">
                  <c:v>1644.905</c:v>
                </c:pt>
                <c:pt idx="264">
                  <c:v>1509.7360000000001</c:v>
                </c:pt>
                <c:pt idx="265">
                  <c:v>1301.925</c:v>
                </c:pt>
                <c:pt idx="266">
                  <c:v>1203.799</c:v>
                </c:pt>
                <c:pt idx="267">
                  <c:v>1364.588</c:v>
                </c:pt>
                <c:pt idx="268">
                  <c:v>1402.2860000000001</c:v>
                </c:pt>
                <c:pt idx="269">
                  <c:v>1441.9459999999999</c:v>
                </c:pt>
                <c:pt idx="270">
                  <c:v>1533.934</c:v>
                </c:pt>
                <c:pt idx="271">
                  <c:v>1525.0740000000001</c:v>
                </c:pt>
                <c:pt idx="272">
                  <c:v>1486.8589999999999</c:v>
                </c:pt>
                <c:pt idx="273">
                  <c:v>1458.616</c:v>
                </c:pt>
                <c:pt idx="274">
                  <c:v>1328.904</c:v>
                </c:pt>
                <c:pt idx="275">
                  <c:v>1412.011</c:v>
                </c:pt>
                <c:pt idx="276">
                  <c:v>1432.973</c:v>
                </c:pt>
                <c:pt idx="277">
                  <c:v>1082.4659999999999</c:v>
                </c:pt>
                <c:pt idx="278">
                  <c:v>967.23299999999995</c:v>
                </c:pt>
                <c:pt idx="279">
                  <c:v>1208.73</c:v>
                </c:pt>
                <c:pt idx="280">
                  <c:v>1209.8710000000001</c:v>
                </c:pt>
                <c:pt idx="281">
                  <c:v>1293.6559999999999</c:v>
                </c:pt>
                <c:pt idx="282">
                  <c:v>1609.472</c:v>
                </c:pt>
                <c:pt idx="283">
                  <c:v>1687.444</c:v>
                </c:pt>
                <c:pt idx="284">
                  <c:v>1679.2059999999999</c:v>
                </c:pt>
                <c:pt idx="285">
                  <c:v>1787.3320000000001</c:v>
                </c:pt>
                <c:pt idx="286">
                  <c:v>1643.271</c:v>
                </c:pt>
                <c:pt idx="287">
                  <c:v>1695.0719999999999</c:v>
                </c:pt>
                <c:pt idx="288">
                  <c:v>1599.5229999999999</c:v>
                </c:pt>
                <c:pt idx="289">
                  <c:v>1571.05</c:v>
                </c:pt>
                <c:pt idx="290">
                  <c:v>1797.9849999999999</c:v>
                </c:pt>
                <c:pt idx="291">
                  <c:v>1693.1559999999999</c:v>
                </c:pt>
                <c:pt idx="292">
                  <c:v>1919.2639999999999</c:v>
                </c:pt>
                <c:pt idx="293">
                  <c:v>1600.7270000000001</c:v>
                </c:pt>
                <c:pt idx="294">
                  <c:v>1675.6469999999999</c:v>
                </c:pt>
                <c:pt idx="295">
                  <c:v>1762.0830000000001</c:v>
                </c:pt>
                <c:pt idx="296">
                  <c:v>1652.338</c:v>
                </c:pt>
                <c:pt idx="297">
                  <c:v>1692.36</c:v>
                </c:pt>
                <c:pt idx="298">
                  <c:v>1556.9480000000001</c:v>
                </c:pt>
                <c:pt idx="299">
                  <c:v>1540.903</c:v>
                </c:pt>
                <c:pt idx="300">
                  <c:v>1666.54</c:v>
                </c:pt>
                <c:pt idx="301">
                  <c:v>1654.325</c:v>
                </c:pt>
                <c:pt idx="302">
                  <c:v>1821.83</c:v>
                </c:pt>
                <c:pt idx="303">
                  <c:v>1708.077</c:v>
                </c:pt>
                <c:pt idx="304">
                  <c:v>1858.8889999999999</c:v>
                </c:pt>
                <c:pt idx="305">
                  <c:v>1712.0229999999999</c:v>
                </c:pt>
                <c:pt idx="306">
                  <c:v>1721.2670000000001</c:v>
                </c:pt>
                <c:pt idx="307">
                  <c:v>1612.2550000000001</c:v>
                </c:pt>
                <c:pt idx="308">
                  <c:v>1451.6959999999999</c:v>
                </c:pt>
                <c:pt idx="309">
                  <c:v>1336.8579999999999</c:v>
                </c:pt>
                <c:pt idx="310">
                  <c:v>1228.087</c:v>
                </c:pt>
                <c:pt idx="311">
                  <c:v>1272.9760000000001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1B-4129-B6A2-45AC876C0022}"/>
            </c:ext>
          </c:extLst>
        </c:ser>
        <c:ser>
          <c:idx val="0"/>
          <c:order val="1"/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'10.TreSeasExpoSmoo'!$A$3:$A$326</c:f>
              <c:numCache>
                <c:formatCode>General</c:formatCode>
                <c:ptCount val="3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</c:numCache>
            </c:numRef>
          </c:xVal>
          <c:yVal>
            <c:numRef>
              <c:f>'10.TreSeasExpoSmoo'!$F$3:$F$326</c:f>
              <c:numCache>
                <c:formatCode>0.00</c:formatCode>
                <c:ptCount val="324"/>
                <c:pt idx="0">
                  <c:v>670.74039602205755</c:v>
                </c:pt>
                <c:pt idx="1">
                  <c:v>486.77702235563595</c:v>
                </c:pt>
                <c:pt idx="2">
                  <c:v>453.20778849218533</c:v>
                </c:pt>
                <c:pt idx="3">
                  <c:v>469.36505282751949</c:v>
                </c:pt>
                <c:pt idx="4">
                  <c:v>497.58513235846868</c:v>
                </c:pt>
                <c:pt idx="5">
                  <c:v>485.55368266462864</c:v>
                </c:pt>
                <c:pt idx="6">
                  <c:v>539.68444558744818</c:v>
                </c:pt>
                <c:pt idx="7">
                  <c:v>576.84349157985594</c:v>
                </c:pt>
                <c:pt idx="8">
                  <c:v>546.48493103173337</c:v>
                </c:pt>
                <c:pt idx="9">
                  <c:v>588.55233697221001</c:v>
                </c:pt>
                <c:pt idx="10">
                  <c:v>568.79144239015989</c:v>
                </c:pt>
                <c:pt idx="11">
                  <c:v>548.31261126257732</c:v>
                </c:pt>
                <c:pt idx="12">
                  <c:v>467.74878095438777</c:v>
                </c:pt>
                <c:pt idx="13">
                  <c:v>508.51868009942746</c:v>
                </c:pt>
                <c:pt idx="14">
                  <c:v>583.0406140147378</c:v>
                </c:pt>
                <c:pt idx="15">
                  <c:v>622.85548659892424</c:v>
                </c:pt>
                <c:pt idx="16">
                  <c:v>653.78165261034803</c:v>
                </c:pt>
                <c:pt idx="17">
                  <c:v>676.10270717936362</c:v>
                </c:pt>
                <c:pt idx="18">
                  <c:v>679.1670870519049</c:v>
                </c:pt>
                <c:pt idx="19">
                  <c:v>675.47671517719095</c:v>
                </c:pt>
                <c:pt idx="20">
                  <c:v>692.72593407978172</c:v>
                </c:pt>
                <c:pt idx="21">
                  <c:v>677.33028911975316</c:v>
                </c:pt>
                <c:pt idx="22">
                  <c:v>639.94664241788041</c:v>
                </c:pt>
                <c:pt idx="23">
                  <c:v>631.89565160099494</c:v>
                </c:pt>
                <c:pt idx="24">
                  <c:v>563.67110912645921</c:v>
                </c:pt>
                <c:pt idx="25">
                  <c:v>559.73912843578023</c:v>
                </c:pt>
                <c:pt idx="26">
                  <c:v>648.70266746354207</c:v>
                </c:pt>
                <c:pt idx="27">
                  <c:v>670.82799203326272</c:v>
                </c:pt>
                <c:pt idx="28">
                  <c:v>704.85086749545667</c:v>
                </c:pt>
                <c:pt idx="29">
                  <c:v>722.22195208785956</c:v>
                </c:pt>
                <c:pt idx="30">
                  <c:v>733.20792330152608</c:v>
                </c:pt>
                <c:pt idx="31">
                  <c:v>751.10428424408894</c:v>
                </c:pt>
                <c:pt idx="32">
                  <c:v>750.23701690418613</c:v>
                </c:pt>
                <c:pt idx="33">
                  <c:v>743.26608472537907</c:v>
                </c:pt>
                <c:pt idx="34">
                  <c:v>741.5865725747592</c:v>
                </c:pt>
                <c:pt idx="35">
                  <c:v>712.65665785657427</c:v>
                </c:pt>
                <c:pt idx="36">
                  <c:v>656.50678957897321</c:v>
                </c:pt>
                <c:pt idx="37">
                  <c:v>662.38332424930377</c:v>
                </c:pt>
                <c:pt idx="38">
                  <c:v>745.80125560071508</c:v>
                </c:pt>
                <c:pt idx="39">
                  <c:v>748.20450854590922</c:v>
                </c:pt>
                <c:pt idx="40">
                  <c:v>836.3619086142146</c:v>
                </c:pt>
                <c:pt idx="41">
                  <c:v>821.02881875059938</c:v>
                </c:pt>
                <c:pt idx="42">
                  <c:v>815.13775666903121</c:v>
                </c:pt>
                <c:pt idx="43">
                  <c:v>857.23584857374215</c:v>
                </c:pt>
                <c:pt idx="44">
                  <c:v>841.06411139632758</c:v>
                </c:pt>
                <c:pt idx="45">
                  <c:v>853.79588886083241</c:v>
                </c:pt>
                <c:pt idx="46">
                  <c:v>820.55823294034474</c:v>
                </c:pt>
                <c:pt idx="47">
                  <c:v>764.03838083927337</c:v>
                </c:pt>
                <c:pt idx="48">
                  <c:v>725.1131901798783</c:v>
                </c:pt>
                <c:pt idx="49">
                  <c:v>703.57639597832087</c:v>
                </c:pt>
                <c:pt idx="50">
                  <c:v>749.04122883608568</c:v>
                </c:pt>
                <c:pt idx="51">
                  <c:v>779.1762610087128</c:v>
                </c:pt>
                <c:pt idx="52">
                  <c:v>843.07097585877375</c:v>
                </c:pt>
                <c:pt idx="53">
                  <c:v>808.13881079189298</c:v>
                </c:pt>
                <c:pt idx="54">
                  <c:v>841.65746630162892</c:v>
                </c:pt>
                <c:pt idx="55">
                  <c:v>887.05545750260728</c:v>
                </c:pt>
                <c:pt idx="56">
                  <c:v>844.31032937939233</c:v>
                </c:pt>
                <c:pt idx="57">
                  <c:v>914.23459680099415</c:v>
                </c:pt>
                <c:pt idx="58">
                  <c:v>852.93109501454262</c:v>
                </c:pt>
                <c:pt idx="59">
                  <c:v>797.392566163129</c:v>
                </c:pt>
                <c:pt idx="60">
                  <c:v>801.61633390580096</c:v>
                </c:pt>
                <c:pt idx="61">
                  <c:v>739.91659935302664</c:v>
                </c:pt>
                <c:pt idx="62">
                  <c:v>843.37217833477257</c:v>
                </c:pt>
                <c:pt idx="63">
                  <c:v>875.88428993567561</c:v>
                </c:pt>
                <c:pt idx="64">
                  <c:v>884.57744439039664</c:v>
                </c:pt>
                <c:pt idx="65">
                  <c:v>872.73340005129182</c:v>
                </c:pt>
                <c:pt idx="66">
                  <c:v>919.32499034315197</c:v>
                </c:pt>
                <c:pt idx="67">
                  <c:v>984.86171133858363</c:v>
                </c:pt>
                <c:pt idx="68">
                  <c:v>952.56318501618625</c:v>
                </c:pt>
                <c:pt idx="69">
                  <c:v>1028.1304300737497</c:v>
                </c:pt>
                <c:pt idx="70">
                  <c:v>937.07307552736847</c:v>
                </c:pt>
                <c:pt idx="71">
                  <c:v>872.94879920538119</c:v>
                </c:pt>
                <c:pt idx="72">
                  <c:v>838.12441346994797</c:v>
                </c:pt>
                <c:pt idx="73">
                  <c:v>819.82391282144692</c:v>
                </c:pt>
                <c:pt idx="74">
                  <c:v>859.29133511343287</c:v>
                </c:pt>
                <c:pt idx="75">
                  <c:v>932.44715362343641</c:v>
                </c:pt>
                <c:pt idx="76">
                  <c:v>1009.1825435205476</c:v>
                </c:pt>
                <c:pt idx="77">
                  <c:v>1038.1991287614126</c:v>
                </c:pt>
                <c:pt idx="78">
                  <c:v>1050.7440084698717</c:v>
                </c:pt>
                <c:pt idx="79">
                  <c:v>1124.4101713078517</c:v>
                </c:pt>
                <c:pt idx="80">
                  <c:v>1040.4585579034076</c:v>
                </c:pt>
                <c:pt idx="81">
                  <c:v>986.31585780212765</c:v>
                </c:pt>
                <c:pt idx="82">
                  <c:v>994.2791792856882</c:v>
                </c:pt>
                <c:pt idx="83">
                  <c:v>984.84163072164517</c:v>
                </c:pt>
                <c:pt idx="84">
                  <c:v>938.21982873953709</c:v>
                </c:pt>
                <c:pt idx="85">
                  <c:v>948.047358241643</c:v>
                </c:pt>
                <c:pt idx="86">
                  <c:v>1007.0896593122498</c:v>
                </c:pt>
                <c:pt idx="87">
                  <c:v>1090.8215765595614</c:v>
                </c:pt>
                <c:pt idx="88">
                  <c:v>1141.077633975148</c:v>
                </c:pt>
                <c:pt idx="89">
                  <c:v>1072.5376928186604</c:v>
                </c:pt>
                <c:pt idx="90">
                  <c:v>1156.6572117381177</c:v>
                </c:pt>
                <c:pt idx="91">
                  <c:v>1198.9956827962317</c:v>
                </c:pt>
                <c:pt idx="92">
                  <c:v>1149.042682481625</c:v>
                </c:pt>
                <c:pt idx="93">
                  <c:v>1181.7922159048753</c:v>
                </c:pt>
                <c:pt idx="94">
                  <c:v>1140.8536246537183</c:v>
                </c:pt>
                <c:pt idx="95">
                  <c:v>1088.7899633399622</c:v>
                </c:pt>
                <c:pt idx="96">
                  <c:v>1067.7399994428172</c:v>
                </c:pt>
                <c:pt idx="97">
                  <c:v>952.71987834926176</c:v>
                </c:pt>
                <c:pt idx="98">
                  <c:v>1122.3876091374416</c:v>
                </c:pt>
                <c:pt idx="99">
                  <c:v>1176.2807777621481</c:v>
                </c:pt>
                <c:pt idx="100">
                  <c:v>1250.0208729257208</c:v>
                </c:pt>
                <c:pt idx="101">
                  <c:v>1190.8145430707798</c:v>
                </c:pt>
                <c:pt idx="102">
                  <c:v>1277.6933836643502</c:v>
                </c:pt>
                <c:pt idx="103">
                  <c:v>1265.8315701304819</c:v>
                </c:pt>
                <c:pt idx="104">
                  <c:v>1186.7191903714674</c:v>
                </c:pt>
                <c:pt idx="105">
                  <c:v>1268.3971466584271</c:v>
                </c:pt>
                <c:pt idx="106">
                  <c:v>1275.8273850840208</c:v>
                </c:pt>
                <c:pt idx="107">
                  <c:v>1192.4266287331754</c:v>
                </c:pt>
                <c:pt idx="108">
                  <c:v>1185.226835064695</c:v>
                </c:pt>
                <c:pt idx="109">
                  <c:v>1101.1496540556698</c:v>
                </c:pt>
                <c:pt idx="110">
                  <c:v>1168.3518010576806</c:v>
                </c:pt>
                <c:pt idx="111">
                  <c:v>1296.6746447503265</c:v>
                </c:pt>
                <c:pt idx="112">
                  <c:v>1332.6189461321073</c:v>
                </c:pt>
                <c:pt idx="113">
                  <c:v>1327.4126811251053</c:v>
                </c:pt>
                <c:pt idx="114">
                  <c:v>1390.2888617108972</c:v>
                </c:pt>
                <c:pt idx="115">
                  <c:v>1407.7973532695885</c:v>
                </c:pt>
                <c:pt idx="116">
                  <c:v>1380.9436833449802</c:v>
                </c:pt>
                <c:pt idx="117">
                  <c:v>1438.1133425193532</c:v>
                </c:pt>
                <c:pt idx="118">
                  <c:v>1377.5475102417943</c:v>
                </c:pt>
                <c:pt idx="119">
                  <c:v>1266.9863861118117</c:v>
                </c:pt>
                <c:pt idx="120">
                  <c:v>1266.5516012514279</c:v>
                </c:pt>
                <c:pt idx="121">
                  <c:v>1108.0240119811936</c:v>
                </c:pt>
                <c:pt idx="122">
                  <c:v>1248.9837061359217</c:v>
                </c:pt>
                <c:pt idx="123">
                  <c:v>1326.2237383489892</c:v>
                </c:pt>
                <c:pt idx="124">
                  <c:v>1353.7614345600414</c:v>
                </c:pt>
                <c:pt idx="125">
                  <c:v>1334.2820354195012</c:v>
                </c:pt>
                <c:pt idx="126">
                  <c:v>1350.1765688436051</c:v>
                </c:pt>
                <c:pt idx="127">
                  <c:v>1402.9014101111077</c:v>
                </c:pt>
                <c:pt idx="128">
                  <c:v>1340.9295335596862</c:v>
                </c:pt>
                <c:pt idx="129">
                  <c:v>1380.8778037682289</c:v>
                </c:pt>
                <c:pt idx="130">
                  <c:v>1328.873483969531</c:v>
                </c:pt>
                <c:pt idx="131">
                  <c:v>1220.924647152</c:v>
                </c:pt>
                <c:pt idx="132">
                  <c:v>1208.2711102249036</c:v>
                </c:pt>
                <c:pt idx="133">
                  <c:v>1075.3161879545846</c:v>
                </c:pt>
                <c:pt idx="134">
                  <c:v>1132.6326731153511</c:v>
                </c:pt>
                <c:pt idx="135">
                  <c:v>1207.3699972461334</c:v>
                </c:pt>
                <c:pt idx="136">
                  <c:v>1226.8778278032078</c:v>
                </c:pt>
                <c:pt idx="137">
                  <c:v>1256.8423587279167</c:v>
                </c:pt>
                <c:pt idx="138">
                  <c:v>1241.7449580829691</c:v>
                </c:pt>
                <c:pt idx="139">
                  <c:v>1255.22547264472</c:v>
                </c:pt>
                <c:pt idx="140">
                  <c:v>1213.1452690006449</c:v>
                </c:pt>
                <c:pt idx="141">
                  <c:v>1199.6776350723253</c:v>
                </c:pt>
                <c:pt idx="142">
                  <c:v>1156.3617847972555</c:v>
                </c:pt>
                <c:pt idx="143">
                  <c:v>1050.3526831291927</c:v>
                </c:pt>
                <c:pt idx="144">
                  <c:v>1008.47069060857</c:v>
                </c:pt>
                <c:pt idx="145">
                  <c:v>929.63386891690334</c:v>
                </c:pt>
                <c:pt idx="146">
                  <c:v>913.41703008893046</c:v>
                </c:pt>
                <c:pt idx="147">
                  <c:v>966.3289016576133</c:v>
                </c:pt>
                <c:pt idx="148">
                  <c:v>987.52071047154936</c:v>
                </c:pt>
                <c:pt idx="149">
                  <c:v>989.55386641794189</c:v>
                </c:pt>
                <c:pt idx="150">
                  <c:v>1018.8368062296007</c:v>
                </c:pt>
                <c:pt idx="151">
                  <c:v>1080.9329166919065</c:v>
                </c:pt>
                <c:pt idx="152">
                  <c:v>1073.6689856276175</c:v>
                </c:pt>
                <c:pt idx="153">
                  <c:v>1136.0323843045787</c:v>
                </c:pt>
                <c:pt idx="154">
                  <c:v>1102.4470074648946</c:v>
                </c:pt>
                <c:pt idx="155">
                  <c:v>981.1143344447604</c:v>
                </c:pt>
                <c:pt idx="156">
                  <c:v>1000.8151131434726</c:v>
                </c:pt>
                <c:pt idx="157">
                  <c:v>874.10180198931766</c:v>
                </c:pt>
                <c:pt idx="158">
                  <c:v>995.70222451169172</c:v>
                </c:pt>
                <c:pt idx="159">
                  <c:v>1086.5159303527892</c:v>
                </c:pt>
                <c:pt idx="160">
                  <c:v>1166.3438037075966</c:v>
                </c:pt>
                <c:pt idx="161">
                  <c:v>1183.0110302846094</c:v>
                </c:pt>
                <c:pt idx="162">
                  <c:v>1238.5886830338782</c:v>
                </c:pt>
                <c:pt idx="163">
                  <c:v>1330.7612523371204</c:v>
                </c:pt>
                <c:pt idx="164">
                  <c:v>1262.5373345187456</c:v>
                </c:pt>
                <c:pt idx="165">
                  <c:v>1325.0294086880692</c:v>
                </c:pt>
                <c:pt idx="166">
                  <c:v>1253.4711690745075</c:v>
                </c:pt>
                <c:pt idx="167">
                  <c:v>1165.3125294823765</c:v>
                </c:pt>
                <c:pt idx="168">
                  <c:v>1127.5307723080409</c:v>
                </c:pt>
                <c:pt idx="169">
                  <c:v>987.07954964093494</c:v>
                </c:pt>
                <c:pt idx="170">
                  <c:v>1038.4987820523586</c:v>
                </c:pt>
                <c:pt idx="171">
                  <c:v>1113.0259561484684</c:v>
                </c:pt>
                <c:pt idx="172">
                  <c:v>1197.5313349115074</c:v>
                </c:pt>
                <c:pt idx="173">
                  <c:v>1201.419222422928</c:v>
                </c:pt>
                <c:pt idx="174">
                  <c:v>1252.4373181368178</c:v>
                </c:pt>
                <c:pt idx="175">
                  <c:v>1322.6383663829818</c:v>
                </c:pt>
                <c:pt idx="176">
                  <c:v>1234.5600553292256</c:v>
                </c:pt>
                <c:pt idx="177">
                  <c:v>1268.8192102503965</c:v>
                </c:pt>
                <c:pt idx="178">
                  <c:v>1205.3639499617288</c:v>
                </c:pt>
                <c:pt idx="179">
                  <c:v>1117.3592691453339</c:v>
                </c:pt>
                <c:pt idx="180">
                  <c:v>1105.9436677403855</c:v>
                </c:pt>
                <c:pt idx="181">
                  <c:v>985.54167943492575</c:v>
                </c:pt>
                <c:pt idx="182">
                  <c:v>1017.3715974125362</c:v>
                </c:pt>
                <c:pt idx="183">
                  <c:v>1130.1222587221353</c:v>
                </c:pt>
                <c:pt idx="184">
                  <c:v>1224.0997762973113</c:v>
                </c:pt>
                <c:pt idx="185">
                  <c:v>1217.5929460715729</c:v>
                </c:pt>
                <c:pt idx="186">
                  <c:v>1274.2172131878438</c:v>
                </c:pt>
                <c:pt idx="187">
                  <c:v>1305.8801624387879</c:v>
                </c:pt>
                <c:pt idx="188">
                  <c:v>1270.9039911123305</c:v>
                </c:pt>
                <c:pt idx="189">
                  <c:v>1274.4495060119991</c:v>
                </c:pt>
                <c:pt idx="190">
                  <c:v>1198.4275233719206</c:v>
                </c:pt>
                <c:pt idx="191">
                  <c:v>1155.0873536156748</c:v>
                </c:pt>
                <c:pt idx="192">
                  <c:v>1141.5801686854322</c:v>
                </c:pt>
                <c:pt idx="193">
                  <c:v>957.57876901980944</c:v>
                </c:pt>
                <c:pt idx="194">
                  <c:v>1082.5130382926459</c:v>
                </c:pt>
                <c:pt idx="195">
                  <c:v>1175.1364314442219</c:v>
                </c:pt>
                <c:pt idx="196">
                  <c:v>1250.8801117268983</c:v>
                </c:pt>
                <c:pt idx="197">
                  <c:v>1264.7684749704895</c:v>
                </c:pt>
                <c:pt idx="198">
                  <c:v>1306.0883836830842</c:v>
                </c:pt>
                <c:pt idx="199">
                  <c:v>1323.6704510461675</c:v>
                </c:pt>
                <c:pt idx="200">
                  <c:v>1283.6732075570362</c:v>
                </c:pt>
                <c:pt idx="201">
                  <c:v>1282.8250103070086</c:v>
                </c:pt>
                <c:pt idx="202">
                  <c:v>1214.880229309364</c:v>
                </c:pt>
                <c:pt idx="203">
                  <c:v>1206.2784802302658</c:v>
                </c:pt>
                <c:pt idx="204">
                  <c:v>1240.9143206840361</c:v>
                </c:pt>
                <c:pt idx="205">
                  <c:v>1117.5457493392112</c:v>
                </c:pt>
                <c:pt idx="206">
                  <c:v>1091.3618253868067</c:v>
                </c:pt>
                <c:pt idx="207">
                  <c:v>1226.3406751622983</c:v>
                </c:pt>
                <c:pt idx="208">
                  <c:v>1303.6797532538794</c:v>
                </c:pt>
                <c:pt idx="209">
                  <c:v>1298.9715095696836</c:v>
                </c:pt>
                <c:pt idx="210">
                  <c:v>1340.4349047727701</c:v>
                </c:pt>
                <c:pt idx="211">
                  <c:v>1359.8018064642358</c:v>
                </c:pt>
                <c:pt idx="212">
                  <c:v>1299.7823243446674</c:v>
                </c:pt>
                <c:pt idx="213">
                  <c:v>1287.9957559419593</c:v>
                </c:pt>
                <c:pt idx="214">
                  <c:v>1252.2161266516275</c:v>
                </c:pt>
                <c:pt idx="215">
                  <c:v>1231.6765720947531</c:v>
                </c:pt>
                <c:pt idx="216">
                  <c:v>1228.0624272618054</c:v>
                </c:pt>
                <c:pt idx="217">
                  <c:v>1094.4266934906259</c:v>
                </c:pt>
                <c:pt idx="218">
                  <c:v>1134.6012630981654</c:v>
                </c:pt>
                <c:pt idx="219">
                  <c:v>1266.8030378221245</c:v>
                </c:pt>
                <c:pt idx="220">
                  <c:v>1302.5214161313183</c:v>
                </c:pt>
                <c:pt idx="221">
                  <c:v>1335.7453202352799</c:v>
                </c:pt>
                <c:pt idx="222">
                  <c:v>1339.3918622444062</c:v>
                </c:pt>
                <c:pt idx="223">
                  <c:v>1400.1914949029956</c:v>
                </c:pt>
                <c:pt idx="224">
                  <c:v>1474.6755591859203</c:v>
                </c:pt>
                <c:pt idx="225">
                  <c:v>1388.2723312272067</c:v>
                </c:pt>
                <c:pt idx="226">
                  <c:v>1285.5900181437805</c:v>
                </c:pt>
                <c:pt idx="227">
                  <c:v>1263.49090360025</c:v>
                </c:pt>
                <c:pt idx="228">
                  <c:v>1130.5145455319234</c:v>
                </c:pt>
                <c:pt idx="229">
                  <c:v>1033.13313995561</c:v>
                </c:pt>
                <c:pt idx="230">
                  <c:v>1292.7290185200202</c:v>
                </c:pt>
                <c:pt idx="231">
                  <c:v>1273.8415116875028</c:v>
                </c:pt>
                <c:pt idx="232">
                  <c:v>1321.6630584599955</c:v>
                </c:pt>
                <c:pt idx="233">
                  <c:v>1331.7949322736181</c:v>
                </c:pt>
                <c:pt idx="234">
                  <c:v>1385.211129480957</c:v>
                </c:pt>
                <c:pt idx="235">
                  <c:v>1458.5891614863999</c:v>
                </c:pt>
                <c:pt idx="236">
                  <c:v>1399.9100077211799</c:v>
                </c:pt>
                <c:pt idx="237">
                  <c:v>1332.411886709363</c:v>
                </c:pt>
                <c:pt idx="238">
                  <c:v>1326.2754421715358</c:v>
                </c:pt>
                <c:pt idx="239">
                  <c:v>1265.6435763394795</c:v>
                </c:pt>
                <c:pt idx="240">
                  <c:v>1204.0329642266768</c:v>
                </c:pt>
                <c:pt idx="241">
                  <c:v>1183.2567374670321</c:v>
                </c:pt>
                <c:pt idx="242">
                  <c:v>1226.5416576836603</c:v>
                </c:pt>
                <c:pt idx="243">
                  <c:v>1263.106218848972</c:v>
                </c:pt>
                <c:pt idx="244">
                  <c:v>1444.1415248137687</c:v>
                </c:pt>
                <c:pt idx="245">
                  <c:v>1374.3689884281416</c:v>
                </c:pt>
                <c:pt idx="246">
                  <c:v>1424.1994374261726</c:v>
                </c:pt>
                <c:pt idx="247">
                  <c:v>1531.8002690168639</c:v>
                </c:pt>
                <c:pt idx="248">
                  <c:v>1445.4957819710901</c:v>
                </c:pt>
                <c:pt idx="249">
                  <c:v>1473.9920185437702</c:v>
                </c:pt>
                <c:pt idx="250">
                  <c:v>1474.8883819464006</c:v>
                </c:pt>
                <c:pt idx="251">
                  <c:v>1407.1783162495385</c:v>
                </c:pt>
                <c:pt idx="252">
                  <c:v>1347.249027910306</c:v>
                </c:pt>
                <c:pt idx="253">
                  <c:v>1299.4479936118405</c:v>
                </c:pt>
                <c:pt idx="254">
                  <c:v>1269.2281810611089</c:v>
                </c:pt>
                <c:pt idx="255">
                  <c:v>1331.1791595699219</c:v>
                </c:pt>
                <c:pt idx="256">
                  <c:v>1537.3806546742019</c:v>
                </c:pt>
                <c:pt idx="257">
                  <c:v>1453.2470870522704</c:v>
                </c:pt>
                <c:pt idx="258">
                  <c:v>1512.0488645010344</c:v>
                </c:pt>
                <c:pt idx="259">
                  <c:v>1605.1828507653343</c:v>
                </c:pt>
                <c:pt idx="260">
                  <c:v>1512.6279617709852</c:v>
                </c:pt>
                <c:pt idx="261">
                  <c:v>1534.6435328046384</c:v>
                </c:pt>
                <c:pt idx="262">
                  <c:v>1540.1862131551113</c:v>
                </c:pt>
                <c:pt idx="263">
                  <c:v>1499.4148491928124</c:v>
                </c:pt>
                <c:pt idx="264">
                  <c:v>1441.090065689712</c:v>
                </c:pt>
                <c:pt idx="265">
                  <c:v>1363.4853631824174</c:v>
                </c:pt>
                <c:pt idx="266">
                  <c:v>1228.5834507062282</c:v>
                </c:pt>
                <c:pt idx="267">
                  <c:v>1346.1944347624219</c:v>
                </c:pt>
                <c:pt idx="268">
                  <c:v>1491.6736416685051</c:v>
                </c:pt>
                <c:pt idx="269">
                  <c:v>1436.0999305639984</c:v>
                </c:pt>
                <c:pt idx="270">
                  <c:v>1465.2216916917266</c:v>
                </c:pt>
                <c:pt idx="271">
                  <c:v>1478.8615849671614</c:v>
                </c:pt>
                <c:pt idx="272">
                  <c:v>1426.3653140537431</c:v>
                </c:pt>
                <c:pt idx="273">
                  <c:v>1489.5155269780685</c:v>
                </c:pt>
                <c:pt idx="274">
                  <c:v>1374.8374157126184</c:v>
                </c:pt>
                <c:pt idx="275">
                  <c:v>1430.8324925690615</c:v>
                </c:pt>
                <c:pt idx="276">
                  <c:v>1334.3693693285295</c:v>
                </c:pt>
                <c:pt idx="277">
                  <c:v>1208.4055551951265</c:v>
                </c:pt>
                <c:pt idx="278">
                  <c:v>1116.9430404326135</c:v>
                </c:pt>
                <c:pt idx="279">
                  <c:v>1264.9596593894889</c:v>
                </c:pt>
                <c:pt idx="280">
                  <c:v>1391.7402528332323</c:v>
                </c:pt>
                <c:pt idx="281">
                  <c:v>1434.6486271980582</c:v>
                </c:pt>
                <c:pt idx="282">
                  <c:v>1542.6151428112014</c:v>
                </c:pt>
                <c:pt idx="283">
                  <c:v>1577.7823350339168</c:v>
                </c:pt>
                <c:pt idx="284">
                  <c:v>1575.8257885254011</c:v>
                </c:pt>
                <c:pt idx="285">
                  <c:v>1696.9224470228678</c:v>
                </c:pt>
                <c:pt idx="286">
                  <c:v>1638.1834096040893</c:v>
                </c:pt>
                <c:pt idx="287">
                  <c:v>1794.6379590304639</c:v>
                </c:pt>
                <c:pt idx="288">
                  <c:v>1806.2649973335358</c:v>
                </c:pt>
                <c:pt idx="289">
                  <c:v>1492.6261881362454</c:v>
                </c:pt>
                <c:pt idx="290">
                  <c:v>1333.413808178437</c:v>
                </c:pt>
                <c:pt idx="291">
                  <c:v>1551.6580003287227</c:v>
                </c:pt>
                <c:pt idx="292">
                  <c:v>1586.3955598526925</c:v>
                </c:pt>
                <c:pt idx="293">
                  <c:v>1613.2658434851046</c:v>
                </c:pt>
                <c:pt idx="294">
                  <c:v>1814.3009327328332</c:v>
                </c:pt>
                <c:pt idx="295">
                  <c:v>1855.4993772675525</c:v>
                </c:pt>
                <c:pt idx="296">
                  <c:v>1824.8960717332279</c:v>
                </c:pt>
                <c:pt idx="297">
                  <c:v>1872.8354773372341</c:v>
                </c:pt>
                <c:pt idx="298">
                  <c:v>1697.5087250029931</c:v>
                </c:pt>
                <c:pt idx="299">
                  <c:v>1746.4886236636028</c:v>
                </c:pt>
                <c:pt idx="300">
                  <c:v>1668.7006891150741</c:v>
                </c:pt>
                <c:pt idx="301">
                  <c:v>1508.7562005503867</c:v>
                </c:pt>
                <c:pt idx="302">
                  <c:v>1540.2063255149342</c:v>
                </c:pt>
                <c:pt idx="303">
                  <c:v>1581.033223505588</c:v>
                </c:pt>
                <c:pt idx="304">
                  <c:v>1688.8189176334936</c:v>
                </c:pt>
                <c:pt idx="305">
                  <c:v>1526.3864364788965</c:v>
                </c:pt>
                <c:pt idx="306">
                  <c:v>1643.5957300389298</c:v>
                </c:pt>
                <c:pt idx="307">
                  <c:v>1694.7201652026774</c:v>
                </c:pt>
                <c:pt idx="308">
                  <c:v>1615.9597710520061</c:v>
                </c:pt>
                <c:pt idx="309">
                  <c:v>1629.7106878043703</c:v>
                </c:pt>
                <c:pt idx="310">
                  <c:v>1459.2926363559486</c:v>
                </c:pt>
                <c:pt idx="311">
                  <c:v>1437.169333548185</c:v>
                </c:pt>
                <c:pt idx="312">
                  <c:v>1404.1778246273802</c:v>
                </c:pt>
                <c:pt idx="313">
                  <c:v>1291.6171881264745</c:v>
                </c:pt>
                <c:pt idx="314">
                  <c:v>1344.6469647985837</c:v>
                </c:pt>
                <c:pt idx="315">
                  <c:v>1297.9129683487104</c:v>
                </c:pt>
                <c:pt idx="316">
                  <c:v>1388.3278772747672</c:v>
                </c:pt>
                <c:pt idx="317">
                  <c:v>1259.4627892543931</c:v>
                </c:pt>
                <c:pt idx="318">
                  <c:v>1292.8989907350854</c:v>
                </c:pt>
                <c:pt idx="319">
                  <c:v>1241.9258310509933</c:v>
                </c:pt>
                <c:pt idx="320">
                  <c:v>1118.5561621601648</c:v>
                </c:pt>
                <c:pt idx="321">
                  <c:v>1061.6915959277148</c:v>
                </c:pt>
                <c:pt idx="322">
                  <c:v>948.56039212949781</c:v>
                </c:pt>
                <c:pt idx="323">
                  <c:v>951.01426963935376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1B-4129-B6A2-45AC876C0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  <c:max val="2000"/>
        </c:scaling>
        <c:delete val="0"/>
        <c:axPos val="l"/>
        <c:numFmt formatCode="#,##0" sourceLinked="1"/>
        <c:majorTickMark val="out"/>
        <c:minorTickMark val="none"/>
        <c:tickLblPos val="nextTo"/>
        <c:crossAx val="663604616"/>
        <c:crosses val="autoZero"/>
        <c:crossBetween val="midCat"/>
        <c:majorUnit val="400"/>
      </c:valAx>
    </c:plotArea>
    <c:plotVisOnly val="0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'11.MAD.GenPurp.MA'!$P$1</c:f>
          <c:strCache>
            <c:ptCount val="1"/>
            <c:pt idx="0">
              <c:v>5-Period MA Forecast</c:v>
            </c:pt>
          </c:strCache>
        </c:strRef>
      </c:tx>
      <c:layout>
        <c:manualLayout>
          <c:xMode val="edge"/>
          <c:yMode val="edge"/>
          <c:x val="0.38143269334016849"/>
          <c:y val="8.089850927916018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'11.MAD.GenPurp.MA'!$B$2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'11.MAD.GenPurp.MA'!$A$4:$A$30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'11.MAD.GenPurp.MA'!$B$4:$B$30</c:f>
              <c:numCache>
                <c:formatCode>General</c:formatCode>
                <c:ptCount val="27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CB-4006-9867-B1325170C7AE}"/>
            </c:ext>
          </c:extLst>
        </c:ser>
        <c:ser>
          <c:idx val="1"/>
          <c:order val="1"/>
          <c:tx>
            <c:strRef>
              <c:f>'11.MAD.GenPurp.MA'!$C$2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'11.MAD.GenPurp.MA'!$A$4:$A$33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'11.MAD.GenPurp.MA'!$C$4:$C$33</c:f>
              <c:numCache>
                <c:formatCode>General</c:formatCode>
                <c:ptCount val="30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8258</c:v>
                </c:pt>
                <c:pt idx="6">
                  <c:v>9092</c:v>
                </c:pt>
                <c:pt idx="7">
                  <c:v>9958</c:v>
                </c:pt>
                <c:pt idx="8">
                  <c:v>10934</c:v>
                </c:pt>
                <c:pt idx="9">
                  <c:v>11876</c:v>
                </c:pt>
                <c:pt idx="10">
                  <c:v>13098</c:v>
                </c:pt>
                <c:pt idx="11">
                  <c:v>14106</c:v>
                </c:pt>
                <c:pt idx="12">
                  <c:v>14612</c:v>
                </c:pt>
                <c:pt idx="13">
                  <c:v>14354</c:v>
                </c:pt>
                <c:pt idx="14">
                  <c:v>14336</c:v>
                </c:pt>
                <c:pt idx="15">
                  <c:v>13984</c:v>
                </c:pt>
                <c:pt idx="16">
                  <c:v>13674</c:v>
                </c:pt>
                <c:pt idx="17">
                  <c:v>13726</c:v>
                </c:pt>
                <c:pt idx="18">
                  <c:v>14396</c:v>
                </c:pt>
                <c:pt idx="19">
                  <c:v>14646</c:v>
                </c:pt>
                <c:pt idx="20">
                  <c:v>14972</c:v>
                </c:pt>
                <c:pt idx="21">
                  <c:v>15428</c:v>
                </c:pt>
                <c:pt idx="22">
                  <c:v>16018</c:v>
                </c:pt>
                <c:pt idx="23">
                  <c:v>16380</c:v>
                </c:pt>
                <c:pt idx="24">
                  <c:v>16770</c:v>
                </c:pt>
                <c:pt idx="25">
                  <c:v>17656</c:v>
                </c:pt>
                <c:pt idx="26">
                  <c:v>18184</c:v>
                </c:pt>
                <c:pt idx="27">
                  <c:v>18184</c:v>
                </c:pt>
                <c:pt idx="28">
                  <c:v>18184</c:v>
                </c:pt>
                <c:pt idx="29">
                  <c:v>18184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CB-4006-9867-B1325170C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'11.MAD.GenPurp.MA'!$M$2</c:f>
          <c:strCache>
            <c:ptCount val="1"/>
            <c:pt idx="0">
              <c:v>TS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'11.MAD.GenPurp.MA'!$M$2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'11.MAD.GenPurp.MA'!$A$4:$A$30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'11.MAD.GenPurp.MA'!$M$4:$M$29</c:f>
              <c:numCache>
                <c:formatCode>General</c:formatCode>
                <c:ptCount val="26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7.0000000000000009</c:v>
                </c:pt>
                <c:pt idx="12">
                  <c:v>5.8631077216396568</c:v>
                </c:pt>
                <c:pt idx="13">
                  <c:v>6.4094376942639162</c:v>
                </c:pt>
                <c:pt idx="14">
                  <c:v>6.8548910523875755</c:v>
                </c:pt>
                <c:pt idx="15">
                  <c:v>7.5620565742191097</c:v>
                </c:pt>
                <c:pt idx="16">
                  <c:v>8.4029692470837745</c:v>
                </c:pt>
                <c:pt idx="17">
                  <c:v>9.3354109532119995</c:v>
                </c:pt>
                <c:pt idx="18">
                  <c:v>10.203996802557954</c:v>
                </c:pt>
                <c:pt idx="19">
                  <c:v>11.086755883710198</c:v>
                </c:pt>
                <c:pt idx="20">
                  <c:v>12.043161271507728</c:v>
                </c:pt>
                <c:pt idx="21">
                  <c:v>13.097719428842119</c:v>
                </c:pt>
                <c:pt idx="22">
                  <c:v>13.997115321576082</c:v>
                </c:pt>
                <c:pt idx="23">
                  <c:v>14.898428053204354</c:v>
                </c:pt>
                <c:pt idx="24">
                  <c:v>16.091715635441872</c:v>
                </c:pt>
                <c:pt idx="25">
                  <c:v>17.053628808864268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98-4876-A3A8-8BE4A640D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layout>
        <c:manualLayout>
          <c:xMode val="edge"/>
          <c:yMode val="edge"/>
          <c:x val="0.44668263041117129"/>
          <c:y val="5.23460942394565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'11.MAD.GenPurp.MA'!$E$2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'11.MAD.GenPurp.MA'!$A$4:$A$30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'11.MAD.GenPurp.MA'!$E$4:$E$30</c:f>
              <c:numCache>
                <c:formatCode>General</c:formatCode>
                <c:ptCount val="27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2372</c:v>
                </c:pt>
                <c:pt idx="6">
                  <c:v>2718</c:v>
                </c:pt>
                <c:pt idx="7">
                  <c:v>3142</c:v>
                </c:pt>
                <c:pt idx="8">
                  <c:v>3256</c:v>
                </c:pt>
                <c:pt idx="9">
                  <c:v>3884</c:v>
                </c:pt>
                <c:pt idx="10">
                  <c:v>2572</c:v>
                </c:pt>
                <c:pt idx="11">
                  <c:v>234</c:v>
                </c:pt>
                <c:pt idx="12">
                  <c:v>-2802</c:v>
                </c:pt>
                <c:pt idx="13">
                  <c:v>-254</c:v>
                </c:pt>
                <c:pt idx="14">
                  <c:v>-336</c:v>
                </c:pt>
                <c:pt idx="15">
                  <c:v>136</c:v>
                </c:pt>
                <c:pt idx="16">
                  <c:v>926</c:v>
                </c:pt>
                <c:pt idx="17">
                  <c:v>1434</c:v>
                </c:pt>
                <c:pt idx="18">
                  <c:v>954</c:v>
                </c:pt>
                <c:pt idx="19">
                  <c:v>984</c:v>
                </c:pt>
                <c:pt idx="20">
                  <c:v>1428</c:v>
                </c:pt>
                <c:pt idx="21">
                  <c:v>2122</c:v>
                </c:pt>
                <c:pt idx="22">
                  <c:v>952</c:v>
                </c:pt>
                <c:pt idx="23">
                  <c:v>920</c:v>
                </c:pt>
                <c:pt idx="24">
                  <c:v>3290</c:v>
                </c:pt>
                <c:pt idx="25">
                  <c:v>1384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6-494A-9070-F13779B8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'11.MAD.GenPurp.MA'!$N$2</c:f>
          <c:strCache>
            <c:ptCount val="1"/>
            <c:pt idx="0">
              <c:v>BIAS</c:v>
            </c:pt>
          </c:strCache>
        </c:strRef>
      </c:tx>
      <c:layout>
        <c:manualLayout>
          <c:xMode val="edge"/>
          <c:yMode val="edge"/>
          <c:x val="0.44844223598934624"/>
          <c:y val="7.613977343920957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'11.MAD.GenPurp.MA'!$A$4:$A$30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'11.MAD.GenPurp.MA'!$N$4:$N$30</c:f>
              <c:numCache>
                <c:formatCode>General</c:formatCode>
                <c:ptCount val="27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2372</c:v>
                </c:pt>
                <c:pt idx="6">
                  <c:v>2545</c:v>
                </c:pt>
                <c:pt idx="7">
                  <c:v>2744</c:v>
                </c:pt>
                <c:pt idx="8">
                  <c:v>2872</c:v>
                </c:pt>
                <c:pt idx="9">
                  <c:v>3074.4</c:v>
                </c:pt>
                <c:pt idx="10">
                  <c:v>2990.6666666666665</c:v>
                </c:pt>
                <c:pt idx="11">
                  <c:v>2596.8571428571427</c:v>
                </c:pt>
                <c:pt idx="12">
                  <c:v>1922</c:v>
                </c:pt>
                <c:pt idx="13">
                  <c:v>1680.2222222222222</c:v>
                </c:pt>
                <c:pt idx="14">
                  <c:v>1478.6</c:v>
                </c:pt>
                <c:pt idx="15">
                  <c:v>1356.5454545454545</c:v>
                </c:pt>
                <c:pt idx="16">
                  <c:v>1320.6666666666667</c:v>
                </c:pt>
                <c:pt idx="17">
                  <c:v>1329.3846153846155</c:v>
                </c:pt>
                <c:pt idx="18">
                  <c:v>1302.5714285714287</c:v>
                </c:pt>
                <c:pt idx="19">
                  <c:v>1281.3333333333333</c:v>
                </c:pt>
                <c:pt idx="20">
                  <c:v>1290.5</c:v>
                </c:pt>
                <c:pt idx="21">
                  <c:v>1339.4117647058824</c:v>
                </c:pt>
                <c:pt idx="22">
                  <c:v>1317.8888888888889</c:v>
                </c:pt>
                <c:pt idx="23">
                  <c:v>1296.9473684210527</c:v>
                </c:pt>
                <c:pt idx="24">
                  <c:v>1396.6</c:v>
                </c:pt>
                <c:pt idx="25">
                  <c:v>1396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16-49C3-9F09-7E737A943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'11b.MAD.GenPurp.MA+K'!$X$1</c:f>
          <c:strCache>
            <c:ptCount val="1"/>
            <c:pt idx="0">
              <c:v>4-Period MA</c:v>
            </c:pt>
          </c:strCache>
        </c:strRef>
      </c:tx>
      <c:layout>
        <c:manualLayout>
          <c:xMode val="edge"/>
          <c:yMode val="edge"/>
          <c:x val="0.38143269334016849"/>
          <c:y val="8.089850927916018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'11b.MAD.GenPurp.MA+K'!$B$2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'11b.MAD.GenPurp.MA+K'!$A$4:$A$30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'11b.MAD.GenPurp.MA+K'!$B$4:$B$30</c:f>
              <c:numCache>
                <c:formatCode>General</c:formatCode>
                <c:ptCount val="27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C4-49FC-B273-5056E4C52716}"/>
            </c:ext>
          </c:extLst>
        </c:ser>
        <c:ser>
          <c:idx val="1"/>
          <c:order val="1"/>
          <c:tx>
            <c:strRef>
              <c:f>'11b.MAD.GenPurp.MA+K'!$C$2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'11b.MAD.GenPurp.MA+K'!$A$4:$A$33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'11b.MAD.GenPurp.MA+K'!$C$4:$C$32</c:f>
              <c:numCache>
                <c:formatCode>General</c:formatCode>
                <c:ptCount val="29"/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7910</c:v>
                </c:pt>
                <c:pt idx="5">
                  <c:v>8707.5</c:v>
                </c:pt>
                <c:pt idx="6">
                  <c:v>9495</c:v>
                </c:pt>
                <c:pt idx="7">
                  <c:v>10392.5</c:v>
                </c:pt>
                <c:pt idx="8">
                  <c:v>11297.5</c:v>
                </c:pt>
                <c:pt idx="9">
                  <c:v>12432.5</c:v>
                </c:pt>
                <c:pt idx="10">
                  <c:v>13715</c:v>
                </c:pt>
                <c:pt idx="11">
                  <c:v>14680</c:v>
                </c:pt>
                <c:pt idx="12">
                  <c:v>14990</c:v>
                </c:pt>
                <c:pt idx="13">
                  <c:v>14395</c:v>
                </c:pt>
                <c:pt idx="14">
                  <c:v>13980</c:v>
                </c:pt>
                <c:pt idx="15">
                  <c:v>13562.5</c:v>
                </c:pt>
                <c:pt idx="16">
                  <c:v>13507.5</c:v>
                </c:pt>
                <c:pt idx="17">
                  <c:v>14205</c:v>
                </c:pt>
                <c:pt idx="18">
                  <c:v>14470</c:v>
                </c:pt>
                <c:pt idx="19">
                  <c:v>14807.5</c:v>
                </c:pt>
                <c:pt idx="20">
                  <c:v>15185</c:v>
                </c:pt>
                <c:pt idx="21">
                  <c:v>15635</c:v>
                </c:pt>
                <c:pt idx="22">
                  <c:v>16232.5</c:v>
                </c:pt>
                <c:pt idx="23">
                  <c:v>16637.5</c:v>
                </c:pt>
                <c:pt idx="24">
                  <c:v>17055</c:v>
                </c:pt>
                <c:pt idx="25">
                  <c:v>17970</c:v>
                </c:pt>
                <c:pt idx="26">
                  <c:v>18342.5</c:v>
                </c:pt>
                <c:pt idx="27">
                  <c:v>18342.5</c:v>
                </c:pt>
                <c:pt idx="28">
                  <c:v>18342.5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C4-49FC-B273-5056E4C52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'11b.MAD.GenPurp.MA+K'!$L$2</c:f>
          <c:strCache>
            <c:ptCount val="1"/>
            <c:pt idx="0">
              <c:v>TS</c:v>
            </c:pt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'11b.MAD.GenPurp.MA+K'!$L$2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'11b.MAD.GenPurp.MA+K'!$A$4:$A$30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'11b.MAD.GenPurp.MA+K'!$L$4:$L$29</c:f>
              <c:numCache>
                <c:formatCode>General</c:formatCode>
                <c:ptCount val="26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">
                  <c:v>1</c:v>
                </c:pt>
                <c:pt idx="5" formatCode="0.0">
                  <c:v>2</c:v>
                </c:pt>
                <c:pt idx="6" formatCode="0.0">
                  <c:v>3</c:v>
                </c:pt>
                <c:pt idx="7" formatCode="0.0">
                  <c:v>4</c:v>
                </c:pt>
                <c:pt idx="8" formatCode="0.0">
                  <c:v>5</c:v>
                </c:pt>
                <c:pt idx="9" formatCode="0.0">
                  <c:v>6</c:v>
                </c:pt>
                <c:pt idx="10" formatCode="0.0">
                  <c:v>7</c:v>
                </c:pt>
                <c:pt idx="11" formatCode="0.0">
                  <c:v>7.6837209302325578</c:v>
                </c:pt>
                <c:pt idx="12" formatCode="0.0">
                  <c:v>5.8910696761530916</c:v>
                </c:pt>
                <c:pt idx="13" formatCode="0.0">
                  <c:v>6.3095525997581623</c:v>
                </c:pt>
                <c:pt idx="14" formatCode="0.0">
                  <c:v>6.9444310219859871</c:v>
                </c:pt>
                <c:pt idx="15" formatCode="0.0">
                  <c:v>7.6918009645924004</c:v>
                </c:pt>
                <c:pt idx="16" formatCode="0.0">
                  <c:v>8.5609756097560972</c:v>
                </c:pt>
                <c:pt idx="17" formatCode="0.0">
                  <c:v>9.4154506437768237</c:v>
                </c:pt>
                <c:pt idx="18" formatCode="0.0">
                  <c:v>10.266749379652605</c:v>
                </c:pt>
                <c:pt idx="19" formatCode="0.0">
                  <c:v>11.117288271172884</c:v>
                </c:pt>
                <c:pt idx="20" formatCode="0.0">
                  <c:v>12.05254124153714</c:v>
                </c:pt>
                <c:pt idx="21" formatCode="0.0">
                  <c:v>13.118101839509464</c:v>
                </c:pt>
                <c:pt idx="22" formatCode="0.0">
                  <c:v>13.978524419812956</c:v>
                </c:pt>
                <c:pt idx="23" formatCode="0.0">
                  <c:v>14.832811309574199</c:v>
                </c:pt>
                <c:pt idx="24" formatCode="0.0">
                  <c:v>16.075528236650019</c:v>
                </c:pt>
                <c:pt idx="25" formatCode="0.0">
                  <c:v>17.005281559175781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9-47B2-B4C0-E9C007EAB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Error</a:t>
            </a:r>
          </a:p>
        </c:rich>
      </c:tx>
      <c:layout>
        <c:manualLayout>
          <c:xMode val="edge"/>
          <c:yMode val="edge"/>
          <c:x val="0.44668263041117129"/>
          <c:y val="5.23460942394565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'11b.MAD.GenPurp.MA+K'!$D$2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'11b.MAD.GenPurp.MA+K'!$A$4:$A$30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'11b.MAD.GenPurp.MA+K'!$D$4:$D$30</c:f>
              <c:numCache>
                <c:formatCode>General</c:formatCode>
                <c:ptCount val="27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1740</c:v>
                </c:pt>
                <c:pt idx="5">
                  <c:v>1922.5</c:v>
                </c:pt>
                <c:pt idx="6">
                  <c:v>2315</c:v>
                </c:pt>
                <c:pt idx="7">
                  <c:v>2707.5</c:v>
                </c:pt>
                <c:pt idx="8">
                  <c:v>2892.5</c:v>
                </c:pt>
                <c:pt idx="9">
                  <c:v>3327.5</c:v>
                </c:pt>
                <c:pt idx="10">
                  <c:v>1955</c:v>
                </c:pt>
                <c:pt idx="11">
                  <c:v>-340</c:v>
                </c:pt>
                <c:pt idx="12">
                  <c:v>-3180</c:v>
                </c:pt>
                <c:pt idx="13">
                  <c:v>-295</c:v>
                </c:pt>
                <c:pt idx="14">
                  <c:v>20</c:v>
                </c:pt>
                <c:pt idx="15">
                  <c:v>557.5</c:v>
                </c:pt>
                <c:pt idx="16">
                  <c:v>1092.5</c:v>
                </c:pt>
                <c:pt idx="17">
                  <c:v>955</c:v>
                </c:pt>
                <c:pt idx="18">
                  <c:v>880</c:v>
                </c:pt>
                <c:pt idx="19">
                  <c:v>822.5</c:v>
                </c:pt>
                <c:pt idx="20">
                  <c:v>1215</c:v>
                </c:pt>
                <c:pt idx="21">
                  <c:v>1915</c:v>
                </c:pt>
                <c:pt idx="22">
                  <c:v>737.5</c:v>
                </c:pt>
                <c:pt idx="23">
                  <c:v>662.5</c:v>
                </c:pt>
                <c:pt idx="24">
                  <c:v>3005</c:v>
                </c:pt>
                <c:pt idx="25">
                  <c:v>1070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F7-4B78-AF55-3B457216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'11b.MAD.GenPurp.MA+K'!$M$2</c:f>
          <c:strCache>
            <c:ptCount val="1"/>
            <c:pt idx="0">
              <c:v>BIAS</c:v>
            </c:pt>
          </c:strCache>
        </c:strRef>
      </c:tx>
      <c:layout>
        <c:manualLayout>
          <c:xMode val="edge"/>
          <c:yMode val="edge"/>
          <c:x val="0.44844223598934624"/>
          <c:y val="7.613977343920957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'11b.MAD.GenPurp.MA+K'!$A$4:$A$30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'11b.MAD.GenPurp.MA+K'!$M$4:$M$30</c:f>
              <c:numCache>
                <c:formatCode>General</c:formatCode>
                <c:ptCount val="27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1740</c:v>
                </c:pt>
                <c:pt idx="5">
                  <c:v>1831.25</c:v>
                </c:pt>
                <c:pt idx="6">
                  <c:v>1992.5</c:v>
                </c:pt>
                <c:pt idx="7">
                  <c:v>2171.25</c:v>
                </c:pt>
                <c:pt idx="8">
                  <c:v>2315.5</c:v>
                </c:pt>
                <c:pt idx="9">
                  <c:v>2484.1666666666665</c:v>
                </c:pt>
                <c:pt idx="10">
                  <c:v>2408.5714285714284</c:v>
                </c:pt>
                <c:pt idx="11">
                  <c:v>2065</c:v>
                </c:pt>
                <c:pt idx="12">
                  <c:v>1482.2222222222222</c:v>
                </c:pt>
                <c:pt idx="13">
                  <c:v>1304.5</c:v>
                </c:pt>
                <c:pt idx="14">
                  <c:v>1187.7272727272727</c:v>
                </c:pt>
                <c:pt idx="15">
                  <c:v>1135.2083333333333</c:v>
                </c:pt>
                <c:pt idx="16">
                  <c:v>1131.9230769230769</c:v>
                </c:pt>
                <c:pt idx="17">
                  <c:v>1119.2857142857142</c:v>
                </c:pt>
                <c:pt idx="18">
                  <c:v>1103.3333333333333</c:v>
                </c:pt>
                <c:pt idx="19">
                  <c:v>1085.78125</c:v>
                </c:pt>
                <c:pt idx="20">
                  <c:v>1093.3823529411766</c:v>
                </c:pt>
                <c:pt idx="21">
                  <c:v>1139.0277777777778</c:v>
                </c:pt>
                <c:pt idx="22">
                  <c:v>1117.8947368421052</c:v>
                </c:pt>
                <c:pt idx="23">
                  <c:v>1095.125</c:v>
                </c:pt>
                <c:pt idx="24">
                  <c:v>1186.0714285714287</c:v>
                </c:pt>
                <c:pt idx="25">
                  <c:v>1180.7954545454547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8-4C87-9BA0-1F65F5A46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'11c.MAD.GenPurp.MA-B'!$B$2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[0]!t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[0]!At</c:f>
              <c:numCache>
                <c:formatCode>General</c:formatCode>
                <c:ptCount val="26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B-4F4B-97A4-5C9589E0E028}"/>
            </c:ext>
          </c:extLst>
        </c:ser>
        <c:ser>
          <c:idx val="1"/>
          <c:order val="1"/>
          <c:tx>
            <c:strRef>
              <c:f>'11c.MAD.GenPurp.MA-B'!$C$2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[0]!t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[0]!Ft</c:f>
              <c:numCache>
                <c:formatCode>General</c:formatCode>
                <c:ptCount val="26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8258</c:v>
                </c:pt>
                <c:pt idx="6">
                  <c:v>9092</c:v>
                </c:pt>
                <c:pt idx="7">
                  <c:v>9958</c:v>
                </c:pt>
                <c:pt idx="8">
                  <c:v>10934</c:v>
                </c:pt>
                <c:pt idx="9">
                  <c:v>11876</c:v>
                </c:pt>
                <c:pt idx="10">
                  <c:v>13098</c:v>
                </c:pt>
                <c:pt idx="11">
                  <c:v>14106</c:v>
                </c:pt>
                <c:pt idx="12">
                  <c:v>14612</c:v>
                </c:pt>
                <c:pt idx="13">
                  <c:v>14354</c:v>
                </c:pt>
                <c:pt idx="14">
                  <c:v>14336</c:v>
                </c:pt>
                <c:pt idx="15">
                  <c:v>13984</c:v>
                </c:pt>
                <c:pt idx="16">
                  <c:v>13674</c:v>
                </c:pt>
                <c:pt idx="17">
                  <c:v>13726</c:v>
                </c:pt>
                <c:pt idx="18">
                  <c:v>14396</c:v>
                </c:pt>
                <c:pt idx="19">
                  <c:v>14646</c:v>
                </c:pt>
                <c:pt idx="20">
                  <c:v>14972</c:v>
                </c:pt>
                <c:pt idx="21">
                  <c:v>15428</c:v>
                </c:pt>
                <c:pt idx="22">
                  <c:v>16018</c:v>
                </c:pt>
                <c:pt idx="23">
                  <c:v>16380</c:v>
                </c:pt>
                <c:pt idx="24">
                  <c:v>16770</c:v>
                </c:pt>
                <c:pt idx="25">
                  <c:v>17656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8B-4F4B-97A4-5C9589E0E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441056"/>
        <c:axId val="1483441472"/>
      </c:scatterChart>
      <c:valAx>
        <c:axId val="148344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41472"/>
        <c:crosses val="autoZero"/>
        <c:crossBetween val="midCat"/>
      </c:valAx>
      <c:valAx>
        <c:axId val="14834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4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'11c.MAD.GenPurp.MA-B'!$D$2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[0]!t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[0]!E</c:f>
              <c:numCache>
                <c:formatCode>General</c:formatCode>
                <c:ptCount val="26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2372</c:v>
                </c:pt>
                <c:pt idx="6">
                  <c:v>2718</c:v>
                </c:pt>
                <c:pt idx="7">
                  <c:v>3142</c:v>
                </c:pt>
                <c:pt idx="8">
                  <c:v>3256</c:v>
                </c:pt>
                <c:pt idx="9">
                  <c:v>3884</c:v>
                </c:pt>
                <c:pt idx="10">
                  <c:v>2572</c:v>
                </c:pt>
                <c:pt idx="11">
                  <c:v>234</c:v>
                </c:pt>
                <c:pt idx="12">
                  <c:v>-2802</c:v>
                </c:pt>
                <c:pt idx="13">
                  <c:v>-254</c:v>
                </c:pt>
                <c:pt idx="14">
                  <c:v>-336</c:v>
                </c:pt>
                <c:pt idx="15">
                  <c:v>136</c:v>
                </c:pt>
                <c:pt idx="16">
                  <c:v>926</c:v>
                </c:pt>
                <c:pt idx="17">
                  <c:v>1434</c:v>
                </c:pt>
                <c:pt idx="18">
                  <c:v>954</c:v>
                </c:pt>
                <c:pt idx="19">
                  <c:v>984</c:v>
                </c:pt>
                <c:pt idx="20">
                  <c:v>1428</c:v>
                </c:pt>
                <c:pt idx="21">
                  <c:v>2122</c:v>
                </c:pt>
                <c:pt idx="22">
                  <c:v>952</c:v>
                </c:pt>
                <c:pt idx="23">
                  <c:v>920</c:v>
                </c:pt>
                <c:pt idx="24">
                  <c:v>3290</c:v>
                </c:pt>
                <c:pt idx="25">
                  <c:v>1384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4-491E-9103-C1AFFDA20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441056"/>
        <c:axId val="1483441472"/>
      </c:scatterChart>
      <c:valAx>
        <c:axId val="148344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41472"/>
        <c:crosses val="autoZero"/>
        <c:crossBetween val="midCat"/>
      </c:valAx>
      <c:valAx>
        <c:axId val="14834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4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'11c.MAD.GenPurp.MA-B'!$H$2</c:f>
              <c:strCache>
                <c:ptCount val="1"/>
                <c:pt idx="0">
                  <c:v>BIAS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'11c.MAD.GenPurp.MA-B'!$A$4:$A$30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'11c.MAD.GenPurp.MA-B'!$H$4:$H$30</c:f>
              <c:numCache>
                <c:formatCode>General</c:formatCode>
                <c:ptCount val="27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2372</c:v>
                </c:pt>
                <c:pt idx="6">
                  <c:v>2545</c:v>
                </c:pt>
                <c:pt idx="7">
                  <c:v>2744</c:v>
                </c:pt>
                <c:pt idx="8">
                  <c:v>2872</c:v>
                </c:pt>
                <c:pt idx="9">
                  <c:v>3074.4</c:v>
                </c:pt>
                <c:pt idx="10">
                  <c:v>2990.6666666666665</c:v>
                </c:pt>
                <c:pt idx="11">
                  <c:v>2596.8571428571427</c:v>
                </c:pt>
                <c:pt idx="12">
                  <c:v>1922</c:v>
                </c:pt>
                <c:pt idx="13">
                  <c:v>1680.2222222222222</c:v>
                </c:pt>
                <c:pt idx="14">
                  <c:v>1478.6</c:v>
                </c:pt>
                <c:pt idx="15">
                  <c:v>1356.5454545454545</c:v>
                </c:pt>
                <c:pt idx="16">
                  <c:v>1320.6666666666667</c:v>
                </c:pt>
                <c:pt idx="17">
                  <c:v>1329.3846153846155</c:v>
                </c:pt>
                <c:pt idx="18">
                  <c:v>1302.5714285714287</c:v>
                </c:pt>
                <c:pt idx="19">
                  <c:v>1281.3333333333333</c:v>
                </c:pt>
                <c:pt idx="20">
                  <c:v>1290.5</c:v>
                </c:pt>
                <c:pt idx="21">
                  <c:v>1339.4117647058824</c:v>
                </c:pt>
                <c:pt idx="22">
                  <c:v>1317.8888888888889</c:v>
                </c:pt>
                <c:pt idx="23">
                  <c:v>1296.9473684210527</c:v>
                </c:pt>
                <c:pt idx="24">
                  <c:v>1396.6</c:v>
                </c:pt>
                <c:pt idx="25">
                  <c:v>1396</c:v>
                </c:pt>
                <c:pt idx="26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20-41A5-A3A3-83433449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441056"/>
        <c:axId val="1483441472"/>
      </c:scatterChart>
      <c:valAx>
        <c:axId val="148344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41472"/>
        <c:crosses val="autoZero"/>
        <c:crossBetween val="midCat"/>
      </c:valAx>
      <c:valAx>
        <c:axId val="14834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4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'11c.MAD.GenPurp.MA-B'!$M$2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'11c.MAD.GenPurp.MA-B'!$A$4:$A$30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'11c.MAD.GenPurp.MA-B'!$M$4:$M$30</c:f>
              <c:numCache>
                <c:formatCode>General</c:formatCode>
                <c:ptCount val="27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7.0000000000000009</c:v>
                </c:pt>
                <c:pt idx="12">
                  <c:v>5.8631077216396568</c:v>
                </c:pt>
                <c:pt idx="13">
                  <c:v>6.4094376942639162</c:v>
                </c:pt>
                <c:pt idx="14">
                  <c:v>6.8548910523875755</c:v>
                </c:pt>
                <c:pt idx="15">
                  <c:v>7.5620565742191097</c:v>
                </c:pt>
                <c:pt idx="16">
                  <c:v>8.4029692470837745</c:v>
                </c:pt>
                <c:pt idx="17">
                  <c:v>9.3354109532119995</c:v>
                </c:pt>
                <c:pt idx="18">
                  <c:v>10.203996802557954</c:v>
                </c:pt>
                <c:pt idx="19">
                  <c:v>11.086755883710198</c:v>
                </c:pt>
                <c:pt idx="20">
                  <c:v>12.043161271507728</c:v>
                </c:pt>
                <c:pt idx="21">
                  <c:v>13.097719428842119</c:v>
                </c:pt>
                <c:pt idx="22">
                  <c:v>13.997115321576082</c:v>
                </c:pt>
                <c:pt idx="23">
                  <c:v>14.898428053204354</c:v>
                </c:pt>
                <c:pt idx="24">
                  <c:v>16.091715635441872</c:v>
                </c:pt>
                <c:pt idx="25">
                  <c:v>17.053628808864268</c:v>
                </c:pt>
                <c:pt idx="26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84-4B0C-8FA8-2753C0834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441056"/>
        <c:axId val="1483441472"/>
      </c:scatterChart>
      <c:valAx>
        <c:axId val="148344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41472"/>
        <c:crosses val="autoZero"/>
        <c:crossBetween val="midCat"/>
      </c:valAx>
      <c:valAx>
        <c:axId val="14834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344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9350269895509"/>
          <c:y val="5.3311779651767609E-2"/>
          <c:w val="0.832675679690982"/>
          <c:h val="0.858489853207522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'12.RegreSSE&amp;SST'!$B$1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'12.RegreSSE&amp;SST'!$A$2:$A$27</c:f>
              <c:numCache>
                <c:formatCode>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'12.RegreSSE&amp;SST'!$B$2:$B$27</c:f>
              <c:numCache>
                <c:formatCode>General</c:formatCode>
                <c:ptCount val="26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  <c:pt idx="23">
                  <c:v>17300</c:v>
                </c:pt>
                <c:pt idx="24">
                  <c:v>20060</c:v>
                </c:pt>
                <c:pt idx="25">
                  <c:v>19040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35-499E-B66D-E103C1321D8D}"/>
            </c:ext>
          </c:extLst>
        </c:ser>
        <c:ser>
          <c:idx val="1"/>
          <c:order val="1"/>
          <c:tx>
            <c:strRef>
              <c:f>'12.RegreSSE&amp;SST'!$C$1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'12.RegreSSE&amp;SST'!$A$2:$A$27</c:f>
              <c:numCache>
                <c:formatCode>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'12.RegreSSE&amp;SST'!$C$2:$C$27</c:f>
              <c:numCache>
                <c:formatCode>0.0</c:formatCode>
                <c:ptCount val="26"/>
                <c:pt idx="0">
                  <c:v>8562.8205133361171</c:v>
                </c:pt>
                <c:pt idx="1">
                  <c:v>8982.0410260792924</c:v>
                </c:pt>
                <c:pt idx="2">
                  <c:v>9401.2615388224676</c:v>
                </c:pt>
                <c:pt idx="3">
                  <c:v>9820.4820515656429</c:v>
                </c:pt>
                <c:pt idx="4">
                  <c:v>10239.702564308818</c:v>
                </c:pt>
                <c:pt idx="5">
                  <c:v>10658.923077051993</c:v>
                </c:pt>
                <c:pt idx="6">
                  <c:v>11078.143589795169</c:v>
                </c:pt>
                <c:pt idx="7">
                  <c:v>11497.364102538344</c:v>
                </c:pt>
                <c:pt idx="8">
                  <c:v>11916.584615281519</c:v>
                </c:pt>
                <c:pt idx="9">
                  <c:v>12335.805128024695</c:v>
                </c:pt>
                <c:pt idx="10">
                  <c:v>12755.025640767868</c:v>
                </c:pt>
                <c:pt idx="11">
                  <c:v>13174.246153511045</c:v>
                </c:pt>
                <c:pt idx="12">
                  <c:v>13593.466666254219</c:v>
                </c:pt>
                <c:pt idx="13">
                  <c:v>14012.687178997394</c:v>
                </c:pt>
                <c:pt idx="14">
                  <c:v>14431.907691740569</c:v>
                </c:pt>
                <c:pt idx="15">
                  <c:v>14851.128204483744</c:v>
                </c:pt>
                <c:pt idx="16">
                  <c:v>15270.34871722692</c:v>
                </c:pt>
                <c:pt idx="17">
                  <c:v>15689.569229970095</c:v>
                </c:pt>
                <c:pt idx="18">
                  <c:v>16108.78974271327</c:v>
                </c:pt>
                <c:pt idx="19">
                  <c:v>16528.010255456444</c:v>
                </c:pt>
                <c:pt idx="20">
                  <c:v>16947.230768199621</c:v>
                </c:pt>
                <c:pt idx="21">
                  <c:v>17366.451280942794</c:v>
                </c:pt>
                <c:pt idx="22">
                  <c:v>17785.671793685971</c:v>
                </c:pt>
                <c:pt idx="23">
                  <c:v>18204.892306429145</c:v>
                </c:pt>
                <c:pt idx="24">
                  <c:v>18624.112819172322</c:v>
                </c:pt>
                <c:pt idx="25">
                  <c:v>19043.333331915495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35-499E-B66D-E103C1321D8D}"/>
            </c:ext>
          </c:extLst>
        </c:ser>
        <c:ser>
          <c:idx val="2"/>
          <c:order val="2"/>
          <c:tx>
            <c:strRef>
              <c:f>'12.RegreSSE&amp;SST'!$E$1</c:f>
              <c:strCache>
                <c:ptCount val="1"/>
                <c:pt idx="0">
                  <c:v>Ybar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'12.RegreSSE&amp;SST'!$A$2:$A$27</c:f>
              <c:numCache>
                <c:formatCode>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'12.RegreSSE&amp;SST'!$E$2:$E$27</c:f>
              <c:numCache>
                <c:formatCode>0.0</c:formatCode>
                <c:ptCount val="26"/>
                <c:pt idx="0">
                  <c:v>13803.076923076924</c:v>
                </c:pt>
                <c:pt idx="1">
                  <c:v>13803.076923076924</c:v>
                </c:pt>
                <c:pt idx="2">
                  <c:v>13803.076923076924</c:v>
                </c:pt>
                <c:pt idx="3">
                  <c:v>13803.076923076924</c:v>
                </c:pt>
                <c:pt idx="4">
                  <c:v>13803.076923076924</c:v>
                </c:pt>
                <c:pt idx="5">
                  <c:v>13803.076923076924</c:v>
                </c:pt>
                <c:pt idx="6">
                  <c:v>13803.076923076924</c:v>
                </c:pt>
                <c:pt idx="7">
                  <c:v>13803.076923076924</c:v>
                </c:pt>
                <c:pt idx="8">
                  <c:v>13803.076923076924</c:v>
                </c:pt>
                <c:pt idx="9">
                  <c:v>13803.076923076924</c:v>
                </c:pt>
                <c:pt idx="10">
                  <c:v>13803.076923076924</c:v>
                </c:pt>
                <c:pt idx="11">
                  <c:v>13803.076923076924</c:v>
                </c:pt>
                <c:pt idx="12">
                  <c:v>13803.076923076924</c:v>
                </c:pt>
                <c:pt idx="13">
                  <c:v>13803.076923076924</c:v>
                </c:pt>
                <c:pt idx="14">
                  <c:v>13803.076923076924</c:v>
                </c:pt>
                <c:pt idx="15">
                  <c:v>13803.076923076924</c:v>
                </c:pt>
                <c:pt idx="16">
                  <c:v>13803.076923076924</c:v>
                </c:pt>
                <c:pt idx="17">
                  <c:v>13803.076923076924</c:v>
                </c:pt>
                <c:pt idx="18">
                  <c:v>13803.076923076924</c:v>
                </c:pt>
                <c:pt idx="19">
                  <c:v>13803.076923076924</c:v>
                </c:pt>
                <c:pt idx="20">
                  <c:v>13803.076923076924</c:v>
                </c:pt>
                <c:pt idx="21">
                  <c:v>13803.076923076924</c:v>
                </c:pt>
                <c:pt idx="22">
                  <c:v>13803.076923076924</c:v>
                </c:pt>
                <c:pt idx="23">
                  <c:v>13803.076923076924</c:v>
                </c:pt>
                <c:pt idx="24">
                  <c:v>13803.076923076924</c:v>
                </c:pt>
                <c:pt idx="25">
                  <c:v>13803.076923076924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35-499E-B66D-E103C1321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328736"/>
        <c:axId val="1066331648"/>
      </c:scatterChart>
      <c:valAx>
        <c:axId val="1066328736"/>
        <c:scaling>
          <c:orientation val="minMax"/>
          <c:max val="2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31648"/>
        <c:crosses val="autoZero"/>
        <c:crossBetween val="midCat"/>
      </c:valAx>
      <c:valAx>
        <c:axId val="1066331648"/>
        <c:scaling>
          <c:orientation val="minMax"/>
          <c:max val="21000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8736"/>
        <c:crosses val="autoZero"/>
        <c:crossBetween val="midCat"/>
        <c:majorUnit val="3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87863830450395"/>
          <c:y val="0.84659260720908469"/>
          <c:w val="0.4747447668004704"/>
          <c:h val="8.2434707552841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'12b.Reg-Piecewise'!$B$1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'12b.Reg-Piecewise'!$A$3:$A$25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'12b.Reg-Piecewise'!$B$3:$B$25</c:f>
              <c:numCache>
                <c:formatCode>General</c:formatCode>
                <c:ptCount val="23"/>
                <c:pt idx="0">
                  <c:v>6460</c:v>
                </c:pt>
                <c:pt idx="1">
                  <c:v>7480</c:v>
                </c:pt>
                <c:pt idx="2">
                  <c:v>8220</c:v>
                </c:pt>
                <c:pt idx="3">
                  <c:v>9480</c:v>
                </c:pt>
                <c:pt idx="4">
                  <c:v>9650</c:v>
                </c:pt>
                <c:pt idx="5">
                  <c:v>10630</c:v>
                </c:pt>
                <c:pt idx="6">
                  <c:v>11810</c:v>
                </c:pt>
                <c:pt idx="7">
                  <c:v>13100</c:v>
                </c:pt>
                <c:pt idx="8">
                  <c:v>14190</c:v>
                </c:pt>
                <c:pt idx="9">
                  <c:v>15760</c:v>
                </c:pt>
                <c:pt idx="10">
                  <c:v>15670</c:v>
                </c:pt>
                <c:pt idx="11">
                  <c:v>14340</c:v>
                </c:pt>
                <c:pt idx="12">
                  <c:v>11810</c:v>
                </c:pt>
                <c:pt idx="13">
                  <c:v>14100</c:v>
                </c:pt>
                <c:pt idx="14">
                  <c:v>14000</c:v>
                </c:pt>
                <c:pt idx="15">
                  <c:v>14120</c:v>
                </c:pt>
                <c:pt idx="16">
                  <c:v>14600</c:v>
                </c:pt>
                <c:pt idx="17">
                  <c:v>15160</c:v>
                </c:pt>
                <c:pt idx="18">
                  <c:v>15350</c:v>
                </c:pt>
                <c:pt idx="19">
                  <c:v>15630</c:v>
                </c:pt>
                <c:pt idx="20">
                  <c:v>16400</c:v>
                </c:pt>
                <c:pt idx="21">
                  <c:v>17550</c:v>
                </c:pt>
                <c:pt idx="22">
                  <c:v>16970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F-497C-A02F-8ED8E1693D09}"/>
            </c:ext>
          </c:extLst>
        </c:ser>
        <c:ser>
          <c:idx val="1"/>
          <c:order val="1"/>
          <c:tx>
            <c:v>Ft.Mod.Reg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'12b.Reg-Piecewise'!$A$3:$A$25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'12b.Reg-Piecewise'!$C$3:$C$25</c:f>
              <c:numCache>
                <c:formatCode>0.0</c:formatCode>
                <c:ptCount val="23"/>
                <c:pt idx="0">
                  <c:v>7393.6261524036636</c:v>
                </c:pt>
                <c:pt idx="1">
                  <c:v>8091.0567380810317</c:v>
                </c:pt>
                <c:pt idx="2">
                  <c:v>8788.4873237583997</c:v>
                </c:pt>
                <c:pt idx="3">
                  <c:v>9485.9179094357678</c:v>
                </c:pt>
                <c:pt idx="4">
                  <c:v>10183.348495113138</c:v>
                </c:pt>
                <c:pt idx="5">
                  <c:v>10880.779080790506</c:v>
                </c:pt>
                <c:pt idx="6">
                  <c:v>11578.209666467876</c:v>
                </c:pt>
                <c:pt idx="7">
                  <c:v>12275.640252145244</c:v>
                </c:pt>
                <c:pt idx="8">
                  <c:v>12973.070837822612</c:v>
                </c:pt>
                <c:pt idx="9">
                  <c:v>13670.50142349998</c:v>
                </c:pt>
                <c:pt idx="10">
                  <c:v>13081.345152889437</c:v>
                </c:pt>
                <c:pt idx="11">
                  <c:v>13431.369112490022</c:v>
                </c:pt>
                <c:pt idx="12">
                  <c:v>13781.393072090603</c:v>
                </c:pt>
                <c:pt idx="13">
                  <c:v>14131.417031691188</c:v>
                </c:pt>
                <c:pt idx="14">
                  <c:v>14481.440991291771</c:v>
                </c:pt>
                <c:pt idx="15">
                  <c:v>14831.464950892354</c:v>
                </c:pt>
                <c:pt idx="16">
                  <c:v>15181.488910492939</c:v>
                </c:pt>
                <c:pt idx="17">
                  <c:v>15531.512870093522</c:v>
                </c:pt>
                <c:pt idx="18">
                  <c:v>15881.536829694105</c:v>
                </c:pt>
                <c:pt idx="19">
                  <c:v>16231.56078929469</c:v>
                </c:pt>
                <c:pt idx="20">
                  <c:v>16581.584748895271</c:v>
                </c:pt>
                <c:pt idx="21">
                  <c:v>16931.608708495856</c:v>
                </c:pt>
                <c:pt idx="22">
                  <c:v>17281.632668096441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F-497C-A02F-8ED8E1693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482815"/>
        <c:axId val="1573490719"/>
      </c:scatterChart>
      <c:valAx>
        <c:axId val="1573482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90719"/>
        <c:crosses val="autoZero"/>
        <c:crossBetween val="midCat"/>
      </c:valAx>
      <c:valAx>
        <c:axId val="1573490719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48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Months!$A$3:$A$290</c:f>
              <c:numCache>
                <c:formatCode>General</c:formatCode>
                <c:ptCount val="28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</c:numCache>
            </c:numRef>
          </c:xVal>
          <c:yVal>
            <c:numRef>
              <c:f>Months!$C$3:$C$290</c:f>
              <c:numCache>
                <c:formatCode>0.00</c:formatCode>
                <c:ptCount val="288"/>
                <c:pt idx="0">
                  <c:v>479.9</c:v>
                </c:pt>
                <c:pt idx="1">
                  <c:v>467.70000000000005</c:v>
                </c:pt>
                <c:pt idx="2">
                  <c:v>504.09999999999997</c:v>
                </c:pt>
                <c:pt idx="3">
                  <c:v>518.40000000000009</c:v>
                </c:pt>
                <c:pt idx="4">
                  <c:v>529.20000000000005</c:v>
                </c:pt>
                <c:pt idx="5">
                  <c:v>556</c:v>
                </c:pt>
                <c:pt idx="6">
                  <c:v>567.6</c:v>
                </c:pt>
                <c:pt idx="7">
                  <c:v>557.29999999999995</c:v>
                </c:pt>
                <c:pt idx="8">
                  <c:v>589.1</c:v>
                </c:pt>
                <c:pt idx="9">
                  <c:v>583.29999999999995</c:v>
                </c:pt>
                <c:pt idx="10">
                  <c:v>556.29999999999995</c:v>
                </c:pt>
                <c:pt idx="11">
                  <c:v>555.6</c:v>
                </c:pt>
                <c:pt idx="12">
                  <c:v>526.80000000000007</c:v>
                </c:pt>
                <c:pt idx="13">
                  <c:v>511.9</c:v>
                </c:pt>
                <c:pt idx="14">
                  <c:v>608.20000000000005</c:v>
                </c:pt>
                <c:pt idx="15">
                  <c:v>610.9</c:v>
                </c:pt>
                <c:pt idx="16">
                  <c:v>632.20000000000005</c:v>
                </c:pt>
                <c:pt idx="17">
                  <c:v>639.59999999999991</c:v>
                </c:pt>
                <c:pt idx="18">
                  <c:v>658.2</c:v>
                </c:pt>
                <c:pt idx="19">
                  <c:v>685.8</c:v>
                </c:pt>
                <c:pt idx="20">
                  <c:v>662.7</c:v>
                </c:pt>
                <c:pt idx="21">
                  <c:v>658.8</c:v>
                </c:pt>
                <c:pt idx="22">
                  <c:v>667.1</c:v>
                </c:pt>
                <c:pt idx="23">
                  <c:v>613.5</c:v>
                </c:pt>
                <c:pt idx="24">
                  <c:v>588.5</c:v>
                </c:pt>
                <c:pt idx="25">
                  <c:v>587.9</c:v>
                </c:pt>
                <c:pt idx="26">
                  <c:v>623.70000000000005</c:v>
                </c:pt>
                <c:pt idx="27">
                  <c:v>622.5</c:v>
                </c:pt>
                <c:pt idx="28">
                  <c:v>730.40000000000009</c:v>
                </c:pt>
                <c:pt idx="29">
                  <c:v>691.2</c:v>
                </c:pt>
                <c:pt idx="30">
                  <c:v>678.2</c:v>
                </c:pt>
                <c:pt idx="31">
                  <c:v>747.4</c:v>
                </c:pt>
                <c:pt idx="32">
                  <c:v>739.59999999999991</c:v>
                </c:pt>
                <c:pt idx="33">
                  <c:v>783.5</c:v>
                </c:pt>
                <c:pt idx="34">
                  <c:v>745.1</c:v>
                </c:pt>
                <c:pt idx="35">
                  <c:v>699.5</c:v>
                </c:pt>
                <c:pt idx="36">
                  <c:v>697.5</c:v>
                </c:pt>
                <c:pt idx="37">
                  <c:v>672.30000000000007</c:v>
                </c:pt>
                <c:pt idx="38">
                  <c:v>708.1</c:v>
                </c:pt>
                <c:pt idx="39">
                  <c:v>773.40000000000009</c:v>
                </c:pt>
                <c:pt idx="40">
                  <c:v>814.89999999999986</c:v>
                </c:pt>
                <c:pt idx="41">
                  <c:v>777.5</c:v>
                </c:pt>
                <c:pt idx="42">
                  <c:v>850.80000000000007</c:v>
                </c:pt>
                <c:pt idx="43">
                  <c:v>898.8</c:v>
                </c:pt>
                <c:pt idx="44">
                  <c:v>809.7</c:v>
                </c:pt>
                <c:pt idx="45">
                  <c:v>914.40000000000009</c:v>
                </c:pt>
                <c:pt idx="46">
                  <c:v>825</c:v>
                </c:pt>
                <c:pt idx="47">
                  <c:v>738.5</c:v>
                </c:pt>
                <c:pt idx="48">
                  <c:v>873.1</c:v>
                </c:pt>
                <c:pt idx="49">
                  <c:v>852.7</c:v>
                </c:pt>
                <c:pt idx="50">
                  <c:v>923.8</c:v>
                </c:pt>
                <c:pt idx="51">
                  <c:v>955.5</c:v>
                </c:pt>
                <c:pt idx="52">
                  <c:v>1019.5</c:v>
                </c:pt>
                <c:pt idx="53">
                  <c:v>926.5</c:v>
                </c:pt>
                <c:pt idx="54">
                  <c:v>994.9</c:v>
                </c:pt>
                <c:pt idx="55">
                  <c:v>1056.8</c:v>
                </c:pt>
                <c:pt idx="56">
                  <c:v>1011.2</c:v>
                </c:pt>
                <c:pt idx="57">
                  <c:v>1106</c:v>
                </c:pt>
                <c:pt idx="58">
                  <c:v>999.90000000000009</c:v>
                </c:pt>
                <c:pt idx="59">
                  <c:v>922.3</c:v>
                </c:pt>
                <c:pt idx="60">
                  <c:v>907.3</c:v>
                </c:pt>
                <c:pt idx="61">
                  <c:v>990.80000000000007</c:v>
                </c:pt>
                <c:pt idx="62">
                  <c:v>1014.7</c:v>
                </c:pt>
                <c:pt idx="63">
                  <c:v>1033.0999999999999</c:v>
                </c:pt>
                <c:pt idx="64">
                  <c:v>1079</c:v>
                </c:pt>
                <c:pt idx="65">
                  <c:v>1034.8</c:v>
                </c:pt>
                <c:pt idx="66">
                  <c:v>1015.6999999999999</c:v>
                </c:pt>
                <c:pt idx="67">
                  <c:v>1079.3</c:v>
                </c:pt>
                <c:pt idx="68">
                  <c:v>929.3</c:v>
                </c:pt>
                <c:pt idx="69">
                  <c:v>864.90000000000009</c:v>
                </c:pt>
                <c:pt idx="70">
                  <c:v>876.19999999999993</c:v>
                </c:pt>
                <c:pt idx="71">
                  <c:v>880.6</c:v>
                </c:pt>
                <c:pt idx="72">
                  <c:v>852.9</c:v>
                </c:pt>
                <c:pt idx="73">
                  <c:v>863.7</c:v>
                </c:pt>
                <c:pt idx="74">
                  <c:v>920.09999999999991</c:v>
                </c:pt>
                <c:pt idx="75">
                  <c:v>989.80000000000007</c:v>
                </c:pt>
                <c:pt idx="76">
                  <c:v>1040.3999999999999</c:v>
                </c:pt>
                <c:pt idx="77">
                  <c:v>950.3</c:v>
                </c:pt>
                <c:pt idx="78">
                  <c:v>1046.5</c:v>
                </c:pt>
                <c:pt idx="79">
                  <c:v>1041.5999999999999</c:v>
                </c:pt>
                <c:pt idx="80">
                  <c:v>1002.6</c:v>
                </c:pt>
                <c:pt idx="81">
                  <c:v>1107.9000000000001</c:v>
                </c:pt>
                <c:pt idx="82">
                  <c:v>1052.7</c:v>
                </c:pt>
                <c:pt idx="83">
                  <c:v>968.7</c:v>
                </c:pt>
                <c:pt idx="84">
                  <c:v>993.09999999999991</c:v>
                </c:pt>
                <c:pt idx="85">
                  <c:v>797.2</c:v>
                </c:pt>
                <c:pt idx="86">
                  <c:v>1059.9000000000001</c:v>
                </c:pt>
                <c:pt idx="87">
                  <c:v>1057.8000000000002</c:v>
                </c:pt>
                <c:pt idx="88">
                  <c:v>1128.8</c:v>
                </c:pt>
                <c:pt idx="89">
                  <c:v>1106.1000000000001</c:v>
                </c:pt>
                <c:pt idx="90">
                  <c:v>1206</c:v>
                </c:pt>
                <c:pt idx="91">
                  <c:v>1148.3</c:v>
                </c:pt>
                <c:pt idx="92">
                  <c:v>1087.0999999999999</c:v>
                </c:pt>
                <c:pt idx="93">
                  <c:v>1200.6999999999998</c:v>
                </c:pt>
                <c:pt idx="94">
                  <c:v>1213.0999999999999</c:v>
                </c:pt>
                <c:pt idx="95">
                  <c:v>1103.0999999999999</c:v>
                </c:pt>
                <c:pt idx="96">
                  <c:v>1099.8</c:v>
                </c:pt>
                <c:pt idx="97">
                  <c:v>1052.3</c:v>
                </c:pt>
                <c:pt idx="98">
                  <c:v>991.1</c:v>
                </c:pt>
                <c:pt idx="99">
                  <c:v>1175.4000000000001</c:v>
                </c:pt>
                <c:pt idx="100">
                  <c:v>1175.3000000000002</c:v>
                </c:pt>
                <c:pt idx="101">
                  <c:v>1210.8000000000002</c:v>
                </c:pt>
                <c:pt idx="102">
                  <c:v>1221.5999999999999</c:v>
                </c:pt>
                <c:pt idx="103">
                  <c:v>1266.9000000000001</c:v>
                </c:pt>
                <c:pt idx="104">
                  <c:v>1273.9000000000001</c:v>
                </c:pt>
                <c:pt idx="105">
                  <c:v>1308.6000000000001</c:v>
                </c:pt>
                <c:pt idx="106">
                  <c:v>1251.5</c:v>
                </c:pt>
                <c:pt idx="107">
                  <c:v>1167</c:v>
                </c:pt>
                <c:pt idx="108">
                  <c:v>1199.8</c:v>
                </c:pt>
                <c:pt idx="109">
                  <c:v>996.30000000000007</c:v>
                </c:pt>
                <c:pt idx="110">
                  <c:v>1232</c:v>
                </c:pt>
                <c:pt idx="111">
                  <c:v>1292.9000000000001</c:v>
                </c:pt>
                <c:pt idx="112">
                  <c:v>1340.1</c:v>
                </c:pt>
                <c:pt idx="113">
                  <c:v>1343.8</c:v>
                </c:pt>
                <c:pt idx="114">
                  <c:v>1344.1999999999998</c:v>
                </c:pt>
                <c:pt idx="115">
                  <c:v>1465.8</c:v>
                </c:pt>
                <c:pt idx="116">
                  <c:v>1406.4</c:v>
                </c:pt>
                <c:pt idx="117">
                  <c:v>1450.7</c:v>
                </c:pt>
                <c:pt idx="118">
                  <c:v>1400.6</c:v>
                </c:pt>
                <c:pt idx="119">
                  <c:v>1287.5</c:v>
                </c:pt>
                <c:pt idx="120">
                  <c:v>1283</c:v>
                </c:pt>
                <c:pt idx="121">
                  <c:v>1190.5</c:v>
                </c:pt>
                <c:pt idx="122">
                  <c:v>1171</c:v>
                </c:pt>
                <c:pt idx="123">
                  <c:v>1258.8999999999999</c:v>
                </c:pt>
                <c:pt idx="124">
                  <c:v>1287.8</c:v>
                </c:pt>
                <c:pt idx="125">
                  <c:v>1378.4</c:v>
                </c:pt>
                <c:pt idx="126">
                  <c:v>1363.6999999999998</c:v>
                </c:pt>
                <c:pt idx="127">
                  <c:v>1372.5</c:v>
                </c:pt>
                <c:pt idx="128">
                  <c:v>1396.7</c:v>
                </c:pt>
                <c:pt idx="129">
                  <c:v>1380</c:v>
                </c:pt>
                <c:pt idx="130">
                  <c:v>1348</c:v>
                </c:pt>
                <c:pt idx="131">
                  <c:v>1236.7</c:v>
                </c:pt>
                <c:pt idx="132">
                  <c:v>1173.4000000000001</c:v>
                </c:pt>
                <c:pt idx="133">
                  <c:v>1143.3</c:v>
                </c:pt>
                <c:pt idx="134">
                  <c:v>1082.0999999999999</c:v>
                </c:pt>
                <c:pt idx="135">
                  <c:v>1162.2</c:v>
                </c:pt>
                <c:pt idx="136">
                  <c:v>1215.9000000000001</c:v>
                </c:pt>
                <c:pt idx="137">
                  <c:v>1212</c:v>
                </c:pt>
                <c:pt idx="138">
                  <c:v>1262</c:v>
                </c:pt>
                <c:pt idx="139">
                  <c:v>1329.3999999999999</c:v>
                </c:pt>
                <c:pt idx="140">
                  <c:v>1247.8</c:v>
                </c:pt>
                <c:pt idx="141">
                  <c:v>1301.5999999999999</c:v>
                </c:pt>
                <c:pt idx="142">
                  <c:v>1217.5999999999999</c:v>
                </c:pt>
                <c:pt idx="143">
                  <c:v>990.89999999999986</c:v>
                </c:pt>
                <c:pt idx="144">
                  <c:v>986.3</c:v>
                </c:pt>
                <c:pt idx="145">
                  <c:v>731.90000000000009</c:v>
                </c:pt>
                <c:pt idx="146">
                  <c:v>900.7</c:v>
                </c:pt>
                <c:pt idx="147">
                  <c:v>940.89999999999986</c:v>
                </c:pt>
                <c:pt idx="148">
                  <c:v>994.5</c:v>
                </c:pt>
                <c:pt idx="149">
                  <c:v>965.1</c:v>
                </c:pt>
                <c:pt idx="150">
                  <c:v>1009.2</c:v>
                </c:pt>
                <c:pt idx="151">
                  <c:v>1105.8</c:v>
                </c:pt>
                <c:pt idx="152">
                  <c:v>1023.9</c:v>
                </c:pt>
                <c:pt idx="153">
                  <c:v>1100</c:v>
                </c:pt>
                <c:pt idx="154">
                  <c:v>1028.3</c:v>
                </c:pt>
                <c:pt idx="155">
                  <c:v>1030.2</c:v>
                </c:pt>
                <c:pt idx="156">
                  <c:v>1001.7</c:v>
                </c:pt>
                <c:pt idx="157">
                  <c:v>938.59999999999991</c:v>
                </c:pt>
                <c:pt idx="158">
                  <c:v>973</c:v>
                </c:pt>
                <c:pt idx="159">
                  <c:v>1080.3</c:v>
                </c:pt>
                <c:pt idx="160">
                  <c:v>1214.3</c:v>
                </c:pt>
                <c:pt idx="161">
                  <c:v>1250.5</c:v>
                </c:pt>
                <c:pt idx="162">
                  <c:v>1318.7</c:v>
                </c:pt>
                <c:pt idx="163">
                  <c:v>1374.7</c:v>
                </c:pt>
                <c:pt idx="164">
                  <c:v>1286.2999999999997</c:v>
                </c:pt>
                <c:pt idx="165">
                  <c:v>1296</c:v>
                </c:pt>
                <c:pt idx="166">
                  <c:v>1225.2</c:v>
                </c:pt>
                <c:pt idx="167">
                  <c:v>1136</c:v>
                </c:pt>
                <c:pt idx="168">
                  <c:v>1135.4000000000001</c:v>
                </c:pt>
                <c:pt idx="169">
                  <c:v>1013.3</c:v>
                </c:pt>
                <c:pt idx="170">
                  <c:v>1013</c:v>
                </c:pt>
                <c:pt idx="171">
                  <c:v>1148.4000000000001</c:v>
                </c:pt>
                <c:pt idx="172">
                  <c:v>1229.7</c:v>
                </c:pt>
                <c:pt idx="173">
                  <c:v>1195</c:v>
                </c:pt>
                <c:pt idx="174">
                  <c:v>1261.2</c:v>
                </c:pt>
                <c:pt idx="175">
                  <c:v>1259.1999999999998</c:v>
                </c:pt>
                <c:pt idx="176">
                  <c:v>1232.8</c:v>
                </c:pt>
                <c:pt idx="177">
                  <c:v>1200.0999999999999</c:v>
                </c:pt>
                <c:pt idx="178">
                  <c:v>1153.9000000000001</c:v>
                </c:pt>
                <c:pt idx="179">
                  <c:v>1159.4000000000001</c:v>
                </c:pt>
                <c:pt idx="180">
                  <c:v>1155.0999999999999</c:v>
                </c:pt>
                <c:pt idx="181">
                  <c:v>914.30000000000007</c:v>
                </c:pt>
                <c:pt idx="182">
                  <c:v>1112.0999999999999</c:v>
                </c:pt>
                <c:pt idx="183">
                  <c:v>1169.2</c:v>
                </c:pt>
                <c:pt idx="184">
                  <c:v>1229.3</c:v>
                </c:pt>
                <c:pt idx="185">
                  <c:v>1252.0999999999999</c:v>
                </c:pt>
                <c:pt idx="186">
                  <c:v>1249</c:v>
                </c:pt>
                <c:pt idx="187">
                  <c:v>1250.0999999999999</c:v>
                </c:pt>
                <c:pt idx="188">
                  <c:v>1256.9000000000001</c:v>
                </c:pt>
                <c:pt idx="189">
                  <c:v>1248.7</c:v>
                </c:pt>
                <c:pt idx="190">
                  <c:v>1138.5</c:v>
                </c:pt>
                <c:pt idx="191">
                  <c:v>1148.4000000000001</c:v>
                </c:pt>
                <c:pt idx="192">
                  <c:v>1205.1999999999998</c:v>
                </c:pt>
                <c:pt idx="193">
                  <c:v>1145.9000000000001</c:v>
                </c:pt>
                <c:pt idx="194">
                  <c:v>989.90000000000009</c:v>
                </c:pt>
                <c:pt idx="195">
                  <c:v>1159.9000000000001</c:v>
                </c:pt>
                <c:pt idx="196">
                  <c:v>1220.4000000000001</c:v>
                </c:pt>
                <c:pt idx="197">
                  <c:v>1212</c:v>
                </c:pt>
                <c:pt idx="198">
                  <c:v>1277.8</c:v>
                </c:pt>
                <c:pt idx="199">
                  <c:v>1340</c:v>
                </c:pt>
                <c:pt idx="200">
                  <c:v>1298.1000000000001</c:v>
                </c:pt>
                <c:pt idx="201">
                  <c:v>1260.8000000000002</c:v>
                </c:pt>
                <c:pt idx="202">
                  <c:v>1253.4000000000001</c:v>
                </c:pt>
                <c:pt idx="203">
                  <c:v>1235.9000000000001</c:v>
                </c:pt>
                <c:pt idx="204">
                  <c:v>1214.4000000000001</c:v>
                </c:pt>
                <c:pt idx="205">
                  <c:v>1076.9000000000001</c:v>
                </c:pt>
                <c:pt idx="206">
                  <c:v>1152.5</c:v>
                </c:pt>
                <c:pt idx="207">
                  <c:v>1275.6999999999998</c:v>
                </c:pt>
                <c:pt idx="208">
                  <c:v>1288.6999999999998</c:v>
                </c:pt>
                <c:pt idx="209">
                  <c:v>1346.9</c:v>
                </c:pt>
                <c:pt idx="210">
                  <c:v>1300.4000000000001</c:v>
                </c:pt>
                <c:pt idx="211">
                  <c:v>1331</c:v>
                </c:pt>
                <c:pt idx="212">
                  <c:v>1404.8000000000002</c:v>
                </c:pt>
                <c:pt idx="213">
                  <c:v>1298.5999999999999</c:v>
                </c:pt>
                <c:pt idx="214">
                  <c:v>1245</c:v>
                </c:pt>
                <c:pt idx="215">
                  <c:v>1225.8</c:v>
                </c:pt>
                <c:pt idx="216">
                  <c:v>959</c:v>
                </c:pt>
                <c:pt idx="217">
                  <c:v>915.7</c:v>
                </c:pt>
                <c:pt idx="218">
                  <c:v>1421.8</c:v>
                </c:pt>
                <c:pt idx="219">
                  <c:v>1277.8</c:v>
                </c:pt>
                <c:pt idx="220">
                  <c:v>1330.1</c:v>
                </c:pt>
                <c:pt idx="221">
                  <c:v>1305.4000000000001</c:v>
                </c:pt>
                <c:pt idx="222">
                  <c:v>1389.4</c:v>
                </c:pt>
                <c:pt idx="223">
                  <c:v>1490.3000000000002</c:v>
                </c:pt>
                <c:pt idx="224">
                  <c:v>1386</c:v>
                </c:pt>
                <c:pt idx="225">
                  <c:v>1324.6</c:v>
                </c:pt>
                <c:pt idx="226">
                  <c:v>1329.6</c:v>
                </c:pt>
                <c:pt idx="227">
                  <c:v>1222.5999999999999</c:v>
                </c:pt>
                <c:pt idx="228">
                  <c:v>1240.5</c:v>
                </c:pt>
                <c:pt idx="229">
                  <c:v>1275.0999999999999</c:v>
                </c:pt>
                <c:pt idx="230">
                  <c:v>1077.7</c:v>
                </c:pt>
                <c:pt idx="231">
                  <c:v>1135</c:v>
                </c:pt>
                <c:pt idx="232">
                  <c:v>1410.9</c:v>
                </c:pt>
                <c:pt idx="233">
                  <c:v>1279.4000000000001</c:v>
                </c:pt>
                <c:pt idx="234">
                  <c:v>1325</c:v>
                </c:pt>
                <c:pt idx="235">
                  <c:v>1439.9</c:v>
                </c:pt>
                <c:pt idx="236">
                  <c:v>1294.5</c:v>
                </c:pt>
                <c:pt idx="237">
                  <c:v>1396.4</c:v>
                </c:pt>
                <c:pt idx="238">
                  <c:v>1412</c:v>
                </c:pt>
                <c:pt idx="239">
                  <c:v>1345.5</c:v>
                </c:pt>
                <c:pt idx="240">
                  <c:v>1409.3</c:v>
                </c:pt>
                <c:pt idx="241">
                  <c:v>1123.7</c:v>
                </c:pt>
                <c:pt idx="242">
                  <c:v>1293.8</c:v>
                </c:pt>
                <c:pt idx="243">
                  <c:v>1272.8000000000002</c:v>
                </c:pt>
                <c:pt idx="244">
                  <c:v>1444.5</c:v>
                </c:pt>
                <c:pt idx="245">
                  <c:v>1389.7</c:v>
                </c:pt>
                <c:pt idx="246">
                  <c:v>1517.1</c:v>
                </c:pt>
                <c:pt idx="247">
                  <c:v>1540.3000000000002</c:v>
                </c:pt>
                <c:pt idx="248">
                  <c:v>1465.4</c:v>
                </c:pt>
                <c:pt idx="249">
                  <c:v>1418.1</c:v>
                </c:pt>
                <c:pt idx="250">
                  <c:v>1536.9</c:v>
                </c:pt>
                <c:pt idx="251">
                  <c:v>1476</c:v>
                </c:pt>
                <c:pt idx="252">
                  <c:v>1466.6</c:v>
                </c:pt>
                <c:pt idx="253">
                  <c:v>1386.8000000000002</c:v>
                </c:pt>
                <c:pt idx="254">
                  <c:v>1153.0999999999999</c:v>
                </c:pt>
                <c:pt idx="255">
                  <c:v>1324</c:v>
                </c:pt>
                <c:pt idx="256">
                  <c:v>1456.4</c:v>
                </c:pt>
                <c:pt idx="257">
                  <c:v>1475.4</c:v>
                </c:pt>
                <c:pt idx="258">
                  <c:v>1522</c:v>
                </c:pt>
                <c:pt idx="259">
                  <c:v>1506.2</c:v>
                </c:pt>
                <c:pt idx="260">
                  <c:v>1502.5</c:v>
                </c:pt>
                <c:pt idx="261">
                  <c:v>1657.9</c:v>
                </c:pt>
                <c:pt idx="262">
                  <c:v>1454.1999999999998</c:v>
                </c:pt>
                <c:pt idx="263">
                  <c:v>1644.8</c:v>
                </c:pt>
                <c:pt idx="264">
                  <c:v>1466</c:v>
                </c:pt>
                <c:pt idx="265">
                  <c:v>1321.8000000000002</c:v>
                </c:pt>
                <c:pt idx="266">
                  <c:v>1130.5999999999999</c:v>
                </c:pt>
                <c:pt idx="267">
                  <c:v>1333.6</c:v>
                </c:pt>
                <c:pt idx="268">
                  <c:v>1342.6</c:v>
                </c:pt>
                <c:pt idx="269">
                  <c:v>1400.3000000000002</c:v>
                </c:pt>
                <c:pt idx="270">
                  <c:v>1455.5</c:v>
                </c:pt>
                <c:pt idx="271">
                  <c:v>1490.7</c:v>
                </c:pt>
                <c:pt idx="272">
                  <c:v>1508.1999999999998</c:v>
                </c:pt>
                <c:pt idx="273">
                  <c:v>1640.9</c:v>
                </c:pt>
                <c:pt idx="274">
                  <c:v>1432.3</c:v>
                </c:pt>
                <c:pt idx="275">
                  <c:v>1568.4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8-456C-9F8C-038D450CB50F}"/>
            </c:ext>
          </c:extLst>
        </c:ser>
        <c:ser>
          <c:idx val="1"/>
          <c:order val="1"/>
          <c:tx>
            <c:v>Forecast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Months!$A$3:$A$290</c:f>
              <c:numCache>
                <c:formatCode>General</c:formatCode>
                <c:ptCount val="28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</c:numCache>
            </c:numRef>
          </c:xVal>
          <c:yVal>
            <c:numRef>
              <c:f>Months!$G$3:$G$290</c:f>
              <c:numCache>
                <c:formatCode>0.0</c:formatCode>
                <c:ptCount val="288"/>
                <c:pt idx="0">
                  <c:v>482.8002341748828</c:v>
                </c:pt>
                <c:pt idx="1">
                  <c:v>472.10934706564814</c:v>
                </c:pt>
                <c:pt idx="2">
                  <c:v>509.68603449886012</c:v>
                </c:pt>
                <c:pt idx="3">
                  <c:v>524.42901365839452</c:v>
                </c:pt>
                <c:pt idx="4">
                  <c:v>535.28270063250864</c:v>
                </c:pt>
                <c:pt idx="5">
                  <c:v>562.08977819207564</c:v>
                </c:pt>
                <c:pt idx="6">
                  <c:v>573.38381110362434</c:v>
                </c:pt>
                <c:pt idx="7">
                  <c:v>562.49660320365047</c:v>
                </c:pt>
                <c:pt idx="8">
                  <c:v>594.0675391625241</c:v>
                </c:pt>
                <c:pt idx="9">
                  <c:v>587.7096387654517</c:v>
                </c:pt>
                <c:pt idx="10">
                  <c:v>560.04604370805657</c:v>
                </c:pt>
                <c:pt idx="11">
                  <c:v>558.91633564287451</c:v>
                </c:pt>
                <c:pt idx="12">
                  <c:v>480.40104917553384</c:v>
                </c:pt>
                <c:pt idx="13">
                  <c:v>487.72661603674942</c:v>
                </c:pt>
                <c:pt idx="14">
                  <c:v>539.32424294659131</c:v>
                </c:pt>
                <c:pt idx="15">
                  <c:v>589.50296427961109</c:v>
                </c:pt>
                <c:pt idx="16">
                  <c:v>618.36239030243485</c:v>
                </c:pt>
                <c:pt idx="17">
                  <c:v>664.5007562624935</c:v>
                </c:pt>
                <c:pt idx="18">
                  <c:v>676.48136931822478</c:v>
                </c:pt>
                <c:pt idx="19">
                  <c:v>664.49404585343154</c:v>
                </c:pt>
                <c:pt idx="20">
                  <c:v>720.24366968711536</c:v>
                </c:pt>
                <c:pt idx="21">
                  <c:v>696.8061241850487</c:v>
                </c:pt>
                <c:pt idx="22">
                  <c:v>654.72645978354979</c:v>
                </c:pt>
                <c:pt idx="23">
                  <c:v>663.98784516114097</c:v>
                </c:pt>
                <c:pt idx="24">
                  <c:v>596.19797354554453</c:v>
                </c:pt>
                <c:pt idx="25">
                  <c:v>561.02615952339454</c:v>
                </c:pt>
                <c:pt idx="26">
                  <c:v>651.73578174840043</c:v>
                </c:pt>
                <c:pt idx="27">
                  <c:v>622.18525155536622</c:v>
                </c:pt>
                <c:pt idx="28">
                  <c:v>631.75647837583767</c:v>
                </c:pt>
                <c:pt idx="29">
                  <c:v>682.82182224754968</c:v>
                </c:pt>
                <c:pt idx="30">
                  <c:v>713.10744992167236</c:v>
                </c:pt>
                <c:pt idx="31">
                  <c:v>721.54793253097876</c:v>
                </c:pt>
                <c:pt idx="32">
                  <c:v>721.39001488506983</c:v>
                </c:pt>
                <c:pt idx="33">
                  <c:v>742.90214640366798</c:v>
                </c:pt>
                <c:pt idx="34">
                  <c:v>772.20398027648457</c:v>
                </c:pt>
                <c:pt idx="35">
                  <c:v>718.36252913653493</c:v>
                </c:pt>
                <c:pt idx="36">
                  <c:v>692.50172029490523</c:v>
                </c:pt>
                <c:pt idx="37">
                  <c:v>689.10577504825631</c:v>
                </c:pt>
                <c:pt idx="38">
                  <c:v>732.11415308851178</c:v>
                </c:pt>
                <c:pt idx="39">
                  <c:v>726.34001404191542</c:v>
                </c:pt>
                <c:pt idx="40">
                  <c:v>843.62943372098539</c:v>
                </c:pt>
                <c:pt idx="41">
                  <c:v>768.70899037318304</c:v>
                </c:pt>
                <c:pt idx="42">
                  <c:v>767.47264469843174</c:v>
                </c:pt>
                <c:pt idx="43">
                  <c:v>881.0488047353748</c:v>
                </c:pt>
                <c:pt idx="44">
                  <c:v>872.24656602882965</c:v>
                </c:pt>
                <c:pt idx="45">
                  <c:v>881.33853301490512</c:v>
                </c:pt>
                <c:pt idx="46">
                  <c:v>854.48407485054781</c:v>
                </c:pt>
                <c:pt idx="47">
                  <c:v>799.77689528247663</c:v>
                </c:pt>
                <c:pt idx="48">
                  <c:v>771.52018258206556</c:v>
                </c:pt>
                <c:pt idx="49">
                  <c:v>789.72776784674102</c:v>
                </c:pt>
                <c:pt idx="50">
                  <c:v>873.94627000334128</c:v>
                </c:pt>
                <c:pt idx="51">
                  <c:v>969.73261811528664</c:v>
                </c:pt>
                <c:pt idx="52">
                  <c:v>1024.8681543946368</c:v>
                </c:pt>
                <c:pt idx="53">
                  <c:v>981.93440427588507</c:v>
                </c:pt>
                <c:pt idx="54">
                  <c:v>1022.258438158582</c:v>
                </c:pt>
                <c:pt idx="55">
                  <c:v>1047.8045221456496</c:v>
                </c:pt>
                <c:pt idx="56">
                  <c:v>965.96690757900899</c:v>
                </c:pt>
                <c:pt idx="57">
                  <c:v>1109.4062137468684</c:v>
                </c:pt>
                <c:pt idx="58">
                  <c:v>1007.9322754526216</c:v>
                </c:pt>
                <c:pt idx="59">
                  <c:v>926.9992582693784</c:v>
                </c:pt>
                <c:pt idx="60">
                  <c:v>1067.8348310237088</c:v>
                </c:pt>
                <c:pt idx="61">
                  <c:v>938.48554533767685</c:v>
                </c:pt>
                <c:pt idx="62">
                  <c:v>1007.5292693558381</c:v>
                </c:pt>
                <c:pt idx="63">
                  <c:v>1035.5842331938804</c:v>
                </c:pt>
                <c:pt idx="64">
                  <c:v>1099.7555216169742</c:v>
                </c:pt>
                <c:pt idx="65">
                  <c:v>1003.0522715530478</c:v>
                </c:pt>
                <c:pt idx="66">
                  <c:v>1101.0373746628095</c:v>
                </c:pt>
                <c:pt idx="67">
                  <c:v>1126.7681981065166</c:v>
                </c:pt>
                <c:pt idx="68">
                  <c:v>1036.9713113759326</c:v>
                </c:pt>
                <c:pt idx="69">
                  <c:v>1068.4091891182259</c:v>
                </c:pt>
                <c:pt idx="70">
                  <c:v>875.96137214646751</c:v>
                </c:pt>
                <c:pt idx="71">
                  <c:v>793.23751824723968</c:v>
                </c:pt>
                <c:pt idx="72">
                  <c:v>844.78629525350243</c:v>
                </c:pt>
                <c:pt idx="73">
                  <c:v>911.80045138521371</c:v>
                </c:pt>
                <c:pt idx="74">
                  <c:v>893.91553673994417</c:v>
                </c:pt>
                <c:pt idx="75">
                  <c:v>908.80447663086034</c:v>
                </c:pt>
                <c:pt idx="76">
                  <c:v>979.72212297634894</c:v>
                </c:pt>
                <c:pt idx="77">
                  <c:v>949.88285912246374</c:v>
                </c:pt>
                <c:pt idx="78">
                  <c:v>945.97586066525935</c:v>
                </c:pt>
                <c:pt idx="79">
                  <c:v>1068.5299499171554</c:v>
                </c:pt>
                <c:pt idx="80">
                  <c:v>946.46181179879034</c:v>
                </c:pt>
                <c:pt idx="81">
                  <c:v>980.02098915637453</c:v>
                </c:pt>
                <c:pt idx="82">
                  <c:v>1077.0472438676657</c:v>
                </c:pt>
                <c:pt idx="83">
                  <c:v>1060.3792677143826</c:v>
                </c:pt>
                <c:pt idx="84">
                  <c:v>986.69705708267634</c:v>
                </c:pt>
                <c:pt idx="85">
                  <c:v>1028.4734287676911</c:v>
                </c:pt>
                <c:pt idx="86">
                  <c:v>997.01637071572941</c:v>
                </c:pt>
                <c:pt idx="87">
                  <c:v>1074.7394229606418</c:v>
                </c:pt>
                <c:pt idx="88">
                  <c:v>1092.6722514421192</c:v>
                </c:pt>
                <c:pt idx="89">
                  <c:v>1003.944335609491</c:v>
                </c:pt>
                <c:pt idx="90">
                  <c:v>1121.3343941642393</c:v>
                </c:pt>
                <c:pt idx="91">
                  <c:v>1147.0629268799389</c:v>
                </c:pt>
                <c:pt idx="92">
                  <c:v>1092.1977920319368</c:v>
                </c:pt>
                <c:pt idx="93">
                  <c:v>1156.3674084722729</c:v>
                </c:pt>
                <c:pt idx="94">
                  <c:v>1103.2895527035121</c:v>
                </c:pt>
                <c:pt idx="95">
                  <c:v>1090.1027162096868</c:v>
                </c:pt>
                <c:pt idx="96">
                  <c:v>1135.0254770155866</c:v>
                </c:pt>
                <c:pt idx="97">
                  <c:v>981.46010984637223</c:v>
                </c:pt>
                <c:pt idx="98">
                  <c:v>1353.9290702738606</c:v>
                </c:pt>
                <c:pt idx="99">
                  <c:v>1206.9315464023109</c:v>
                </c:pt>
                <c:pt idx="100">
                  <c:v>1266.968784462219</c:v>
                </c:pt>
                <c:pt idx="101">
                  <c:v>1165.7106878805248</c:v>
                </c:pt>
                <c:pt idx="102">
                  <c:v>1243.2504577974883</c:v>
                </c:pt>
                <c:pt idx="103">
                  <c:v>1156.2025350896051</c:v>
                </c:pt>
                <c:pt idx="104">
                  <c:v>1133.3461653968709</c:v>
                </c:pt>
                <c:pt idx="105">
                  <c:v>1300.7909995927271</c:v>
                </c:pt>
                <c:pt idx="106">
                  <c:v>1275.7347179457061</c:v>
                </c:pt>
                <c:pt idx="107">
                  <c:v>1128.7784468406376</c:v>
                </c:pt>
                <c:pt idx="108">
                  <c:v>1145.8987399493224</c:v>
                </c:pt>
                <c:pt idx="109">
                  <c:v>1096.6858494477879</c:v>
                </c:pt>
                <c:pt idx="110">
                  <c:v>1088.1506999161795</c:v>
                </c:pt>
                <c:pt idx="111">
                  <c:v>1393.8794595722206</c:v>
                </c:pt>
                <c:pt idx="112">
                  <c:v>1397.7150040420747</c:v>
                </c:pt>
                <c:pt idx="113">
                  <c:v>1420.3775203398172</c:v>
                </c:pt>
                <c:pt idx="114">
                  <c:v>1409.8891015748579</c:v>
                </c:pt>
                <c:pt idx="115">
                  <c:v>1404.1542518499973</c:v>
                </c:pt>
                <c:pt idx="116">
                  <c:v>1375.5404261766312</c:v>
                </c:pt>
                <c:pt idx="117">
                  <c:v>1398.7597329723283</c:v>
                </c:pt>
                <c:pt idx="118">
                  <c:v>1362.8352940841694</c:v>
                </c:pt>
                <c:pt idx="119">
                  <c:v>1275.1203518056393</c:v>
                </c:pt>
                <c:pt idx="120">
                  <c:v>1293.0498615376707</c:v>
                </c:pt>
                <c:pt idx="121">
                  <c:v>1094.5108439280546</c:v>
                </c:pt>
                <c:pt idx="122">
                  <c:v>1367.640124950809</c:v>
                </c:pt>
                <c:pt idx="123">
                  <c:v>1354.4256263942086</c:v>
                </c:pt>
                <c:pt idx="124">
                  <c:v>1382.1584515732932</c:v>
                </c:pt>
                <c:pt idx="125">
                  <c:v>1366.5699725363015</c:v>
                </c:pt>
                <c:pt idx="126">
                  <c:v>1391.9699253527508</c:v>
                </c:pt>
                <c:pt idx="127">
                  <c:v>1487.3391937741465</c:v>
                </c:pt>
                <c:pt idx="128">
                  <c:v>1355.7156508356832</c:v>
                </c:pt>
                <c:pt idx="129">
                  <c:v>1385.4713294951371</c:v>
                </c:pt>
                <c:pt idx="130">
                  <c:v>1306.751430738439</c:v>
                </c:pt>
                <c:pt idx="131">
                  <c:v>1198.0703410964068</c:v>
                </c:pt>
                <c:pt idx="132">
                  <c:v>1200.8083449507001</c:v>
                </c:pt>
                <c:pt idx="133">
                  <c:v>1068.5611587508756</c:v>
                </c:pt>
                <c:pt idx="134">
                  <c:v>1113.2704657094937</c:v>
                </c:pt>
                <c:pt idx="135">
                  <c:v>1216.7257124761738</c:v>
                </c:pt>
                <c:pt idx="136">
                  <c:v>1251.9779997706057</c:v>
                </c:pt>
                <c:pt idx="137">
                  <c:v>1325.9621150435351</c:v>
                </c:pt>
                <c:pt idx="138">
                  <c:v>1265.4063781816506</c:v>
                </c:pt>
                <c:pt idx="139">
                  <c:v>1299.267479458023</c:v>
                </c:pt>
                <c:pt idx="140">
                  <c:v>1329.3759525913388</c:v>
                </c:pt>
                <c:pt idx="141">
                  <c:v>1271.7229696162055</c:v>
                </c:pt>
                <c:pt idx="142">
                  <c:v>1237.4900096577567</c:v>
                </c:pt>
                <c:pt idx="143">
                  <c:v>1106.6597162955513</c:v>
                </c:pt>
                <c:pt idx="144">
                  <c:v>997.16736895069312</c:v>
                </c:pt>
                <c:pt idx="145">
                  <c:v>938.9144435831646</c:v>
                </c:pt>
                <c:pt idx="146">
                  <c:v>789.87387785953308</c:v>
                </c:pt>
                <c:pt idx="147">
                  <c:v>893.79582501176446</c:v>
                </c:pt>
                <c:pt idx="148">
                  <c:v>952.7913406051789</c:v>
                </c:pt>
                <c:pt idx="149">
                  <c:v>984.32296338492142</c:v>
                </c:pt>
                <c:pt idx="150">
                  <c:v>1015.2720278552484</c:v>
                </c:pt>
                <c:pt idx="151">
                  <c:v>1049.4383913991812</c:v>
                </c:pt>
                <c:pt idx="152">
                  <c:v>1014.5744963394673</c:v>
                </c:pt>
                <c:pt idx="153">
                  <c:v>1054.5185272146957</c:v>
                </c:pt>
                <c:pt idx="154">
                  <c:v>1000.9512078424241</c:v>
                </c:pt>
                <c:pt idx="155">
                  <c:v>851.00427830716546</c:v>
                </c:pt>
                <c:pt idx="156">
                  <c:v>938.67001406563566</c:v>
                </c:pt>
                <c:pt idx="157">
                  <c:v>787.40255466017447</c:v>
                </c:pt>
                <c:pt idx="158">
                  <c:v>1048.9602073494211</c:v>
                </c:pt>
                <c:pt idx="159">
                  <c:v>1054.4232643114829</c:v>
                </c:pt>
                <c:pt idx="160">
                  <c:v>1129.28252171591</c:v>
                </c:pt>
                <c:pt idx="161">
                  <c:v>1156.3423745165819</c:v>
                </c:pt>
                <c:pt idx="162">
                  <c:v>1287.0802638859789</c:v>
                </c:pt>
                <c:pt idx="163">
                  <c:v>1442.983415053935</c:v>
                </c:pt>
                <c:pt idx="164">
                  <c:v>1331.085681560289</c:v>
                </c:pt>
                <c:pt idx="165">
                  <c:v>1423.4810809104583</c:v>
                </c:pt>
                <c:pt idx="166">
                  <c:v>1288.8638563520574</c:v>
                </c:pt>
                <c:pt idx="167">
                  <c:v>1213.3210120572062</c:v>
                </c:pt>
                <c:pt idx="168">
                  <c:v>1100.9993700673645</c:v>
                </c:pt>
                <c:pt idx="169">
                  <c:v>988.275987810998</c:v>
                </c:pt>
                <c:pt idx="170">
                  <c:v>1028.8756173721649</c:v>
                </c:pt>
                <c:pt idx="171">
                  <c:v>1131.5788543450467</c:v>
                </c:pt>
                <c:pt idx="172">
                  <c:v>1246.1424098726407</c:v>
                </c:pt>
                <c:pt idx="173">
                  <c:v>1229.9524004666252</c:v>
                </c:pt>
                <c:pt idx="174">
                  <c:v>1249.0977391743977</c:v>
                </c:pt>
                <c:pt idx="175">
                  <c:v>1309.9004234955621</c:v>
                </c:pt>
                <c:pt idx="176">
                  <c:v>1212.5249491511725</c:v>
                </c:pt>
                <c:pt idx="177">
                  <c:v>1260.1341502370851</c:v>
                </c:pt>
                <c:pt idx="178">
                  <c:v>1188.0046833506096</c:v>
                </c:pt>
                <c:pt idx="179">
                  <c:v>1109.8192031229587</c:v>
                </c:pt>
                <c:pt idx="180">
                  <c:v>1123.6146911278329</c:v>
                </c:pt>
                <c:pt idx="181">
                  <c:v>1001.7848331434881</c:v>
                </c:pt>
                <c:pt idx="182">
                  <c:v>962.69357425245983</c:v>
                </c:pt>
                <c:pt idx="183">
                  <c:v>1156.4861913358575</c:v>
                </c:pt>
                <c:pt idx="184">
                  <c:v>1247.4807526763057</c:v>
                </c:pt>
                <c:pt idx="185">
                  <c:v>1217.8648204538397</c:v>
                </c:pt>
                <c:pt idx="186">
                  <c:v>1302.9450582700836</c:v>
                </c:pt>
                <c:pt idx="187">
                  <c:v>1294.2986830603697</c:v>
                </c:pt>
                <c:pt idx="188">
                  <c:v>1249.1654055059146</c:v>
                </c:pt>
                <c:pt idx="189">
                  <c:v>1235.6787897132506</c:v>
                </c:pt>
                <c:pt idx="190">
                  <c:v>1212.2331701508492</c:v>
                </c:pt>
                <c:pt idx="191">
                  <c:v>1178.0286110753445</c:v>
                </c:pt>
                <c:pt idx="192">
                  <c:v>1145.2520501825179</c:v>
                </c:pt>
                <c:pt idx="193">
                  <c:v>948.87717821654587</c:v>
                </c:pt>
                <c:pt idx="194">
                  <c:v>1221.5350647470507</c:v>
                </c:pt>
                <c:pt idx="195">
                  <c:v>1157.3688716257552</c:v>
                </c:pt>
                <c:pt idx="196">
                  <c:v>1218.1542539637298</c:v>
                </c:pt>
                <c:pt idx="197">
                  <c:v>1230.1858580979781</c:v>
                </c:pt>
                <c:pt idx="198">
                  <c:v>1226.9745596902194</c:v>
                </c:pt>
                <c:pt idx="199">
                  <c:v>1265.380661636377</c:v>
                </c:pt>
                <c:pt idx="200">
                  <c:v>1307.6378964093228</c:v>
                </c:pt>
                <c:pt idx="201">
                  <c:v>1293.3213979273819</c:v>
                </c:pt>
                <c:pt idx="202">
                  <c:v>1189.6937571691039</c:v>
                </c:pt>
                <c:pt idx="203">
                  <c:v>1248.5139285986613</c:v>
                </c:pt>
                <c:pt idx="204">
                  <c:v>1296.2546328578237</c:v>
                </c:pt>
                <c:pt idx="205">
                  <c:v>1134.4387708302002</c:v>
                </c:pt>
                <c:pt idx="206">
                  <c:v>992.01797226902715</c:v>
                </c:pt>
                <c:pt idx="207">
                  <c:v>1257.2532941771769</c:v>
                </c:pt>
                <c:pt idx="208">
                  <c:v>1337.3107308453227</c:v>
                </c:pt>
                <c:pt idx="209">
                  <c:v>1320.130927118098</c:v>
                </c:pt>
                <c:pt idx="210">
                  <c:v>1396.2161360017724</c:v>
                </c:pt>
                <c:pt idx="211">
                  <c:v>1395.8654021023651</c:v>
                </c:pt>
                <c:pt idx="212">
                  <c:v>1317.75895380731</c:v>
                </c:pt>
                <c:pt idx="213">
                  <c:v>1324.9034958983443</c:v>
                </c:pt>
                <c:pt idx="214">
                  <c:v>1290.1768731290599</c:v>
                </c:pt>
                <c:pt idx="215">
                  <c:v>1246.9262976704665</c:v>
                </c:pt>
                <c:pt idx="216">
                  <c:v>1238.5140466763553</c:v>
                </c:pt>
                <c:pt idx="217">
                  <c:v>1009.7985973913038</c:v>
                </c:pt>
                <c:pt idx="218">
                  <c:v>988.41446454307345</c:v>
                </c:pt>
                <c:pt idx="219">
                  <c:v>1251.9918328172275</c:v>
                </c:pt>
                <c:pt idx="220">
                  <c:v>1284.9306037297947</c:v>
                </c:pt>
                <c:pt idx="221">
                  <c:v>1359.1388638640708</c:v>
                </c:pt>
                <c:pt idx="222">
                  <c:v>1315.0203532958988</c:v>
                </c:pt>
                <c:pt idx="223">
                  <c:v>1409.2786041743041</c:v>
                </c:pt>
                <c:pt idx="224">
                  <c:v>1510.2784927968173</c:v>
                </c:pt>
                <c:pt idx="225">
                  <c:v>1350.2125507242704</c:v>
                </c:pt>
                <c:pt idx="226">
                  <c:v>1302.8752210297037</c:v>
                </c:pt>
                <c:pt idx="227">
                  <c:v>1308.8226309290083</c:v>
                </c:pt>
                <c:pt idx="228">
                  <c:v>1087.6344663479538</c:v>
                </c:pt>
                <c:pt idx="229">
                  <c:v>1162.2094623217836</c:v>
                </c:pt>
                <c:pt idx="230">
                  <c:v>1758.7373961601661</c:v>
                </c:pt>
                <c:pt idx="231">
                  <c:v>1232.2320516614395</c:v>
                </c:pt>
                <c:pt idx="232">
                  <c:v>1210.8059510646353</c:v>
                </c:pt>
                <c:pt idx="233">
                  <c:v>1267.8416889602267</c:v>
                </c:pt>
                <c:pt idx="234">
                  <c:v>1329.6558067980491</c:v>
                </c:pt>
                <c:pt idx="235">
                  <c:v>1381.0780910583867</c:v>
                </c:pt>
                <c:pt idx="236">
                  <c:v>1321.7562496279277</c:v>
                </c:pt>
                <c:pt idx="237">
                  <c:v>1261.0235443549388</c:v>
                </c:pt>
                <c:pt idx="238">
                  <c:v>1312.9696617046386</c:v>
                </c:pt>
                <c:pt idx="239">
                  <c:v>1268.4160724251064</c:v>
                </c:pt>
                <c:pt idx="240">
                  <c:v>1284.0915912972448</c:v>
                </c:pt>
                <c:pt idx="241">
                  <c:v>1317.4508486973036</c:v>
                </c:pt>
                <c:pt idx="242">
                  <c:v>1226.3897455388856</c:v>
                </c:pt>
                <c:pt idx="243">
                  <c:v>1364.7132185620767</c:v>
                </c:pt>
                <c:pt idx="244">
                  <c:v>1613.8265623153643</c:v>
                </c:pt>
                <c:pt idx="245">
                  <c:v>1374.2286255540544</c:v>
                </c:pt>
                <c:pt idx="246">
                  <c:v>1434.5546626141613</c:v>
                </c:pt>
                <c:pt idx="247">
                  <c:v>1584.8284788146905</c:v>
                </c:pt>
                <c:pt idx="248">
                  <c:v>1415.2818233621654</c:v>
                </c:pt>
                <c:pt idx="249">
                  <c:v>1513.9209595278135</c:v>
                </c:pt>
                <c:pt idx="250">
                  <c:v>1440.1570237495446</c:v>
                </c:pt>
                <c:pt idx="251">
                  <c:v>1370.751294039999</c:v>
                </c:pt>
                <c:pt idx="252">
                  <c:v>1429.0567561292658</c:v>
                </c:pt>
                <c:pt idx="253">
                  <c:v>1193.0489232339758</c:v>
                </c:pt>
                <c:pt idx="254">
                  <c:v>1465.7208991083223</c:v>
                </c:pt>
                <c:pt idx="255">
                  <c:v>1335.8004048368985</c:v>
                </c:pt>
                <c:pt idx="256">
                  <c:v>1572.2435009557164</c:v>
                </c:pt>
                <c:pt idx="257">
                  <c:v>1476.5033439429885</c:v>
                </c:pt>
                <c:pt idx="258">
                  <c:v>1583.7653521213301</c:v>
                </c:pt>
                <c:pt idx="259">
                  <c:v>1581.1204446963668</c:v>
                </c:pt>
                <c:pt idx="260">
                  <c:v>1458.2097722607937</c:v>
                </c:pt>
                <c:pt idx="261">
                  <c:v>1445.3674328588679</c:v>
                </c:pt>
                <c:pt idx="262">
                  <c:v>1642.3910086533335</c:v>
                </c:pt>
                <c:pt idx="263">
                  <c:v>1456.7896711589715</c:v>
                </c:pt>
                <c:pt idx="264">
                  <c:v>1495.4044052982774</c:v>
                </c:pt>
                <c:pt idx="265">
                  <c:v>1336.2175868512095</c:v>
                </c:pt>
                <c:pt idx="266">
                  <c:v>1161.7516098793869</c:v>
                </c:pt>
                <c:pt idx="267">
                  <c:v>1335.1580300149806</c:v>
                </c:pt>
                <c:pt idx="268">
                  <c:v>1501.8544147867262</c:v>
                </c:pt>
                <c:pt idx="269">
                  <c:v>1462.0433832016568</c:v>
                </c:pt>
                <c:pt idx="270">
                  <c:v>1493.7732738734251</c:v>
                </c:pt>
                <c:pt idx="271">
                  <c:v>1483.9609722429814</c:v>
                </c:pt>
                <c:pt idx="272">
                  <c:v>1473.0447393197096</c:v>
                </c:pt>
                <c:pt idx="273">
                  <c:v>1568.9589727416312</c:v>
                </c:pt>
                <c:pt idx="274">
                  <c:v>1421.1631480083252</c:v>
                </c:pt>
                <c:pt idx="275">
                  <c:v>1568.9987679356589</c:v>
                </c:pt>
                <c:pt idx="276">
                  <c:v>1376.5629215804715</c:v>
                </c:pt>
                <c:pt idx="277">
                  <c:v>1240.8690551296904</c:v>
                </c:pt>
                <c:pt idx="278">
                  <c:v>1065.9726913458503</c:v>
                </c:pt>
                <c:pt idx="279">
                  <c:v>1256.0947047232009</c:v>
                </c:pt>
                <c:pt idx="280">
                  <c:v>1304.6722708893503</c:v>
                </c:pt>
                <c:pt idx="281">
                  <c:v>1390.9616436461251</c:v>
                </c:pt>
                <c:pt idx="282">
                  <c:v>1466.109313585948</c:v>
                </c:pt>
                <c:pt idx="283">
                  <c:v>1508.1450789246535</c:v>
                </c:pt>
                <c:pt idx="284">
                  <c:v>1519.2092421388118</c:v>
                </c:pt>
                <c:pt idx="285">
                  <c:v>1630.5786856976856</c:v>
                </c:pt>
                <c:pt idx="286">
                  <c:v>1413.3833487257291</c:v>
                </c:pt>
                <c:pt idx="287">
                  <c:v>1546.5851626216149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8-456C-9F8C-038D450CB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742608"/>
        <c:axId val="1644732208"/>
      </c:scatterChart>
      <c:valAx>
        <c:axId val="164474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732208"/>
        <c:crosses val="autoZero"/>
        <c:crossBetween val="midCat"/>
      </c:valAx>
      <c:valAx>
        <c:axId val="164473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74260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2.xml"/><Relationship Id="rId4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57150</xdr:colOff>
      <xdr:row>2</xdr:row>
      <xdr:rowOff>14287</xdr:rowOff>
    </xdr:from>
    <xdr:to>
      <xdr:col>49</xdr:col>
      <xdr:colOff>361950</xdr:colOff>
      <xdr:row>16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D9E3A-6DFC-4586-B9F5-09A1018E7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479854</xdr:colOff>
      <xdr:row>5</xdr:row>
      <xdr:rowOff>170428</xdr:rowOff>
    </xdr:from>
    <xdr:to>
      <xdr:col>13</xdr:col>
      <xdr:colOff>343399</xdr:colOff>
      <xdr:row>22</xdr:row>
      <xdr:rowOff>170428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5A72C-857E-4774-8ED1-A9BF0B500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538239</xdr:colOff>
      <xdr:row>1</xdr:row>
      <xdr:rowOff>175610</xdr:rowOff>
    </xdr:from>
    <xdr:to>
      <xdr:col>13</xdr:col>
      <xdr:colOff>455084</xdr:colOff>
      <xdr:row>17</xdr:row>
      <xdr:rowOff>52160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6F72A7-15A7-4AAF-ABA8-FFEABBDB8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109204</xdr:colOff>
      <xdr:row>8</xdr:row>
      <xdr:rowOff>117771</xdr:rowOff>
    </xdr:from>
    <xdr:to>
      <xdr:col>37</xdr:col>
      <xdr:colOff>181953</xdr:colOff>
      <xdr:row>19</xdr:row>
      <xdr:rowOff>197827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BDC0C86-EB7A-40EE-A9B1-D5AE759E7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115196</xdr:colOff>
      <xdr:row>25</xdr:row>
      <xdr:rowOff>45526</xdr:rowOff>
    </xdr:from>
    <xdr:to>
      <xdr:col>29</xdr:col>
      <xdr:colOff>236376</xdr:colOff>
      <xdr:row>37</xdr:row>
      <xdr:rowOff>194752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983DDE2-158B-4658-96FD-B9B1499D2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213591</xdr:colOff>
      <xdr:row>22</xdr:row>
      <xdr:rowOff>194187</xdr:rowOff>
    </xdr:from>
    <xdr:to>
      <xdr:col>37</xdr:col>
      <xdr:colOff>547784</xdr:colOff>
      <xdr:row>35</xdr:row>
      <xdr:rowOff>154677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51EAE6-5685-4766-93D0-21195AE77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410770</xdr:colOff>
      <xdr:row>28</xdr:row>
      <xdr:rowOff>133020</xdr:rowOff>
    </xdr:from>
    <xdr:to>
      <xdr:col>12</xdr:col>
      <xdr:colOff>212725</xdr:colOff>
      <xdr:row>38</xdr:row>
      <xdr:rowOff>165099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A8E91B-A300-4A2B-92F3-2A2685B0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</xdr:row>
      <xdr:rowOff>117781</xdr:rowOff>
    </xdr:from>
    <xdr:to>
      <xdr:col>8</xdr:col>
      <xdr:colOff>161124</xdr:colOff>
      <xdr:row>25</xdr:row>
      <xdr:rowOff>141417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C599176-51C8-4A6D-85F9-A336A5CFD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3175</xdr:colOff>
      <xdr:row>9</xdr:row>
      <xdr:rowOff>44450</xdr:rowOff>
    </xdr:from>
    <xdr:to>
      <xdr:col>29</xdr:col>
      <xdr:colOff>333375</xdr:colOff>
      <xdr:row>22</xdr:row>
      <xdr:rowOff>3175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93AB79-EA14-479A-9925-CFD7D1290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369238</xdr:colOff>
      <xdr:row>20</xdr:row>
      <xdr:rowOff>123808</xdr:rowOff>
    </xdr:from>
    <xdr:to>
      <xdr:col>13</xdr:col>
      <xdr:colOff>249056</xdr:colOff>
      <xdr:row>27</xdr:row>
      <xdr:rowOff>115357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B94074B-E05D-4EF0-93C7-F24DF9BEC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6988" y="4251308"/>
          <a:ext cx="2737318" cy="1436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158863</xdr:colOff>
      <xdr:row>33</xdr:row>
      <xdr:rowOff>46151</xdr:rowOff>
    </xdr:from>
    <xdr:to>
      <xdr:col>7</xdr:col>
      <xdr:colOff>403590</xdr:colOff>
      <xdr:row>49</xdr:row>
      <xdr:rowOff>124180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FF8077-A4C0-4F52-873E-8E080160C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451442</xdr:colOff>
      <xdr:row>50</xdr:row>
      <xdr:rowOff>53114</xdr:rowOff>
    </xdr:from>
    <xdr:to>
      <xdr:col>15</xdr:col>
      <xdr:colOff>458313</xdr:colOff>
      <xdr:row>66</xdr:row>
      <xdr:rowOff>142369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30944A-6449-4DF7-BAF2-4B1D6088C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162484</xdr:colOff>
      <xdr:row>50</xdr:row>
      <xdr:rowOff>45716</xdr:rowOff>
    </xdr:from>
    <xdr:to>
      <xdr:col>7</xdr:col>
      <xdr:colOff>410199</xdr:colOff>
      <xdr:row>66</xdr:row>
      <xdr:rowOff>136815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5B7647-DF72-4524-896C-31D75989F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442582</xdr:colOff>
      <xdr:row>33</xdr:row>
      <xdr:rowOff>31462</xdr:rowOff>
    </xdr:from>
    <xdr:to>
      <xdr:col>15</xdr:col>
      <xdr:colOff>432121</xdr:colOff>
      <xdr:row>49</xdr:row>
      <xdr:rowOff>129411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1CCCF5-441E-4E18-A734-7C8DC9C5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2914B945-1DEE-40A7-B439-07DAD9B726AC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34862</xdr:colOff>
      <xdr:row>18</xdr:row>
      <xdr:rowOff>96793</xdr:rowOff>
    </xdr:from>
    <xdr:to>
      <xdr:col>6</xdr:col>
      <xdr:colOff>2112295</xdr:colOff>
      <xdr:row>33</xdr:row>
      <xdr:rowOff>64368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C1C837-3A70-4C9F-8211-F7097752B8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2174393</xdr:colOff>
      <xdr:row>18</xdr:row>
      <xdr:rowOff>83086</xdr:rowOff>
    </xdr:from>
    <xdr:to>
      <xdr:col>12</xdr:col>
      <xdr:colOff>28761</xdr:colOff>
      <xdr:row>33</xdr:row>
      <xdr:rowOff>78592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1B8364-C2E3-49E2-8EE6-967B99625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587601</xdr:colOff>
      <xdr:row>39</xdr:row>
      <xdr:rowOff>152047</xdr:rowOff>
    </xdr:from>
    <xdr:to>
      <xdr:col>68</xdr:col>
      <xdr:colOff>177186</xdr:colOff>
      <xdr:row>56</xdr:row>
      <xdr:rowOff>108232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20B17A-3A1F-40AA-ABEB-6B2207A1E9B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76124" y="6372161"/>
          <a:ext cx="14742995" cy="2654936"/>
        </a:xfrm>
        <a:prstGeom prst="rect">
          <a:avLst/>
        </a:prstGeom>
      </xdr:spPr>
    </xdr:pic>
    <xdr:clientData/>
  </xdr:twoCellAnchor>
  <xdr:twoCellAnchor>
    <xdr:from>
      <xdr:col>8</xdr:col>
      <xdr:colOff>177997</xdr:colOff>
      <xdr:row>16</xdr:row>
      <xdr:rowOff>16089</xdr:rowOff>
    </xdr:from>
    <xdr:to>
      <xdr:col>15</xdr:col>
      <xdr:colOff>289351</xdr:colOff>
      <xdr:row>34</xdr:row>
      <xdr:rowOff>42649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ACA74C-85B9-4BBA-B511-B3D3BC3B1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55491</xdr:colOff>
      <xdr:row>34</xdr:row>
      <xdr:rowOff>122628</xdr:rowOff>
    </xdr:from>
    <xdr:to>
      <xdr:col>43</xdr:col>
      <xdr:colOff>213389</xdr:colOff>
      <xdr:row>51</xdr:row>
      <xdr:rowOff>113105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1643FB-D129-4036-9EEB-A805F4A47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21426</xdr:colOff>
      <xdr:row>1</xdr:row>
      <xdr:rowOff>87768</xdr:rowOff>
    </xdr:from>
    <xdr:to>
      <xdr:col>17</xdr:col>
      <xdr:colOff>239477</xdr:colOff>
      <xdr:row>16</xdr:row>
      <xdr:rowOff>125653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4B7F5E-5345-41D5-A927-EE8B83F01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303541</xdr:colOff>
      <xdr:row>1</xdr:row>
      <xdr:rowOff>87583</xdr:rowOff>
    </xdr:from>
    <xdr:to>
      <xdr:col>23</xdr:col>
      <xdr:colOff>620248</xdr:colOff>
      <xdr:row>16</xdr:row>
      <xdr:rowOff>122075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5B9ADE-2B98-455A-BE8B-91497A68F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19584</xdr:colOff>
      <xdr:row>17</xdr:row>
      <xdr:rowOff>60205</xdr:rowOff>
    </xdr:from>
    <xdr:to>
      <xdr:col>17</xdr:col>
      <xdr:colOff>241707</xdr:colOff>
      <xdr:row>308</xdr:row>
      <xdr:rowOff>56394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2F620E-D17A-4343-8619-B5EBDC582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306962</xdr:colOff>
      <xdr:row>17</xdr:row>
      <xdr:rowOff>53747</xdr:rowOff>
    </xdr:from>
    <xdr:to>
      <xdr:col>24</xdr:col>
      <xdr:colOff>1233</xdr:colOff>
      <xdr:row>308</xdr:row>
      <xdr:rowOff>23478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71A9639-9ACC-428D-AABA-1300259DB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25853</xdr:colOff>
      <xdr:row>5</xdr:row>
      <xdr:rowOff>53655</xdr:rowOff>
    </xdr:from>
    <xdr:to>
      <xdr:col>24</xdr:col>
      <xdr:colOff>621159</xdr:colOff>
      <xdr:row>22</xdr:row>
      <xdr:rowOff>30934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757D841-50F5-40D0-AFA6-DFBAF604F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79500</xdr:colOff>
      <xdr:row>13</xdr:row>
      <xdr:rowOff>115718</xdr:rowOff>
    </xdr:from>
    <xdr:to>
      <xdr:col>10</xdr:col>
      <xdr:colOff>218037</xdr:colOff>
      <xdr:row>28</xdr:row>
      <xdr:rowOff>163916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25043-C95D-4313-B8DF-96E3CEBC7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312072</xdr:colOff>
      <xdr:row>13</xdr:row>
      <xdr:rowOff>116010</xdr:rowOff>
    </xdr:from>
    <xdr:to>
      <xdr:col>16</xdr:col>
      <xdr:colOff>610577</xdr:colOff>
      <xdr:row>28</xdr:row>
      <xdr:rowOff>158073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9C7702-4445-4CDB-B4E2-0C3680861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88195</xdr:colOff>
      <xdr:row>29</xdr:row>
      <xdr:rowOff>154002</xdr:rowOff>
    </xdr:from>
    <xdr:to>
      <xdr:col>10</xdr:col>
      <xdr:colOff>225514</xdr:colOff>
      <xdr:row>44</xdr:row>
      <xdr:rowOff>146539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B621F6D-3A9E-40BC-9237-BDD749FF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354134</xdr:colOff>
      <xdr:row>29</xdr:row>
      <xdr:rowOff>145183</xdr:rowOff>
    </xdr:from>
    <xdr:to>
      <xdr:col>16</xdr:col>
      <xdr:colOff>610578</xdr:colOff>
      <xdr:row>44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5A9769-6EF9-466F-8A7B-0EFA07581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35950</xdr:colOff>
      <xdr:row>2</xdr:row>
      <xdr:rowOff>8219</xdr:rowOff>
    </xdr:from>
    <xdr:to>
      <xdr:col>27</xdr:col>
      <xdr:colOff>474327</xdr:colOff>
      <xdr:row>16</xdr:row>
      <xdr:rowOff>8988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532840-3A70-4138-9CBA-2DD6198F4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243927</xdr:colOff>
      <xdr:row>17</xdr:row>
      <xdr:rowOff>86062</xdr:rowOff>
    </xdr:from>
    <xdr:to>
      <xdr:col>36</xdr:col>
      <xdr:colOff>44501</xdr:colOff>
      <xdr:row>31</xdr:row>
      <xdr:rowOff>91842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8C0DB1-305B-4772-B8D7-05C2BBDFB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192708</xdr:colOff>
      <xdr:row>2</xdr:row>
      <xdr:rowOff>6948</xdr:rowOff>
    </xdr:from>
    <xdr:to>
      <xdr:col>35</xdr:col>
      <xdr:colOff>465235</xdr:colOff>
      <xdr:row>16</xdr:row>
      <xdr:rowOff>27627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14545A-936F-4BDB-B133-C4AD73AFD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38869</xdr:colOff>
      <xdr:row>17</xdr:row>
      <xdr:rowOff>36481</xdr:rowOff>
    </xdr:from>
    <xdr:to>
      <xdr:col>27</xdr:col>
      <xdr:colOff>456873</xdr:colOff>
      <xdr:row>31</xdr:row>
      <xdr:rowOff>42261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6BE81C-70FA-4CA0-BFD5-0B32654D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527396</xdr:colOff>
      <xdr:row>11</xdr:row>
      <xdr:rowOff>80427</xdr:rowOff>
    </xdr:from>
    <xdr:to>
      <xdr:col>11</xdr:col>
      <xdr:colOff>112801</xdr:colOff>
      <xdr:row>28</xdr:row>
      <xdr:rowOff>7403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DAF17C-4FE6-43A8-A29B-289235A10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49133</xdr:colOff>
      <xdr:row>19</xdr:row>
      <xdr:rowOff>69832</xdr:rowOff>
    </xdr:from>
    <xdr:to>
      <xdr:col>38</xdr:col>
      <xdr:colOff>371239</xdr:colOff>
      <xdr:row>35</xdr:row>
      <xdr:rowOff>157620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7C166B-0DA3-4D9A-9704-72ECD8F25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89312</xdr:colOff>
      <xdr:row>1</xdr:row>
      <xdr:rowOff>195181</xdr:rowOff>
    </xdr:from>
    <xdr:to>
      <xdr:col>38</xdr:col>
      <xdr:colOff>389775</xdr:colOff>
      <xdr:row>18</xdr:row>
      <xdr:rowOff>72676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1CDC8F-35BB-4FD6-99E7-209E5774D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84324</xdr:colOff>
      <xdr:row>19</xdr:row>
      <xdr:rowOff>105087</xdr:rowOff>
    </xdr:from>
    <xdr:to>
      <xdr:col>30</xdr:col>
      <xdr:colOff>474679</xdr:colOff>
      <xdr:row>36</xdr:row>
      <xdr:rowOff>32062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825121D-7C51-46C8-A56F-E7E740419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42978</xdr:colOff>
      <xdr:row>15</xdr:row>
      <xdr:rowOff>109421</xdr:rowOff>
    </xdr:from>
    <xdr:to>
      <xdr:col>9</xdr:col>
      <xdr:colOff>584277</xdr:colOff>
      <xdr:row>32</xdr:row>
      <xdr:rowOff>88048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C0EE8EF-00B8-4825-953B-35CF4B9EA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92927</xdr:colOff>
      <xdr:row>15</xdr:row>
      <xdr:rowOff>1</xdr:rowOff>
    </xdr:from>
    <xdr:to>
      <xdr:col>16</xdr:col>
      <xdr:colOff>297366</xdr:colOff>
      <xdr:row>31</xdr:row>
      <xdr:rowOff>141250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D46C489-A9BA-4603-83B9-00E447D61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69695</xdr:colOff>
      <xdr:row>33</xdr:row>
      <xdr:rowOff>116159</xdr:rowOff>
    </xdr:from>
    <xdr:to>
      <xdr:col>9</xdr:col>
      <xdr:colOff>610994</xdr:colOff>
      <xdr:row>50</xdr:row>
      <xdr:rowOff>94785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0DF5EA2-9302-4603-BAAB-53F45078E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871189</xdr:colOff>
      <xdr:row>33</xdr:row>
      <xdr:rowOff>127775</xdr:rowOff>
    </xdr:from>
    <xdr:to>
      <xdr:col>16</xdr:col>
      <xdr:colOff>88281</xdr:colOff>
      <xdr:row>50</xdr:row>
      <xdr:rowOff>106401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F3F132E-61DD-4010-A973-8EC21E0B7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DE4760A-75DE-4FF9-A67D-1B2CA3237F58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342289</xdr:colOff>
      <xdr:row>0</xdr:row>
      <xdr:rowOff>90892</xdr:rowOff>
    </xdr:from>
    <xdr:to>
      <xdr:col>15</xdr:col>
      <xdr:colOff>358839</xdr:colOff>
      <xdr:row>14</xdr:row>
      <xdr:rowOff>62716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7B5DA7-B464-48A8-A4BB-0ECA769EA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22860</xdr:rowOff>
    </xdr:from>
    <xdr:to>
      <xdr:col>10</xdr:col>
      <xdr:colOff>473075</xdr:colOff>
      <xdr:row>24</xdr:row>
      <xdr:rowOff>109855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39EE14-23F6-47C7-B64E-3A1BC9714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43</xdr:row>
      <xdr:rowOff>123825</xdr:rowOff>
    </xdr:from>
    <xdr:to>
      <xdr:col>23</xdr:col>
      <xdr:colOff>490220</xdr:colOff>
      <xdr:row>60</xdr:row>
      <xdr:rowOff>85726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AE50DA-AE11-49B0-897E-1ED3B08302B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6500" y="6975475"/>
          <a:ext cx="14516100" cy="26606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99740</xdr:colOff>
      <xdr:row>2</xdr:row>
      <xdr:rowOff>84106</xdr:rowOff>
    </xdr:from>
    <xdr:to>
      <xdr:col>16</xdr:col>
      <xdr:colOff>269574</xdr:colOff>
      <xdr:row>25</xdr:row>
      <xdr:rowOff>125801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280A10-2ABE-45BB-9A65-C7A7B88F6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2023\ForecastingCase\ForecastingCase-2023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2023\ForecastingCase\ForecastingCase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onthlyData12(26)"/>
      <sheetName val="2.YearlyData"/>
      <sheetName val="3.MA.ES.Level"/>
      <sheetName val="4.AllMetricsUsing.ES"/>
      <sheetName val="5.AddConstant"/>
      <sheetName val="6.Reg.Line.AddIns.Functions"/>
      <sheetName val="7.TrendAdjES"/>
      <sheetName val="8.SeasRegChopraMineEvenp12"/>
      <sheetName val="9.SeasDummyReg"/>
      <sheetName val="10.TreSeasExpoSmoo"/>
      <sheetName val="4.MAD.GenPurp.MA"/>
      <sheetName val="4.MAD.GenPurp.MA (2)"/>
      <sheetName val="5.2.RegreSSE&amp;SST"/>
      <sheetName val="5.3Reg-Piecewise"/>
      <sheetName val="3.1.ES"/>
      <sheetName val="Reg-Piecewise"/>
      <sheetName val="Months"/>
      <sheetName val="Reg"/>
    </sheetNames>
    <sheetDataSet>
      <sheetData sheetId="0"/>
      <sheetData sheetId="1"/>
      <sheetData sheetId="2">
        <row r="3">
          <cell r="A3">
            <v>1</v>
          </cell>
          <cell r="B3">
            <v>6460</v>
          </cell>
        </row>
        <row r="4">
          <cell r="A4">
            <v>2</v>
          </cell>
          <cell r="B4">
            <v>7480</v>
          </cell>
        </row>
        <row r="5">
          <cell r="A5">
            <v>3</v>
          </cell>
          <cell r="B5">
            <v>8220</v>
          </cell>
        </row>
        <row r="6">
          <cell r="A6">
            <v>4</v>
          </cell>
          <cell r="B6">
            <v>9480</v>
          </cell>
        </row>
        <row r="7">
          <cell r="A7">
            <v>5</v>
          </cell>
          <cell r="B7">
            <v>9650</v>
          </cell>
        </row>
        <row r="8">
          <cell r="A8">
            <v>6</v>
          </cell>
          <cell r="B8">
            <v>10630</v>
          </cell>
        </row>
        <row r="9">
          <cell r="A9">
            <v>7</v>
          </cell>
          <cell r="B9">
            <v>11810</v>
          </cell>
        </row>
        <row r="10">
          <cell r="A10">
            <v>8</v>
          </cell>
          <cell r="B10">
            <v>13100</v>
          </cell>
        </row>
        <row r="11">
          <cell r="A11">
            <v>9</v>
          </cell>
          <cell r="B11">
            <v>14190</v>
          </cell>
        </row>
        <row r="12">
          <cell r="A12">
            <v>10</v>
          </cell>
          <cell r="B12">
            <v>15760</v>
          </cell>
        </row>
        <row r="13">
          <cell r="A13">
            <v>11</v>
          </cell>
          <cell r="B13">
            <v>15670</v>
          </cell>
        </row>
        <row r="14">
          <cell r="A14">
            <v>12</v>
          </cell>
          <cell r="B14">
            <v>14340</v>
          </cell>
        </row>
        <row r="15">
          <cell r="A15">
            <v>13</v>
          </cell>
          <cell r="B15">
            <v>11810</v>
          </cell>
        </row>
        <row r="16">
          <cell r="A16">
            <v>14</v>
          </cell>
          <cell r="B16">
            <v>14100</v>
          </cell>
        </row>
        <row r="17">
          <cell r="A17">
            <v>15</v>
          </cell>
          <cell r="B17">
            <v>14000</v>
          </cell>
        </row>
        <row r="18">
          <cell r="A18">
            <v>16</v>
          </cell>
          <cell r="B18">
            <v>14120</v>
          </cell>
        </row>
        <row r="19">
          <cell r="A19">
            <v>17</v>
          </cell>
          <cell r="B19">
            <v>14600</v>
          </cell>
        </row>
        <row r="20">
          <cell r="A20">
            <v>18</v>
          </cell>
          <cell r="B20">
            <v>15160</v>
          </cell>
        </row>
        <row r="21">
          <cell r="A21">
            <v>19</v>
          </cell>
          <cell r="B21">
            <v>15350</v>
          </cell>
        </row>
        <row r="22">
          <cell r="A22">
            <v>20</v>
          </cell>
          <cell r="B22">
            <v>15630</v>
          </cell>
        </row>
        <row r="23">
          <cell r="A23">
            <v>21</v>
          </cell>
          <cell r="B23">
            <v>16400</v>
          </cell>
        </row>
        <row r="24">
          <cell r="A24">
            <v>22</v>
          </cell>
          <cell r="B24">
            <v>17550</v>
          </cell>
        </row>
        <row r="25">
          <cell r="A25">
            <v>23</v>
          </cell>
          <cell r="B25">
            <v>16970</v>
          </cell>
        </row>
        <row r="26">
          <cell r="A26">
            <v>24</v>
          </cell>
          <cell r="B26">
            <v>17300</v>
          </cell>
        </row>
        <row r="27">
          <cell r="A27">
            <v>25</v>
          </cell>
          <cell r="B27">
            <v>20060</v>
          </cell>
        </row>
        <row r="28">
          <cell r="A28">
            <v>26</v>
          </cell>
          <cell r="B28">
            <v>19040</v>
          </cell>
        </row>
        <row r="29">
          <cell r="A29">
            <v>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onthlyData"/>
      <sheetName val="2.Yearly"/>
      <sheetName val="MA_1"/>
      <sheetName val="MA-2"/>
      <sheetName val="ES"/>
      <sheetName val="TrndAdjES"/>
      <sheetName val="Reg-Graph-Formula"/>
      <sheetName val="5.RegreSSE&amp;SST"/>
      <sheetName val="Reg-Piecewise-2"/>
      <sheetName val="Practice"/>
      <sheetName val="6.AllRegFormula&amp;Solver"/>
      <sheetName val="Months"/>
      <sheetName val="Reg"/>
      <sheetName val="Reg-Piecewise"/>
    </sheetNames>
    <sheetDataSet>
      <sheetData sheetId="0"/>
      <sheetData sheetId="1"/>
      <sheetData sheetId="2"/>
      <sheetData sheetId="3">
        <row r="4">
          <cell r="A4">
            <v>1</v>
          </cell>
          <cell r="B4">
            <v>6460</v>
          </cell>
        </row>
        <row r="5">
          <cell r="A5">
            <v>2</v>
          </cell>
          <cell r="B5">
            <v>7480</v>
          </cell>
        </row>
        <row r="6">
          <cell r="A6">
            <v>3</v>
          </cell>
          <cell r="B6">
            <v>8220</v>
          </cell>
        </row>
        <row r="7">
          <cell r="A7">
            <v>4</v>
          </cell>
          <cell r="B7">
            <v>9480</v>
          </cell>
        </row>
        <row r="8">
          <cell r="A8">
            <v>5</v>
          </cell>
          <cell r="B8">
            <v>9650</v>
          </cell>
        </row>
        <row r="9">
          <cell r="A9">
            <v>6</v>
          </cell>
          <cell r="B9">
            <v>10630</v>
          </cell>
        </row>
        <row r="10">
          <cell r="A10">
            <v>7</v>
          </cell>
          <cell r="B10">
            <v>11810</v>
          </cell>
        </row>
        <row r="11">
          <cell r="A11">
            <v>8</v>
          </cell>
          <cell r="B11">
            <v>13100</v>
          </cell>
        </row>
        <row r="12">
          <cell r="A12">
            <v>9</v>
          </cell>
          <cell r="B12">
            <v>14190</v>
          </cell>
        </row>
        <row r="13">
          <cell r="A13">
            <v>10</v>
          </cell>
          <cell r="B13">
            <v>15760</v>
          </cell>
        </row>
        <row r="14">
          <cell r="A14">
            <v>11</v>
          </cell>
          <cell r="B14">
            <v>15670</v>
          </cell>
        </row>
        <row r="15">
          <cell r="A15">
            <v>12</v>
          </cell>
          <cell r="B15">
            <v>14340</v>
          </cell>
        </row>
        <row r="16">
          <cell r="A16">
            <v>13</v>
          </cell>
          <cell r="B16">
            <v>11810</v>
          </cell>
        </row>
        <row r="17">
          <cell r="A17">
            <v>14</v>
          </cell>
          <cell r="B17">
            <v>14100</v>
          </cell>
        </row>
        <row r="18">
          <cell r="A18">
            <v>15</v>
          </cell>
          <cell r="B18">
            <v>14000</v>
          </cell>
        </row>
        <row r="19">
          <cell r="A19">
            <v>16</v>
          </cell>
          <cell r="B19">
            <v>14120</v>
          </cell>
        </row>
        <row r="20">
          <cell r="A20">
            <v>17</v>
          </cell>
          <cell r="B20">
            <v>14600</v>
          </cell>
        </row>
        <row r="21">
          <cell r="A21">
            <v>18</v>
          </cell>
          <cell r="B21">
            <v>15160</v>
          </cell>
        </row>
        <row r="22">
          <cell r="A22">
            <v>19</v>
          </cell>
          <cell r="B22">
            <v>15350</v>
          </cell>
        </row>
        <row r="23">
          <cell r="A23">
            <v>20</v>
          </cell>
          <cell r="B23">
            <v>15630</v>
          </cell>
        </row>
        <row r="24">
          <cell r="A24">
            <v>21</v>
          </cell>
          <cell r="B24">
            <v>16400</v>
          </cell>
        </row>
        <row r="25">
          <cell r="A25">
            <v>22</v>
          </cell>
          <cell r="B25">
            <v>17550</v>
          </cell>
        </row>
        <row r="26">
          <cell r="A26">
            <v>23</v>
          </cell>
          <cell r="B26">
            <v>16970</v>
          </cell>
        </row>
        <row r="27">
          <cell r="A27">
            <v>24</v>
          </cell>
          <cell r="B27">
            <v>17300</v>
          </cell>
        </row>
        <row r="28">
          <cell r="A28">
            <v>25</v>
          </cell>
          <cell r="B28">
            <v>20060</v>
          </cell>
        </row>
        <row r="29">
          <cell r="A29">
            <v>26</v>
          </cell>
          <cell r="B29">
            <v>19040</v>
          </cell>
        </row>
        <row r="30">
          <cell r="A30">
            <v>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23-06-16T02:03:20.421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23-07-13T00:28:05.170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9798-A1B0-48ED-BDC9-9A2439C41220}">
  <dimension ref="A1:AF318"/>
  <sheetViews>
    <sheetView zoomScale="55" zoomScaleNormal="55" workbookViewId="0">
      <selection activeCell="AI41" sqref="AI41"/>
    </sheetView>
  </sheetViews>
  <sheetFormatPr defaultColWidth="8.7109375" defaultRowHeight="16.5"/>
  <cols>
    <col min="1" max="1" width="5.7109375" style="24" customWidth="1"/>
    <col min="2" max="2" width="3.5703125" style="24" bestFit="1" customWidth="1"/>
    <col min="3" max="3" width="5.28515625" style="24" bestFit="1" customWidth="1"/>
    <col min="4" max="5" width="9.5703125" style="24" customWidth="1"/>
    <col min="6" max="7" width="11.28515625" style="24" customWidth="1"/>
    <col min="8" max="8" width="9.5703125" style="24" bestFit="1" customWidth="1"/>
    <col min="9" max="9" width="11.28515625" style="24" bestFit="1" customWidth="1"/>
    <col min="10" max="11" width="9.28515625" style="24" bestFit="1" customWidth="1"/>
    <col min="12" max="12" width="13.28515625" style="24" bestFit="1" customWidth="1"/>
    <col min="13" max="13" width="3.28515625" style="24" customWidth="1"/>
    <col min="14" max="15" width="9.5703125" style="24" bestFit="1" customWidth="1"/>
    <col min="16" max="17" width="11.28515625" style="24" bestFit="1" customWidth="1"/>
    <col min="18" max="18" width="9.5703125" style="24" bestFit="1" customWidth="1"/>
    <col min="19" max="19" width="11.28515625" style="24" bestFit="1" customWidth="1"/>
    <col min="20" max="21" width="9.28515625" style="24" bestFit="1" customWidth="1"/>
    <col min="22" max="22" width="9.5703125" style="24" bestFit="1" customWidth="1"/>
    <col min="23" max="23" width="2.7109375" style="24" customWidth="1"/>
    <col min="24" max="25" width="9.5703125" style="24" bestFit="1" customWidth="1"/>
    <col min="26" max="27" width="11.28515625" style="24" bestFit="1" customWidth="1"/>
    <col min="28" max="28" width="9.5703125" style="24" bestFit="1" customWidth="1"/>
    <col min="29" max="29" width="11.28515625" style="24" bestFit="1" customWidth="1"/>
    <col min="30" max="30" width="10.7109375" style="24" bestFit="1" customWidth="1"/>
    <col min="31" max="31" width="9.28515625" style="24" bestFit="1" customWidth="1"/>
    <col min="32" max="32" width="10.7109375" style="24" bestFit="1" customWidth="1"/>
    <col min="33" max="35" width="8.7109375" style="24"/>
    <col min="36" max="36" width="9.28515625" style="24" bestFit="1" customWidth="1"/>
    <col min="37" max="37" width="8.7109375" style="24"/>
    <col min="38" max="38" width="10.28515625" style="24" customWidth="1"/>
    <col min="39" max="16384" width="8.7109375" style="24"/>
  </cols>
  <sheetData>
    <row r="1" spans="1:32" ht="17.25" thickBot="1">
      <c r="D1" s="325" t="s">
        <v>55</v>
      </c>
      <c r="E1" s="325"/>
      <c r="F1" s="325"/>
      <c r="G1" s="325"/>
      <c r="H1" s="325"/>
      <c r="I1" s="325"/>
      <c r="J1" s="325"/>
      <c r="K1" s="325"/>
      <c r="L1" s="325"/>
      <c r="N1" s="326" t="s">
        <v>54</v>
      </c>
      <c r="O1" s="326"/>
      <c r="P1" s="326"/>
      <c r="Q1" s="326"/>
      <c r="R1" s="326"/>
      <c r="S1" s="326"/>
      <c r="T1" s="326"/>
      <c r="U1" s="326"/>
      <c r="V1" s="326"/>
      <c r="W1" s="37"/>
      <c r="X1" s="326" t="s">
        <v>102</v>
      </c>
      <c r="Y1" s="326"/>
      <c r="Z1" s="326"/>
      <c r="AA1" s="326"/>
      <c r="AB1" s="326"/>
      <c r="AC1" s="326"/>
      <c r="AD1" s="326"/>
      <c r="AE1" s="326"/>
      <c r="AF1" s="326"/>
    </row>
    <row r="2" spans="1:32" s="44" customFormat="1" ht="36" customHeight="1" thickBot="1">
      <c r="A2" s="38" t="s">
        <v>53</v>
      </c>
      <c r="B2" s="39" t="s">
        <v>52</v>
      </c>
      <c r="C2" s="122" t="s">
        <v>52</v>
      </c>
      <c r="D2" s="41" t="s">
        <v>49</v>
      </c>
      <c r="E2" s="42" t="s">
        <v>48</v>
      </c>
      <c r="F2" s="40" t="s">
        <v>47</v>
      </c>
      <c r="G2" s="40" t="s">
        <v>46</v>
      </c>
      <c r="H2" s="41" t="s">
        <v>56</v>
      </c>
      <c r="I2" s="42" t="s">
        <v>57</v>
      </c>
      <c r="J2" s="40" t="s">
        <v>45</v>
      </c>
      <c r="K2" s="42" t="s">
        <v>51</v>
      </c>
      <c r="L2" s="43" t="s">
        <v>50</v>
      </c>
      <c r="N2" s="38" t="s">
        <v>49</v>
      </c>
      <c r="O2" s="285" t="s">
        <v>48</v>
      </c>
      <c r="P2" s="39" t="s">
        <v>47</v>
      </c>
      <c r="Q2" s="39" t="s">
        <v>46</v>
      </c>
      <c r="R2" s="38" t="s">
        <v>56</v>
      </c>
      <c r="S2" s="285" t="s">
        <v>57</v>
      </c>
      <c r="T2" s="38" t="s">
        <v>45</v>
      </c>
      <c r="U2" s="285" t="s">
        <v>51</v>
      </c>
      <c r="V2" s="285" t="s">
        <v>50</v>
      </c>
      <c r="W2" s="45"/>
      <c r="X2" s="41" t="s">
        <v>49</v>
      </c>
      <c r="Y2" s="42" t="s">
        <v>48</v>
      </c>
      <c r="Z2" s="41" t="s">
        <v>47</v>
      </c>
      <c r="AA2" s="42" t="s">
        <v>46</v>
      </c>
      <c r="AB2" s="40" t="s">
        <v>56</v>
      </c>
      <c r="AC2" s="40" t="s">
        <v>57</v>
      </c>
      <c r="AD2" s="41" t="s">
        <v>45</v>
      </c>
      <c r="AE2" s="42" t="s">
        <v>44</v>
      </c>
      <c r="AF2" s="42" t="s">
        <v>43</v>
      </c>
    </row>
    <row r="3" spans="1:32">
      <c r="A3" s="46">
        <v>1997</v>
      </c>
      <c r="B3" s="46">
        <v>1</v>
      </c>
      <c r="C3" s="47" t="s">
        <v>42</v>
      </c>
      <c r="D3" s="48">
        <v>115349</v>
      </c>
      <c r="E3" s="49">
        <v>11715.7</v>
      </c>
      <c r="F3" s="50">
        <v>72537</v>
      </c>
      <c r="G3" s="50">
        <v>36438.449999999997</v>
      </c>
      <c r="H3" s="48">
        <f t="shared" ref="H3:H66" si="0">D3+E3</f>
        <v>127064.7</v>
      </c>
      <c r="I3" s="49">
        <f t="shared" ref="I3:I66" si="1">F3+G3</f>
        <v>108975.45</v>
      </c>
      <c r="J3" s="51">
        <f t="shared" ref="J3:J66" si="2">D3+F3</f>
        <v>187886</v>
      </c>
      <c r="K3" s="52">
        <f t="shared" ref="K3:K66" si="3">E3+G3</f>
        <v>48154.149999999994</v>
      </c>
      <c r="L3" s="53">
        <f t="shared" ref="L3:L66" si="4">J3+K3</f>
        <v>236040.15</v>
      </c>
      <c r="M3" s="54"/>
      <c r="N3" s="55">
        <v>123456</v>
      </c>
      <c r="O3" s="56">
        <v>8349</v>
      </c>
      <c r="P3" s="57">
        <v>78965</v>
      </c>
      <c r="Q3" s="57">
        <v>33135</v>
      </c>
      <c r="R3" s="55">
        <f t="shared" ref="R3:R66" si="5">N3+O3</f>
        <v>131805</v>
      </c>
      <c r="S3" s="56">
        <f t="shared" ref="S3:S66" si="6">P3+Q3</f>
        <v>112100</v>
      </c>
      <c r="T3" s="55">
        <f t="shared" ref="T3:T66" si="7">N3+P3</f>
        <v>202421</v>
      </c>
      <c r="U3" s="56">
        <f t="shared" ref="U3:U66" si="8">O3+Q3</f>
        <v>41484</v>
      </c>
      <c r="V3" s="56">
        <f t="shared" ref="V3:V66" si="9">(R3+S3)</f>
        <v>243905</v>
      </c>
      <c r="W3" s="58"/>
      <c r="X3" s="59">
        <f t="shared" ref="X3:X66" si="10">ROUND(D3+N3,0)</f>
        <v>238805</v>
      </c>
      <c r="Y3" s="60">
        <f t="shared" ref="Y3:Y66" si="11">ROUND(E3+O3,0)</f>
        <v>20065</v>
      </c>
      <c r="Z3" s="59">
        <f t="shared" ref="Z3:Z66" si="12">ROUND(F3+P3,0)</f>
        <v>151502</v>
      </c>
      <c r="AA3" s="60">
        <f t="shared" ref="AA3:AA66" si="13">ROUND(G3+Q3,0)</f>
        <v>69573</v>
      </c>
      <c r="AB3" s="61">
        <f t="shared" ref="AB3:AB66" si="14">X3+Y3</f>
        <v>258870</v>
      </c>
      <c r="AC3" s="61">
        <f t="shared" ref="AC3:AC66" si="15">Z3+AA3</f>
        <v>221075</v>
      </c>
      <c r="AD3" s="59">
        <f t="shared" ref="AD3:AD66" si="16">X3+Z3</f>
        <v>390307</v>
      </c>
      <c r="AE3" s="60">
        <f t="shared" ref="AE3:AE66" si="17">Y3+AA3</f>
        <v>89638</v>
      </c>
      <c r="AF3" s="52">
        <f t="shared" ref="AF3:AF66" si="18">(AB3+AC3)</f>
        <v>479945</v>
      </c>
    </row>
    <row r="4" spans="1:32">
      <c r="A4" s="46">
        <v>1997</v>
      </c>
      <c r="B4" s="46">
        <v>2</v>
      </c>
      <c r="C4" s="62" t="s">
        <v>41</v>
      </c>
      <c r="D4" s="63">
        <v>100956.55</v>
      </c>
      <c r="E4" s="64">
        <v>11775.6</v>
      </c>
      <c r="F4" s="65">
        <v>71375.5</v>
      </c>
      <c r="G4" s="65">
        <v>33185.4</v>
      </c>
      <c r="H4" s="63">
        <f t="shared" si="0"/>
        <v>112732.15000000001</v>
      </c>
      <c r="I4" s="64">
        <f t="shared" si="1"/>
        <v>104560.9</v>
      </c>
      <c r="J4" s="66">
        <f t="shared" si="2"/>
        <v>172332.05</v>
      </c>
      <c r="K4" s="67">
        <f t="shared" si="3"/>
        <v>44961</v>
      </c>
      <c r="L4" s="68">
        <f t="shared" si="4"/>
        <v>217293.05</v>
      </c>
      <c r="M4" s="54"/>
      <c r="N4" s="55">
        <v>126804</v>
      </c>
      <c r="O4" s="56">
        <v>8452</v>
      </c>
      <c r="P4" s="57">
        <v>87586</v>
      </c>
      <c r="Q4" s="57">
        <v>27432</v>
      </c>
      <c r="R4" s="55">
        <f t="shared" si="5"/>
        <v>135256</v>
      </c>
      <c r="S4" s="56">
        <f t="shared" si="6"/>
        <v>115018</v>
      </c>
      <c r="T4" s="55">
        <f t="shared" si="7"/>
        <v>214390</v>
      </c>
      <c r="U4" s="56">
        <f t="shared" si="8"/>
        <v>35884</v>
      </c>
      <c r="V4" s="56">
        <f t="shared" si="9"/>
        <v>250274</v>
      </c>
      <c r="W4" s="58"/>
      <c r="X4" s="55">
        <f t="shared" si="10"/>
        <v>227761</v>
      </c>
      <c r="Y4" s="56">
        <f t="shared" si="11"/>
        <v>20228</v>
      </c>
      <c r="Z4" s="55">
        <f t="shared" si="12"/>
        <v>158962</v>
      </c>
      <c r="AA4" s="56">
        <f t="shared" si="13"/>
        <v>60617</v>
      </c>
      <c r="AB4" s="57">
        <f t="shared" si="14"/>
        <v>247989</v>
      </c>
      <c r="AC4" s="57">
        <f t="shared" si="15"/>
        <v>219579</v>
      </c>
      <c r="AD4" s="55">
        <f t="shared" si="16"/>
        <v>386723</v>
      </c>
      <c r="AE4" s="56">
        <f t="shared" si="17"/>
        <v>80845</v>
      </c>
      <c r="AF4" s="67">
        <f t="shared" si="18"/>
        <v>467568</v>
      </c>
    </row>
    <row r="5" spans="1:32">
      <c r="A5" s="46">
        <v>1997</v>
      </c>
      <c r="B5" s="46">
        <v>3</v>
      </c>
      <c r="C5" s="62" t="s">
        <v>40</v>
      </c>
      <c r="D5" s="63">
        <v>102389</v>
      </c>
      <c r="E5" s="64">
        <v>10673.25</v>
      </c>
      <c r="F5" s="65">
        <v>83445.75</v>
      </c>
      <c r="G5" s="65">
        <v>33654.1</v>
      </c>
      <c r="H5" s="63">
        <f t="shared" si="0"/>
        <v>113062.25</v>
      </c>
      <c r="I5" s="64">
        <f t="shared" si="1"/>
        <v>117099.85</v>
      </c>
      <c r="J5" s="66">
        <f t="shared" si="2"/>
        <v>185834.75</v>
      </c>
      <c r="K5" s="67">
        <f t="shared" si="3"/>
        <v>44327.35</v>
      </c>
      <c r="L5" s="68">
        <f t="shared" si="4"/>
        <v>230162.1</v>
      </c>
      <c r="M5" s="54"/>
      <c r="N5" s="55">
        <v>125040</v>
      </c>
      <c r="O5" s="56">
        <v>11819</v>
      </c>
      <c r="P5" s="57">
        <v>106556</v>
      </c>
      <c r="Q5" s="57">
        <v>30493</v>
      </c>
      <c r="R5" s="55">
        <f t="shared" si="5"/>
        <v>136859</v>
      </c>
      <c r="S5" s="56">
        <f t="shared" si="6"/>
        <v>137049</v>
      </c>
      <c r="T5" s="55">
        <f t="shared" si="7"/>
        <v>231596</v>
      </c>
      <c r="U5" s="56">
        <f t="shared" si="8"/>
        <v>42312</v>
      </c>
      <c r="V5" s="56">
        <f t="shared" si="9"/>
        <v>273908</v>
      </c>
      <c r="W5" s="58"/>
      <c r="X5" s="55">
        <f t="shared" si="10"/>
        <v>227429</v>
      </c>
      <c r="Y5" s="56">
        <f t="shared" si="11"/>
        <v>22492</v>
      </c>
      <c r="Z5" s="55">
        <f t="shared" si="12"/>
        <v>190002</v>
      </c>
      <c r="AA5" s="56">
        <f t="shared" si="13"/>
        <v>64147</v>
      </c>
      <c r="AB5" s="57">
        <f t="shared" si="14"/>
        <v>249921</v>
      </c>
      <c r="AC5" s="57">
        <f t="shared" si="15"/>
        <v>254149</v>
      </c>
      <c r="AD5" s="55">
        <f t="shared" si="16"/>
        <v>417431</v>
      </c>
      <c r="AE5" s="56">
        <f t="shared" si="17"/>
        <v>86639</v>
      </c>
      <c r="AF5" s="67">
        <f t="shared" si="18"/>
        <v>504070</v>
      </c>
    </row>
    <row r="6" spans="1:32">
      <c r="A6" s="46">
        <v>1997</v>
      </c>
      <c r="B6" s="46">
        <v>4</v>
      </c>
      <c r="C6" s="62" t="s">
        <v>39</v>
      </c>
      <c r="D6" s="63">
        <v>117035.2</v>
      </c>
      <c r="E6" s="64">
        <v>12760.9</v>
      </c>
      <c r="F6" s="65">
        <v>77211.199999999997</v>
      </c>
      <c r="G6" s="65">
        <v>34513.25</v>
      </c>
      <c r="H6" s="63">
        <f t="shared" si="0"/>
        <v>129796.09999999999</v>
      </c>
      <c r="I6" s="64">
        <f t="shared" si="1"/>
        <v>111724.45</v>
      </c>
      <c r="J6" s="66">
        <f t="shared" si="2"/>
        <v>194246.39999999999</v>
      </c>
      <c r="K6" s="67">
        <f t="shared" si="3"/>
        <v>47274.15</v>
      </c>
      <c r="L6" s="68">
        <f t="shared" si="4"/>
        <v>241520.55</v>
      </c>
      <c r="M6" s="54"/>
      <c r="N6" s="55">
        <v>146110</v>
      </c>
      <c r="O6" s="56">
        <v>9216</v>
      </c>
      <c r="P6" s="57">
        <v>92893</v>
      </c>
      <c r="Q6" s="57">
        <v>28615</v>
      </c>
      <c r="R6" s="55">
        <f t="shared" si="5"/>
        <v>155326</v>
      </c>
      <c r="S6" s="56">
        <f t="shared" si="6"/>
        <v>121508</v>
      </c>
      <c r="T6" s="55">
        <f t="shared" si="7"/>
        <v>239003</v>
      </c>
      <c r="U6" s="56">
        <f t="shared" si="8"/>
        <v>37831</v>
      </c>
      <c r="V6" s="56">
        <f t="shared" si="9"/>
        <v>276834</v>
      </c>
      <c r="W6" s="58"/>
      <c r="X6" s="55">
        <f t="shared" si="10"/>
        <v>263145</v>
      </c>
      <c r="Y6" s="56">
        <f t="shared" si="11"/>
        <v>21977</v>
      </c>
      <c r="Z6" s="55">
        <f t="shared" si="12"/>
        <v>170104</v>
      </c>
      <c r="AA6" s="56">
        <f t="shared" si="13"/>
        <v>63128</v>
      </c>
      <c r="AB6" s="57">
        <f t="shared" si="14"/>
        <v>285122</v>
      </c>
      <c r="AC6" s="57">
        <f t="shared" si="15"/>
        <v>233232</v>
      </c>
      <c r="AD6" s="55">
        <f t="shared" si="16"/>
        <v>433249</v>
      </c>
      <c r="AE6" s="56">
        <f t="shared" si="17"/>
        <v>85105</v>
      </c>
      <c r="AF6" s="67">
        <f t="shared" si="18"/>
        <v>518354</v>
      </c>
    </row>
    <row r="7" spans="1:32">
      <c r="A7" s="46">
        <v>1997</v>
      </c>
      <c r="B7" s="46">
        <v>5</v>
      </c>
      <c r="C7" s="62" t="s">
        <v>38</v>
      </c>
      <c r="D7" s="63">
        <v>123100.3</v>
      </c>
      <c r="E7" s="64">
        <v>13610.9</v>
      </c>
      <c r="F7" s="65">
        <v>76327.25</v>
      </c>
      <c r="G7" s="65">
        <v>38164.699999999997</v>
      </c>
      <c r="H7" s="63">
        <f t="shared" si="0"/>
        <v>136711.20000000001</v>
      </c>
      <c r="I7" s="64">
        <f t="shared" si="1"/>
        <v>114491.95</v>
      </c>
      <c r="J7" s="66">
        <f t="shared" si="2"/>
        <v>199427.55</v>
      </c>
      <c r="K7" s="67">
        <f t="shared" si="3"/>
        <v>51775.6</v>
      </c>
      <c r="L7" s="68">
        <f t="shared" si="4"/>
        <v>251203.15</v>
      </c>
      <c r="M7" s="54"/>
      <c r="N7" s="55">
        <v>143330</v>
      </c>
      <c r="O7" s="56">
        <v>8927</v>
      </c>
      <c r="P7" s="57">
        <v>91734</v>
      </c>
      <c r="Q7" s="57">
        <v>34026</v>
      </c>
      <c r="R7" s="55">
        <f t="shared" si="5"/>
        <v>152257</v>
      </c>
      <c r="S7" s="56">
        <f t="shared" si="6"/>
        <v>125760</v>
      </c>
      <c r="T7" s="55">
        <f t="shared" si="7"/>
        <v>235064</v>
      </c>
      <c r="U7" s="56">
        <f t="shared" si="8"/>
        <v>42953</v>
      </c>
      <c r="V7" s="56">
        <f t="shared" si="9"/>
        <v>278017</v>
      </c>
      <c r="W7" s="58"/>
      <c r="X7" s="55">
        <f t="shared" si="10"/>
        <v>266430</v>
      </c>
      <c r="Y7" s="56">
        <f t="shared" si="11"/>
        <v>22538</v>
      </c>
      <c r="Z7" s="55">
        <f t="shared" si="12"/>
        <v>168061</v>
      </c>
      <c r="AA7" s="56">
        <f t="shared" si="13"/>
        <v>72191</v>
      </c>
      <c r="AB7" s="57">
        <f t="shared" si="14"/>
        <v>288968</v>
      </c>
      <c r="AC7" s="57">
        <f t="shared" si="15"/>
        <v>240252</v>
      </c>
      <c r="AD7" s="55">
        <f t="shared" si="16"/>
        <v>434491</v>
      </c>
      <c r="AE7" s="56">
        <f t="shared" si="17"/>
        <v>94729</v>
      </c>
      <c r="AF7" s="67">
        <f t="shared" si="18"/>
        <v>529220</v>
      </c>
    </row>
    <row r="8" spans="1:32">
      <c r="A8" s="46">
        <v>1997</v>
      </c>
      <c r="B8" s="46">
        <v>6</v>
      </c>
      <c r="C8" s="62" t="s">
        <v>37</v>
      </c>
      <c r="D8" s="63">
        <v>127693.25</v>
      </c>
      <c r="E8" s="64">
        <v>12526.05</v>
      </c>
      <c r="F8" s="65">
        <v>73399.350000000006</v>
      </c>
      <c r="G8" s="65">
        <v>32658.55</v>
      </c>
      <c r="H8" s="63">
        <f t="shared" si="0"/>
        <v>140219.29999999999</v>
      </c>
      <c r="I8" s="64">
        <f t="shared" si="1"/>
        <v>106057.90000000001</v>
      </c>
      <c r="J8" s="66">
        <f t="shared" si="2"/>
        <v>201092.6</v>
      </c>
      <c r="K8" s="67">
        <f t="shared" si="3"/>
        <v>45184.6</v>
      </c>
      <c r="L8" s="68">
        <f t="shared" si="4"/>
        <v>246277.2</v>
      </c>
      <c r="M8" s="54"/>
      <c r="N8" s="55">
        <v>165763</v>
      </c>
      <c r="O8" s="56">
        <v>8524</v>
      </c>
      <c r="P8" s="57">
        <v>100262</v>
      </c>
      <c r="Q8" s="57">
        <v>35080</v>
      </c>
      <c r="R8" s="55">
        <f t="shared" si="5"/>
        <v>174287</v>
      </c>
      <c r="S8" s="56">
        <f t="shared" si="6"/>
        <v>135342</v>
      </c>
      <c r="T8" s="55">
        <f t="shared" si="7"/>
        <v>266025</v>
      </c>
      <c r="U8" s="56">
        <f t="shared" si="8"/>
        <v>43604</v>
      </c>
      <c r="V8" s="56">
        <f t="shared" si="9"/>
        <v>309629</v>
      </c>
      <c r="W8" s="58"/>
      <c r="X8" s="55">
        <f t="shared" si="10"/>
        <v>293456</v>
      </c>
      <c r="Y8" s="56">
        <f t="shared" si="11"/>
        <v>21050</v>
      </c>
      <c r="Z8" s="55">
        <f t="shared" si="12"/>
        <v>173661</v>
      </c>
      <c r="AA8" s="56">
        <f t="shared" si="13"/>
        <v>67739</v>
      </c>
      <c r="AB8" s="57">
        <f t="shared" si="14"/>
        <v>314506</v>
      </c>
      <c r="AC8" s="57">
        <f t="shared" si="15"/>
        <v>241400</v>
      </c>
      <c r="AD8" s="55">
        <f t="shared" si="16"/>
        <v>467117</v>
      </c>
      <c r="AE8" s="56">
        <f t="shared" si="17"/>
        <v>88789</v>
      </c>
      <c r="AF8" s="67">
        <f t="shared" si="18"/>
        <v>555906</v>
      </c>
    </row>
    <row r="9" spans="1:32">
      <c r="A9" s="46">
        <v>1997</v>
      </c>
      <c r="B9" s="46">
        <v>7</v>
      </c>
      <c r="C9" s="62" t="s">
        <v>36</v>
      </c>
      <c r="D9" s="63">
        <v>130480.85</v>
      </c>
      <c r="E9" s="64">
        <v>13274.4</v>
      </c>
      <c r="F9" s="65">
        <v>71622.55</v>
      </c>
      <c r="G9" s="65">
        <v>37186.6</v>
      </c>
      <c r="H9" s="63">
        <f t="shared" si="0"/>
        <v>143755.25</v>
      </c>
      <c r="I9" s="64">
        <f t="shared" si="1"/>
        <v>108809.15</v>
      </c>
      <c r="J9" s="66">
        <f t="shared" si="2"/>
        <v>202103.40000000002</v>
      </c>
      <c r="K9" s="67">
        <f t="shared" si="3"/>
        <v>50461</v>
      </c>
      <c r="L9" s="68">
        <f t="shared" si="4"/>
        <v>252564.40000000002</v>
      </c>
      <c r="M9" s="54"/>
      <c r="N9" s="55">
        <v>169964</v>
      </c>
      <c r="O9" s="56">
        <v>5866</v>
      </c>
      <c r="P9" s="57">
        <v>96244</v>
      </c>
      <c r="Q9" s="57">
        <v>42926</v>
      </c>
      <c r="R9" s="55">
        <f t="shared" si="5"/>
        <v>175830</v>
      </c>
      <c r="S9" s="56">
        <f t="shared" si="6"/>
        <v>139170</v>
      </c>
      <c r="T9" s="55">
        <f t="shared" si="7"/>
        <v>266208</v>
      </c>
      <c r="U9" s="56">
        <f t="shared" si="8"/>
        <v>48792</v>
      </c>
      <c r="V9" s="56">
        <f t="shared" si="9"/>
        <v>315000</v>
      </c>
      <c r="W9" s="58"/>
      <c r="X9" s="55">
        <f t="shared" si="10"/>
        <v>300445</v>
      </c>
      <c r="Y9" s="56">
        <f t="shared" si="11"/>
        <v>19140</v>
      </c>
      <c r="Z9" s="55">
        <f t="shared" si="12"/>
        <v>167867</v>
      </c>
      <c r="AA9" s="56">
        <f t="shared" si="13"/>
        <v>80113</v>
      </c>
      <c r="AB9" s="57">
        <f t="shared" si="14"/>
        <v>319585</v>
      </c>
      <c r="AC9" s="57">
        <f t="shared" si="15"/>
        <v>247980</v>
      </c>
      <c r="AD9" s="55">
        <f t="shared" si="16"/>
        <v>468312</v>
      </c>
      <c r="AE9" s="56">
        <f t="shared" si="17"/>
        <v>99253</v>
      </c>
      <c r="AF9" s="67">
        <f t="shared" si="18"/>
        <v>567565</v>
      </c>
    </row>
    <row r="10" spans="1:32">
      <c r="A10" s="46">
        <v>1997</v>
      </c>
      <c r="B10" s="46">
        <v>8</v>
      </c>
      <c r="C10" s="62" t="s">
        <v>35</v>
      </c>
      <c r="D10" s="63">
        <v>132618.54999999999</v>
      </c>
      <c r="E10" s="64">
        <v>10770.3</v>
      </c>
      <c r="F10" s="65">
        <v>70892.100000000006</v>
      </c>
      <c r="G10" s="65">
        <v>45511.65</v>
      </c>
      <c r="H10" s="63">
        <f t="shared" si="0"/>
        <v>143388.84999999998</v>
      </c>
      <c r="I10" s="64">
        <f t="shared" si="1"/>
        <v>116403.75</v>
      </c>
      <c r="J10" s="66">
        <f t="shared" si="2"/>
        <v>203510.65</v>
      </c>
      <c r="K10" s="67">
        <f t="shared" si="3"/>
        <v>56281.95</v>
      </c>
      <c r="L10" s="68">
        <f t="shared" si="4"/>
        <v>259792.59999999998</v>
      </c>
      <c r="M10" s="54"/>
      <c r="N10" s="55">
        <v>160215</v>
      </c>
      <c r="O10" s="56">
        <v>5919</v>
      </c>
      <c r="P10" s="57">
        <v>87518</v>
      </c>
      <c r="Q10" s="57">
        <v>43970</v>
      </c>
      <c r="R10" s="55">
        <f t="shared" si="5"/>
        <v>166134</v>
      </c>
      <c r="S10" s="56">
        <f t="shared" si="6"/>
        <v>131488</v>
      </c>
      <c r="T10" s="55">
        <f t="shared" si="7"/>
        <v>247733</v>
      </c>
      <c r="U10" s="56">
        <f t="shared" si="8"/>
        <v>49889</v>
      </c>
      <c r="V10" s="56">
        <f t="shared" si="9"/>
        <v>297622</v>
      </c>
      <c r="W10" s="58"/>
      <c r="X10" s="55">
        <f t="shared" si="10"/>
        <v>292834</v>
      </c>
      <c r="Y10" s="56">
        <f t="shared" si="11"/>
        <v>16689</v>
      </c>
      <c r="Z10" s="55">
        <f t="shared" si="12"/>
        <v>158410</v>
      </c>
      <c r="AA10" s="56">
        <f t="shared" si="13"/>
        <v>89482</v>
      </c>
      <c r="AB10" s="57">
        <f t="shared" si="14"/>
        <v>309523</v>
      </c>
      <c r="AC10" s="57">
        <f t="shared" si="15"/>
        <v>247892</v>
      </c>
      <c r="AD10" s="55">
        <f t="shared" si="16"/>
        <v>451244</v>
      </c>
      <c r="AE10" s="56">
        <f t="shared" si="17"/>
        <v>106171</v>
      </c>
      <c r="AF10" s="67">
        <f t="shared" si="18"/>
        <v>557415</v>
      </c>
    </row>
    <row r="11" spans="1:32">
      <c r="A11" s="46">
        <v>1997</v>
      </c>
      <c r="B11" s="46">
        <v>9</v>
      </c>
      <c r="C11" s="62" t="s">
        <v>34</v>
      </c>
      <c r="D11" s="63">
        <v>132919.35</v>
      </c>
      <c r="E11" s="64">
        <v>10779.9</v>
      </c>
      <c r="F11" s="65">
        <v>65614.75</v>
      </c>
      <c r="G11" s="65">
        <v>47252.7</v>
      </c>
      <c r="H11" s="63">
        <f t="shared" si="0"/>
        <v>143699.25</v>
      </c>
      <c r="I11" s="64">
        <f t="shared" si="1"/>
        <v>112867.45</v>
      </c>
      <c r="J11" s="66">
        <f t="shared" si="2"/>
        <v>198534.1</v>
      </c>
      <c r="K11" s="67">
        <f t="shared" si="3"/>
        <v>58032.6</v>
      </c>
      <c r="L11" s="68">
        <f t="shared" si="4"/>
        <v>256566.7</v>
      </c>
      <c r="M11" s="54"/>
      <c r="N11" s="55">
        <v>183914</v>
      </c>
      <c r="O11" s="56">
        <v>5454</v>
      </c>
      <c r="P11" s="57">
        <v>90761</v>
      </c>
      <c r="Q11" s="57">
        <v>52353</v>
      </c>
      <c r="R11" s="55">
        <f t="shared" si="5"/>
        <v>189368</v>
      </c>
      <c r="S11" s="56">
        <f t="shared" si="6"/>
        <v>143114</v>
      </c>
      <c r="T11" s="55">
        <f t="shared" si="7"/>
        <v>274675</v>
      </c>
      <c r="U11" s="56">
        <f t="shared" si="8"/>
        <v>57807</v>
      </c>
      <c r="V11" s="56">
        <f t="shared" si="9"/>
        <v>332482</v>
      </c>
      <c r="W11" s="58"/>
      <c r="X11" s="55">
        <f t="shared" si="10"/>
        <v>316833</v>
      </c>
      <c r="Y11" s="56">
        <f t="shared" si="11"/>
        <v>16234</v>
      </c>
      <c r="Z11" s="55">
        <f t="shared" si="12"/>
        <v>156376</v>
      </c>
      <c r="AA11" s="56">
        <f t="shared" si="13"/>
        <v>99606</v>
      </c>
      <c r="AB11" s="57">
        <f t="shared" si="14"/>
        <v>333067</v>
      </c>
      <c r="AC11" s="57">
        <f t="shared" si="15"/>
        <v>255982</v>
      </c>
      <c r="AD11" s="55">
        <f t="shared" si="16"/>
        <v>473209</v>
      </c>
      <c r="AE11" s="56">
        <f t="shared" si="17"/>
        <v>115840</v>
      </c>
      <c r="AF11" s="67">
        <f t="shared" si="18"/>
        <v>589049</v>
      </c>
    </row>
    <row r="12" spans="1:32">
      <c r="A12" s="46">
        <v>1997</v>
      </c>
      <c r="B12" s="46">
        <v>10</v>
      </c>
      <c r="C12" s="62" t="s">
        <v>33</v>
      </c>
      <c r="D12" s="63">
        <v>133849.15</v>
      </c>
      <c r="E12" s="64">
        <v>10575.75</v>
      </c>
      <c r="F12" s="65">
        <v>74447.3</v>
      </c>
      <c r="G12" s="65">
        <v>49500.05</v>
      </c>
      <c r="H12" s="63">
        <f t="shared" si="0"/>
        <v>144424.9</v>
      </c>
      <c r="I12" s="64">
        <f t="shared" si="1"/>
        <v>123947.35</v>
      </c>
      <c r="J12" s="66">
        <f t="shared" si="2"/>
        <v>208296.45</v>
      </c>
      <c r="K12" s="67">
        <f t="shared" si="3"/>
        <v>60075.8</v>
      </c>
      <c r="L12" s="68">
        <f t="shared" si="4"/>
        <v>268372.25</v>
      </c>
      <c r="M12" s="54"/>
      <c r="N12" s="55">
        <v>169995</v>
      </c>
      <c r="O12" s="56">
        <v>5266</v>
      </c>
      <c r="P12" s="57">
        <v>87101</v>
      </c>
      <c r="Q12" s="57">
        <v>52594</v>
      </c>
      <c r="R12" s="55">
        <f t="shared" si="5"/>
        <v>175261</v>
      </c>
      <c r="S12" s="56">
        <f t="shared" si="6"/>
        <v>139695</v>
      </c>
      <c r="T12" s="55">
        <f t="shared" si="7"/>
        <v>257096</v>
      </c>
      <c r="U12" s="56">
        <f t="shared" si="8"/>
        <v>57860</v>
      </c>
      <c r="V12" s="56">
        <f t="shared" si="9"/>
        <v>314956</v>
      </c>
      <c r="W12" s="58"/>
      <c r="X12" s="55">
        <f t="shared" si="10"/>
        <v>303844</v>
      </c>
      <c r="Y12" s="56">
        <f t="shared" si="11"/>
        <v>15842</v>
      </c>
      <c r="Z12" s="55">
        <f t="shared" si="12"/>
        <v>161548</v>
      </c>
      <c r="AA12" s="56">
        <f t="shared" si="13"/>
        <v>102094</v>
      </c>
      <c r="AB12" s="57">
        <f t="shared" si="14"/>
        <v>319686</v>
      </c>
      <c r="AC12" s="57">
        <f t="shared" si="15"/>
        <v>263642</v>
      </c>
      <c r="AD12" s="55">
        <f t="shared" si="16"/>
        <v>465392</v>
      </c>
      <c r="AE12" s="56">
        <f t="shared" si="17"/>
        <v>117936</v>
      </c>
      <c r="AF12" s="67">
        <f t="shared" si="18"/>
        <v>583328</v>
      </c>
    </row>
    <row r="13" spans="1:32">
      <c r="A13" s="46">
        <v>1997</v>
      </c>
      <c r="B13" s="46">
        <v>11</v>
      </c>
      <c r="C13" s="62" t="s">
        <v>32</v>
      </c>
      <c r="D13" s="63">
        <v>123957.55</v>
      </c>
      <c r="E13" s="64">
        <v>7918.55</v>
      </c>
      <c r="F13" s="65">
        <v>66021.399999999994</v>
      </c>
      <c r="G13" s="65">
        <v>47324.05</v>
      </c>
      <c r="H13" s="63">
        <f t="shared" si="0"/>
        <v>131876.1</v>
      </c>
      <c r="I13" s="64">
        <f t="shared" si="1"/>
        <v>113345.45</v>
      </c>
      <c r="J13" s="66">
        <f t="shared" si="2"/>
        <v>189978.95</v>
      </c>
      <c r="K13" s="67">
        <f t="shared" si="3"/>
        <v>55242.600000000006</v>
      </c>
      <c r="L13" s="68">
        <f t="shared" si="4"/>
        <v>245221.55000000002</v>
      </c>
      <c r="M13" s="54"/>
      <c r="N13" s="55">
        <v>146354</v>
      </c>
      <c r="O13" s="56">
        <v>7021</v>
      </c>
      <c r="P13" s="57">
        <v>96568</v>
      </c>
      <c r="Q13" s="57">
        <v>61048</v>
      </c>
      <c r="R13" s="55">
        <f t="shared" si="5"/>
        <v>153375</v>
      </c>
      <c r="S13" s="56">
        <f t="shared" si="6"/>
        <v>157616</v>
      </c>
      <c r="T13" s="55">
        <f t="shared" si="7"/>
        <v>242922</v>
      </c>
      <c r="U13" s="56">
        <f t="shared" si="8"/>
        <v>68069</v>
      </c>
      <c r="V13" s="56">
        <f t="shared" si="9"/>
        <v>310991</v>
      </c>
      <c r="W13" s="58"/>
      <c r="X13" s="55">
        <f t="shared" si="10"/>
        <v>270312</v>
      </c>
      <c r="Y13" s="56">
        <f t="shared" si="11"/>
        <v>14940</v>
      </c>
      <c r="Z13" s="55">
        <f t="shared" si="12"/>
        <v>162589</v>
      </c>
      <c r="AA13" s="56">
        <f t="shared" si="13"/>
        <v>108372</v>
      </c>
      <c r="AB13" s="57">
        <f t="shared" si="14"/>
        <v>285252</v>
      </c>
      <c r="AC13" s="57">
        <f t="shared" si="15"/>
        <v>270961</v>
      </c>
      <c r="AD13" s="55">
        <f t="shared" si="16"/>
        <v>432901</v>
      </c>
      <c r="AE13" s="56">
        <f t="shared" si="17"/>
        <v>123312</v>
      </c>
      <c r="AF13" s="67">
        <f t="shared" si="18"/>
        <v>556213</v>
      </c>
    </row>
    <row r="14" spans="1:32">
      <c r="A14" s="46">
        <v>1997</v>
      </c>
      <c r="B14" s="46">
        <v>12</v>
      </c>
      <c r="C14" s="62" t="s">
        <v>31</v>
      </c>
      <c r="D14" s="63">
        <v>122273.15</v>
      </c>
      <c r="E14" s="64">
        <v>12041.55</v>
      </c>
      <c r="F14" s="65">
        <v>68031.7</v>
      </c>
      <c r="G14" s="65">
        <v>52354.1</v>
      </c>
      <c r="H14" s="63">
        <f t="shared" si="0"/>
        <v>134314.69999999998</v>
      </c>
      <c r="I14" s="64">
        <f t="shared" si="1"/>
        <v>120385.79999999999</v>
      </c>
      <c r="J14" s="66">
        <f t="shared" si="2"/>
        <v>190304.84999999998</v>
      </c>
      <c r="K14" s="67">
        <f t="shared" si="3"/>
        <v>64395.649999999994</v>
      </c>
      <c r="L14" s="68">
        <f t="shared" si="4"/>
        <v>254700.49999999997</v>
      </c>
      <c r="M14" s="54"/>
      <c r="N14" s="55">
        <v>145840</v>
      </c>
      <c r="O14" s="56">
        <v>9070</v>
      </c>
      <c r="P14" s="57">
        <v>91138</v>
      </c>
      <c r="Q14" s="57">
        <v>54946</v>
      </c>
      <c r="R14" s="55">
        <f t="shared" si="5"/>
        <v>154910</v>
      </c>
      <c r="S14" s="56">
        <f t="shared" si="6"/>
        <v>146084</v>
      </c>
      <c r="T14" s="55">
        <f t="shared" si="7"/>
        <v>236978</v>
      </c>
      <c r="U14" s="56">
        <f t="shared" si="8"/>
        <v>64016</v>
      </c>
      <c r="V14" s="56">
        <f t="shared" si="9"/>
        <v>300994</v>
      </c>
      <c r="W14" s="58"/>
      <c r="X14" s="55">
        <f t="shared" si="10"/>
        <v>268113</v>
      </c>
      <c r="Y14" s="56">
        <f t="shared" si="11"/>
        <v>21112</v>
      </c>
      <c r="Z14" s="55">
        <f t="shared" si="12"/>
        <v>159170</v>
      </c>
      <c r="AA14" s="56">
        <f t="shared" si="13"/>
        <v>107300</v>
      </c>
      <c r="AB14" s="57">
        <f t="shared" si="14"/>
        <v>289225</v>
      </c>
      <c r="AC14" s="57">
        <f t="shared" si="15"/>
        <v>266470</v>
      </c>
      <c r="AD14" s="55">
        <f t="shared" si="16"/>
        <v>427283</v>
      </c>
      <c r="AE14" s="56">
        <f t="shared" si="17"/>
        <v>128412</v>
      </c>
      <c r="AF14" s="67">
        <f t="shared" si="18"/>
        <v>555695</v>
      </c>
    </row>
    <row r="15" spans="1:32">
      <c r="A15" s="46">
        <f>A3+1</f>
        <v>1998</v>
      </c>
      <c r="B15" s="46">
        <f>B3</f>
        <v>1</v>
      </c>
      <c r="C15" s="62" t="s">
        <v>42</v>
      </c>
      <c r="D15" s="63">
        <v>116863.55</v>
      </c>
      <c r="E15" s="64">
        <v>9066.1</v>
      </c>
      <c r="F15" s="65">
        <v>61184.65</v>
      </c>
      <c r="G15" s="65">
        <v>51343.25</v>
      </c>
      <c r="H15" s="63">
        <f t="shared" si="0"/>
        <v>125929.65000000001</v>
      </c>
      <c r="I15" s="64">
        <f t="shared" si="1"/>
        <v>112527.9</v>
      </c>
      <c r="J15" s="66">
        <f t="shared" si="2"/>
        <v>178048.2</v>
      </c>
      <c r="K15" s="67">
        <f t="shared" si="3"/>
        <v>60409.35</v>
      </c>
      <c r="L15" s="68">
        <f t="shared" si="4"/>
        <v>238457.55000000002</v>
      </c>
      <c r="M15" s="54"/>
      <c r="N15" s="55">
        <v>144758</v>
      </c>
      <c r="O15" s="56">
        <v>10532</v>
      </c>
      <c r="P15" s="57">
        <v>72420</v>
      </c>
      <c r="Q15" s="57">
        <v>60564</v>
      </c>
      <c r="R15" s="55">
        <f t="shared" si="5"/>
        <v>155290</v>
      </c>
      <c r="S15" s="56">
        <f t="shared" si="6"/>
        <v>132984</v>
      </c>
      <c r="T15" s="55">
        <f t="shared" si="7"/>
        <v>217178</v>
      </c>
      <c r="U15" s="56">
        <f t="shared" si="8"/>
        <v>71096</v>
      </c>
      <c r="V15" s="56">
        <f t="shared" si="9"/>
        <v>288274</v>
      </c>
      <c r="W15" s="58"/>
      <c r="X15" s="55">
        <f t="shared" si="10"/>
        <v>261622</v>
      </c>
      <c r="Y15" s="56">
        <f t="shared" si="11"/>
        <v>19598</v>
      </c>
      <c r="Z15" s="55">
        <f t="shared" si="12"/>
        <v>133605</v>
      </c>
      <c r="AA15" s="56">
        <f t="shared" si="13"/>
        <v>111907</v>
      </c>
      <c r="AB15" s="57">
        <f t="shared" si="14"/>
        <v>281220</v>
      </c>
      <c r="AC15" s="57">
        <f t="shared" si="15"/>
        <v>245512</v>
      </c>
      <c r="AD15" s="55">
        <f t="shared" si="16"/>
        <v>395227</v>
      </c>
      <c r="AE15" s="56">
        <f t="shared" si="17"/>
        <v>131505</v>
      </c>
      <c r="AF15" s="67">
        <f t="shared" si="18"/>
        <v>526732</v>
      </c>
    </row>
    <row r="16" spans="1:32">
      <c r="A16" s="46">
        <f>A4+1</f>
        <v>1998</v>
      </c>
      <c r="B16" s="46">
        <f>B4</f>
        <v>2</v>
      </c>
      <c r="C16" s="62" t="s">
        <v>41</v>
      </c>
      <c r="D16" s="63">
        <v>109819</v>
      </c>
      <c r="E16" s="64">
        <v>13157</v>
      </c>
      <c r="F16" s="65">
        <v>66589</v>
      </c>
      <c r="G16" s="65">
        <v>46099.05</v>
      </c>
      <c r="H16" s="63">
        <f t="shared" si="0"/>
        <v>122976</v>
      </c>
      <c r="I16" s="64">
        <f t="shared" si="1"/>
        <v>112688.05</v>
      </c>
      <c r="J16" s="66">
        <f t="shared" si="2"/>
        <v>176408</v>
      </c>
      <c r="K16" s="67">
        <f t="shared" si="3"/>
        <v>59256.05</v>
      </c>
      <c r="L16" s="68">
        <f t="shared" si="4"/>
        <v>235664.05</v>
      </c>
      <c r="M16" s="54"/>
      <c r="N16" s="55">
        <v>132117</v>
      </c>
      <c r="O16" s="56">
        <v>8932</v>
      </c>
      <c r="P16" s="57">
        <v>77303</v>
      </c>
      <c r="Q16" s="57">
        <v>57824</v>
      </c>
      <c r="R16" s="55">
        <f t="shared" si="5"/>
        <v>141049</v>
      </c>
      <c r="S16" s="56">
        <f t="shared" si="6"/>
        <v>135127</v>
      </c>
      <c r="T16" s="55">
        <f t="shared" si="7"/>
        <v>209420</v>
      </c>
      <c r="U16" s="56">
        <f t="shared" si="8"/>
        <v>66756</v>
      </c>
      <c r="V16" s="56">
        <f t="shared" si="9"/>
        <v>276176</v>
      </c>
      <c r="W16" s="58"/>
      <c r="X16" s="55">
        <f t="shared" si="10"/>
        <v>241936</v>
      </c>
      <c r="Y16" s="56">
        <f t="shared" si="11"/>
        <v>22089</v>
      </c>
      <c r="Z16" s="55">
        <f t="shared" si="12"/>
        <v>143892</v>
      </c>
      <c r="AA16" s="56">
        <f t="shared" si="13"/>
        <v>103923</v>
      </c>
      <c r="AB16" s="57">
        <f t="shared" si="14"/>
        <v>264025</v>
      </c>
      <c r="AC16" s="57">
        <f t="shared" si="15"/>
        <v>247815</v>
      </c>
      <c r="AD16" s="55">
        <f t="shared" si="16"/>
        <v>385828</v>
      </c>
      <c r="AE16" s="56">
        <f t="shared" si="17"/>
        <v>126012</v>
      </c>
      <c r="AF16" s="67">
        <f t="shared" si="18"/>
        <v>511840</v>
      </c>
    </row>
    <row r="17" spans="1:32">
      <c r="A17" s="46">
        <f t="shared" ref="A17:A78" si="19">A5+1</f>
        <v>1998</v>
      </c>
      <c r="B17" s="46">
        <f t="shared" ref="B17:B78" si="20">B5</f>
        <v>3</v>
      </c>
      <c r="C17" s="62" t="s">
        <v>40</v>
      </c>
      <c r="D17" s="63">
        <v>142929.1</v>
      </c>
      <c r="E17" s="64">
        <v>12017.8</v>
      </c>
      <c r="F17" s="65">
        <v>76610.2</v>
      </c>
      <c r="G17" s="65">
        <v>43407.75</v>
      </c>
      <c r="H17" s="63">
        <f t="shared" si="0"/>
        <v>154946.9</v>
      </c>
      <c r="I17" s="64">
        <f t="shared" si="1"/>
        <v>120017.95</v>
      </c>
      <c r="J17" s="66">
        <f t="shared" si="2"/>
        <v>219539.3</v>
      </c>
      <c r="K17" s="67">
        <f t="shared" si="3"/>
        <v>55425.55</v>
      </c>
      <c r="L17" s="68">
        <f t="shared" si="4"/>
        <v>274964.84999999998</v>
      </c>
      <c r="M17" s="54"/>
      <c r="N17" s="55">
        <v>167712</v>
      </c>
      <c r="O17" s="56">
        <v>8191</v>
      </c>
      <c r="P17" s="57">
        <v>88518</v>
      </c>
      <c r="Q17" s="57">
        <v>68913</v>
      </c>
      <c r="R17" s="55">
        <f t="shared" si="5"/>
        <v>175903</v>
      </c>
      <c r="S17" s="56">
        <f t="shared" si="6"/>
        <v>157431</v>
      </c>
      <c r="T17" s="55">
        <f t="shared" si="7"/>
        <v>256230</v>
      </c>
      <c r="U17" s="56">
        <f t="shared" si="8"/>
        <v>77104</v>
      </c>
      <c r="V17" s="56">
        <f t="shared" si="9"/>
        <v>333334</v>
      </c>
      <c r="W17" s="58"/>
      <c r="X17" s="55">
        <f t="shared" si="10"/>
        <v>310641</v>
      </c>
      <c r="Y17" s="56">
        <f t="shared" si="11"/>
        <v>20209</v>
      </c>
      <c r="Z17" s="55">
        <f t="shared" si="12"/>
        <v>165128</v>
      </c>
      <c r="AA17" s="56">
        <f t="shared" si="13"/>
        <v>112321</v>
      </c>
      <c r="AB17" s="57">
        <f t="shared" si="14"/>
        <v>330850</v>
      </c>
      <c r="AC17" s="57">
        <f t="shared" si="15"/>
        <v>277449</v>
      </c>
      <c r="AD17" s="55">
        <f t="shared" si="16"/>
        <v>475769</v>
      </c>
      <c r="AE17" s="56">
        <f t="shared" si="17"/>
        <v>132530</v>
      </c>
      <c r="AF17" s="67">
        <f t="shared" si="18"/>
        <v>608299</v>
      </c>
    </row>
    <row r="18" spans="1:32">
      <c r="A18" s="46">
        <f t="shared" si="19"/>
        <v>1998</v>
      </c>
      <c r="B18" s="46">
        <f t="shared" si="20"/>
        <v>4</v>
      </c>
      <c r="C18" s="62" t="s">
        <v>39</v>
      </c>
      <c r="D18" s="63">
        <v>141028.20000000001</v>
      </c>
      <c r="E18" s="64">
        <v>13493.75</v>
      </c>
      <c r="F18" s="65">
        <v>71112</v>
      </c>
      <c r="G18" s="65">
        <v>48360.4</v>
      </c>
      <c r="H18" s="63">
        <f t="shared" si="0"/>
        <v>154521.95000000001</v>
      </c>
      <c r="I18" s="64">
        <f t="shared" si="1"/>
        <v>119472.4</v>
      </c>
      <c r="J18" s="66">
        <f t="shared" si="2"/>
        <v>212140.2</v>
      </c>
      <c r="K18" s="67">
        <f t="shared" si="3"/>
        <v>61854.15</v>
      </c>
      <c r="L18" s="68">
        <f t="shared" si="4"/>
        <v>273994.35000000003</v>
      </c>
      <c r="M18" s="54"/>
      <c r="N18" s="55">
        <v>172247</v>
      </c>
      <c r="O18" s="56">
        <v>8553</v>
      </c>
      <c r="P18" s="57">
        <v>87271</v>
      </c>
      <c r="Q18" s="57">
        <v>68853</v>
      </c>
      <c r="R18" s="55">
        <f t="shared" si="5"/>
        <v>180800</v>
      </c>
      <c r="S18" s="56">
        <f t="shared" si="6"/>
        <v>156124</v>
      </c>
      <c r="T18" s="55">
        <f t="shared" si="7"/>
        <v>259518</v>
      </c>
      <c r="U18" s="56">
        <f t="shared" si="8"/>
        <v>77406</v>
      </c>
      <c r="V18" s="56">
        <f t="shared" si="9"/>
        <v>336924</v>
      </c>
      <c r="W18" s="58"/>
      <c r="X18" s="55">
        <f t="shared" si="10"/>
        <v>313275</v>
      </c>
      <c r="Y18" s="56">
        <f t="shared" si="11"/>
        <v>22047</v>
      </c>
      <c r="Z18" s="55">
        <f t="shared" si="12"/>
        <v>158383</v>
      </c>
      <c r="AA18" s="56">
        <f t="shared" si="13"/>
        <v>117213</v>
      </c>
      <c r="AB18" s="57">
        <f t="shared" si="14"/>
        <v>335322</v>
      </c>
      <c r="AC18" s="57">
        <f t="shared" si="15"/>
        <v>275596</v>
      </c>
      <c r="AD18" s="55">
        <f t="shared" si="16"/>
        <v>471658</v>
      </c>
      <c r="AE18" s="56">
        <f t="shared" si="17"/>
        <v>139260</v>
      </c>
      <c r="AF18" s="67">
        <f t="shared" si="18"/>
        <v>610918</v>
      </c>
    </row>
    <row r="19" spans="1:32">
      <c r="A19" s="46">
        <f t="shared" si="19"/>
        <v>1998</v>
      </c>
      <c r="B19" s="46">
        <f t="shared" si="20"/>
        <v>5</v>
      </c>
      <c r="C19" s="62" t="s">
        <v>38</v>
      </c>
      <c r="D19" s="63">
        <v>155896.04999999999</v>
      </c>
      <c r="E19" s="64">
        <v>11307.45</v>
      </c>
      <c r="F19" s="65">
        <v>68261</v>
      </c>
      <c r="G19" s="65">
        <v>65116.1</v>
      </c>
      <c r="H19" s="63">
        <f t="shared" si="0"/>
        <v>167203.5</v>
      </c>
      <c r="I19" s="64">
        <f t="shared" si="1"/>
        <v>133377.1</v>
      </c>
      <c r="J19" s="66">
        <f t="shared" si="2"/>
        <v>224157.05</v>
      </c>
      <c r="K19" s="67">
        <f t="shared" si="3"/>
        <v>76423.55</v>
      </c>
      <c r="L19" s="68">
        <f t="shared" si="4"/>
        <v>300580.59999999998</v>
      </c>
      <c r="M19" s="54"/>
      <c r="N19" s="55">
        <v>163640</v>
      </c>
      <c r="O19" s="56">
        <v>11923</v>
      </c>
      <c r="P19" s="57">
        <v>84381</v>
      </c>
      <c r="Q19" s="57">
        <v>71675</v>
      </c>
      <c r="R19" s="55">
        <f t="shared" si="5"/>
        <v>175563</v>
      </c>
      <c r="S19" s="56">
        <f t="shared" si="6"/>
        <v>156056</v>
      </c>
      <c r="T19" s="55">
        <f t="shared" si="7"/>
        <v>248021</v>
      </c>
      <c r="U19" s="56">
        <f t="shared" si="8"/>
        <v>83598</v>
      </c>
      <c r="V19" s="56">
        <f t="shared" si="9"/>
        <v>331619</v>
      </c>
      <c r="W19" s="58"/>
      <c r="X19" s="55">
        <f t="shared" si="10"/>
        <v>319536</v>
      </c>
      <c r="Y19" s="56">
        <f t="shared" si="11"/>
        <v>23230</v>
      </c>
      <c r="Z19" s="55">
        <f t="shared" si="12"/>
        <v>152642</v>
      </c>
      <c r="AA19" s="56">
        <f t="shared" si="13"/>
        <v>136791</v>
      </c>
      <c r="AB19" s="57">
        <f t="shared" si="14"/>
        <v>342766</v>
      </c>
      <c r="AC19" s="57">
        <f t="shared" si="15"/>
        <v>289433</v>
      </c>
      <c r="AD19" s="55">
        <f t="shared" si="16"/>
        <v>472178</v>
      </c>
      <c r="AE19" s="56">
        <f t="shared" si="17"/>
        <v>160021</v>
      </c>
      <c r="AF19" s="67">
        <f t="shared" si="18"/>
        <v>632199</v>
      </c>
    </row>
    <row r="20" spans="1:32">
      <c r="A20" s="46">
        <f t="shared" si="19"/>
        <v>1998</v>
      </c>
      <c r="B20" s="46">
        <f t="shared" si="20"/>
        <v>6</v>
      </c>
      <c r="C20" s="62" t="s">
        <v>37</v>
      </c>
      <c r="D20" s="63">
        <v>148826</v>
      </c>
      <c r="E20" s="64">
        <v>10811.2</v>
      </c>
      <c r="F20" s="65">
        <v>64001.05</v>
      </c>
      <c r="G20" s="65">
        <v>61010.35</v>
      </c>
      <c r="H20" s="63">
        <f t="shared" si="0"/>
        <v>159637.20000000001</v>
      </c>
      <c r="I20" s="64">
        <f t="shared" si="1"/>
        <v>125011.4</v>
      </c>
      <c r="J20" s="66">
        <f t="shared" si="2"/>
        <v>212827.05</v>
      </c>
      <c r="K20" s="67">
        <f t="shared" si="3"/>
        <v>71821.55</v>
      </c>
      <c r="L20" s="68">
        <f t="shared" si="4"/>
        <v>284648.59999999998</v>
      </c>
      <c r="M20" s="54"/>
      <c r="N20" s="55">
        <v>183019</v>
      </c>
      <c r="O20" s="56">
        <v>11628</v>
      </c>
      <c r="P20" s="57">
        <v>82615</v>
      </c>
      <c r="Q20" s="57">
        <v>77774</v>
      </c>
      <c r="R20" s="55">
        <f t="shared" si="5"/>
        <v>194647</v>
      </c>
      <c r="S20" s="56">
        <f t="shared" si="6"/>
        <v>160389</v>
      </c>
      <c r="T20" s="55">
        <f t="shared" si="7"/>
        <v>265634</v>
      </c>
      <c r="U20" s="56">
        <f t="shared" si="8"/>
        <v>89402</v>
      </c>
      <c r="V20" s="56">
        <f t="shared" si="9"/>
        <v>355036</v>
      </c>
      <c r="W20" s="58"/>
      <c r="X20" s="55">
        <f t="shared" si="10"/>
        <v>331845</v>
      </c>
      <c r="Y20" s="56">
        <f t="shared" si="11"/>
        <v>22439</v>
      </c>
      <c r="Z20" s="55">
        <f t="shared" si="12"/>
        <v>146616</v>
      </c>
      <c r="AA20" s="56">
        <f t="shared" si="13"/>
        <v>138784</v>
      </c>
      <c r="AB20" s="57">
        <f t="shared" si="14"/>
        <v>354284</v>
      </c>
      <c r="AC20" s="57">
        <f t="shared" si="15"/>
        <v>285400</v>
      </c>
      <c r="AD20" s="55">
        <f t="shared" si="16"/>
        <v>478461</v>
      </c>
      <c r="AE20" s="56">
        <f t="shared" si="17"/>
        <v>161223</v>
      </c>
      <c r="AF20" s="67">
        <f t="shared" si="18"/>
        <v>639684</v>
      </c>
    </row>
    <row r="21" spans="1:32">
      <c r="A21" s="46">
        <f t="shared" si="19"/>
        <v>1998</v>
      </c>
      <c r="B21" s="46">
        <f t="shared" si="20"/>
        <v>7</v>
      </c>
      <c r="C21" s="62" t="s">
        <v>36</v>
      </c>
      <c r="D21" s="63">
        <v>147328.70000000001</v>
      </c>
      <c r="E21" s="64">
        <v>11619.15</v>
      </c>
      <c r="F21" s="65">
        <v>61964.65</v>
      </c>
      <c r="G21" s="65">
        <v>58563.95</v>
      </c>
      <c r="H21" s="63">
        <f t="shared" si="0"/>
        <v>158947.85</v>
      </c>
      <c r="I21" s="64">
        <f t="shared" si="1"/>
        <v>120528.6</v>
      </c>
      <c r="J21" s="66">
        <f t="shared" si="2"/>
        <v>209293.35</v>
      </c>
      <c r="K21" s="67">
        <f t="shared" si="3"/>
        <v>70183.099999999991</v>
      </c>
      <c r="L21" s="68">
        <f t="shared" si="4"/>
        <v>279476.45</v>
      </c>
      <c r="M21" s="54"/>
      <c r="N21" s="55">
        <v>199138</v>
      </c>
      <c r="O21" s="56">
        <v>10599</v>
      </c>
      <c r="P21" s="57">
        <v>80950</v>
      </c>
      <c r="Q21" s="57">
        <v>88027</v>
      </c>
      <c r="R21" s="55">
        <f t="shared" si="5"/>
        <v>209737</v>
      </c>
      <c r="S21" s="56">
        <f t="shared" si="6"/>
        <v>168977</v>
      </c>
      <c r="T21" s="55">
        <f t="shared" si="7"/>
        <v>280088</v>
      </c>
      <c r="U21" s="56">
        <f t="shared" si="8"/>
        <v>98626</v>
      </c>
      <c r="V21" s="56">
        <f t="shared" si="9"/>
        <v>378714</v>
      </c>
      <c r="W21" s="58"/>
      <c r="X21" s="55">
        <f t="shared" si="10"/>
        <v>346467</v>
      </c>
      <c r="Y21" s="56">
        <f t="shared" si="11"/>
        <v>22218</v>
      </c>
      <c r="Z21" s="55">
        <f t="shared" si="12"/>
        <v>142915</v>
      </c>
      <c r="AA21" s="56">
        <f t="shared" si="13"/>
        <v>146591</v>
      </c>
      <c r="AB21" s="57">
        <f t="shared" si="14"/>
        <v>368685</v>
      </c>
      <c r="AC21" s="57">
        <f t="shared" si="15"/>
        <v>289506</v>
      </c>
      <c r="AD21" s="55">
        <f t="shared" si="16"/>
        <v>489382</v>
      </c>
      <c r="AE21" s="56">
        <f t="shared" si="17"/>
        <v>168809</v>
      </c>
      <c r="AF21" s="67">
        <f t="shared" si="18"/>
        <v>658191</v>
      </c>
    </row>
    <row r="22" spans="1:32">
      <c r="A22" s="46">
        <f t="shared" si="19"/>
        <v>1998</v>
      </c>
      <c r="B22" s="46">
        <f t="shared" si="20"/>
        <v>8</v>
      </c>
      <c r="C22" s="62" t="s">
        <v>35</v>
      </c>
      <c r="D22" s="63">
        <v>161600.95000000001</v>
      </c>
      <c r="E22" s="64">
        <v>9550.6</v>
      </c>
      <c r="F22" s="65">
        <v>67823.399999999994</v>
      </c>
      <c r="G22" s="65">
        <v>74155.399999999994</v>
      </c>
      <c r="H22" s="63">
        <f t="shared" si="0"/>
        <v>171151.55000000002</v>
      </c>
      <c r="I22" s="64">
        <f t="shared" si="1"/>
        <v>141978.79999999999</v>
      </c>
      <c r="J22" s="66">
        <f t="shared" si="2"/>
        <v>229424.35</v>
      </c>
      <c r="K22" s="67">
        <f t="shared" si="3"/>
        <v>83706</v>
      </c>
      <c r="L22" s="68">
        <f t="shared" si="4"/>
        <v>313130.34999999998</v>
      </c>
      <c r="M22" s="54"/>
      <c r="N22" s="55">
        <v>195413</v>
      </c>
      <c r="O22" s="56">
        <v>8883</v>
      </c>
      <c r="P22" s="57">
        <v>77416</v>
      </c>
      <c r="Q22" s="57">
        <v>90905</v>
      </c>
      <c r="R22" s="55">
        <f t="shared" si="5"/>
        <v>204296</v>
      </c>
      <c r="S22" s="56">
        <f t="shared" si="6"/>
        <v>168321</v>
      </c>
      <c r="T22" s="55">
        <f t="shared" si="7"/>
        <v>272829</v>
      </c>
      <c r="U22" s="56">
        <f t="shared" si="8"/>
        <v>99788</v>
      </c>
      <c r="V22" s="56">
        <f t="shared" si="9"/>
        <v>372617</v>
      </c>
      <c r="W22" s="58"/>
      <c r="X22" s="55">
        <f t="shared" si="10"/>
        <v>357014</v>
      </c>
      <c r="Y22" s="56">
        <f t="shared" si="11"/>
        <v>18434</v>
      </c>
      <c r="Z22" s="55">
        <f t="shared" si="12"/>
        <v>145239</v>
      </c>
      <c r="AA22" s="56">
        <f t="shared" si="13"/>
        <v>165060</v>
      </c>
      <c r="AB22" s="57">
        <f t="shared" si="14"/>
        <v>375448</v>
      </c>
      <c r="AC22" s="57">
        <f t="shared" si="15"/>
        <v>310299</v>
      </c>
      <c r="AD22" s="55">
        <f t="shared" si="16"/>
        <v>502253</v>
      </c>
      <c r="AE22" s="56">
        <f t="shared" si="17"/>
        <v>183494</v>
      </c>
      <c r="AF22" s="67">
        <f t="shared" si="18"/>
        <v>685747</v>
      </c>
    </row>
    <row r="23" spans="1:32">
      <c r="A23" s="46">
        <f t="shared" si="19"/>
        <v>1998</v>
      </c>
      <c r="B23" s="46">
        <f t="shared" si="20"/>
        <v>9</v>
      </c>
      <c r="C23" s="62" t="s">
        <v>34</v>
      </c>
      <c r="D23" s="63">
        <v>147914.45000000001</v>
      </c>
      <c r="E23" s="64">
        <v>9351.7999999999993</v>
      </c>
      <c r="F23" s="65">
        <v>60648.2</v>
      </c>
      <c r="G23" s="65">
        <v>72064.75</v>
      </c>
      <c r="H23" s="63">
        <f t="shared" si="0"/>
        <v>157266.25</v>
      </c>
      <c r="I23" s="64">
        <f t="shared" si="1"/>
        <v>132712.95000000001</v>
      </c>
      <c r="J23" s="66">
        <f t="shared" si="2"/>
        <v>208562.65000000002</v>
      </c>
      <c r="K23" s="67">
        <f t="shared" si="3"/>
        <v>81416.55</v>
      </c>
      <c r="L23" s="68">
        <f t="shared" si="4"/>
        <v>289979.2</v>
      </c>
      <c r="M23" s="54"/>
      <c r="N23" s="55">
        <v>198945</v>
      </c>
      <c r="O23" s="56">
        <v>7738</v>
      </c>
      <c r="P23" s="57">
        <v>73784</v>
      </c>
      <c r="Q23" s="57">
        <v>92277</v>
      </c>
      <c r="R23" s="55">
        <f t="shared" si="5"/>
        <v>206683</v>
      </c>
      <c r="S23" s="56">
        <f t="shared" si="6"/>
        <v>166061</v>
      </c>
      <c r="T23" s="55">
        <f t="shared" si="7"/>
        <v>272729</v>
      </c>
      <c r="U23" s="56">
        <f t="shared" si="8"/>
        <v>100015</v>
      </c>
      <c r="V23" s="56">
        <f t="shared" si="9"/>
        <v>372744</v>
      </c>
      <c r="W23" s="58"/>
      <c r="X23" s="55">
        <f t="shared" si="10"/>
        <v>346859</v>
      </c>
      <c r="Y23" s="56">
        <f t="shared" si="11"/>
        <v>17090</v>
      </c>
      <c r="Z23" s="55">
        <f t="shared" si="12"/>
        <v>134432</v>
      </c>
      <c r="AA23" s="56">
        <f t="shared" si="13"/>
        <v>164342</v>
      </c>
      <c r="AB23" s="57">
        <f t="shared" si="14"/>
        <v>363949</v>
      </c>
      <c r="AC23" s="57">
        <f t="shared" si="15"/>
        <v>298774</v>
      </c>
      <c r="AD23" s="55">
        <f t="shared" si="16"/>
        <v>481291</v>
      </c>
      <c r="AE23" s="56">
        <f t="shared" si="17"/>
        <v>181432</v>
      </c>
      <c r="AF23" s="67">
        <f t="shared" si="18"/>
        <v>662723</v>
      </c>
    </row>
    <row r="24" spans="1:32">
      <c r="A24" s="46">
        <f t="shared" si="19"/>
        <v>1998</v>
      </c>
      <c r="B24" s="46">
        <f t="shared" si="20"/>
        <v>10</v>
      </c>
      <c r="C24" s="62" t="s">
        <v>33</v>
      </c>
      <c r="D24" s="63">
        <v>161150.95000000001</v>
      </c>
      <c r="E24" s="64">
        <v>8212.85</v>
      </c>
      <c r="F24" s="65">
        <v>65691.600000000006</v>
      </c>
      <c r="G24" s="65">
        <v>76220.25</v>
      </c>
      <c r="H24" s="63">
        <f t="shared" si="0"/>
        <v>169363.80000000002</v>
      </c>
      <c r="I24" s="64">
        <f t="shared" si="1"/>
        <v>141911.85</v>
      </c>
      <c r="J24" s="66">
        <f t="shared" si="2"/>
        <v>226842.55000000002</v>
      </c>
      <c r="K24" s="67">
        <f t="shared" si="3"/>
        <v>84433.1</v>
      </c>
      <c r="L24" s="68">
        <f t="shared" si="4"/>
        <v>311275.65000000002</v>
      </c>
      <c r="M24" s="54"/>
      <c r="N24" s="55">
        <v>180719</v>
      </c>
      <c r="O24" s="56">
        <v>5011</v>
      </c>
      <c r="P24" s="57">
        <v>77171</v>
      </c>
      <c r="Q24" s="57">
        <v>84560</v>
      </c>
      <c r="R24" s="55">
        <f t="shared" si="5"/>
        <v>185730</v>
      </c>
      <c r="S24" s="56">
        <f t="shared" si="6"/>
        <v>161731</v>
      </c>
      <c r="T24" s="55">
        <f t="shared" si="7"/>
        <v>257890</v>
      </c>
      <c r="U24" s="56">
        <f t="shared" si="8"/>
        <v>89571</v>
      </c>
      <c r="V24" s="56">
        <f t="shared" si="9"/>
        <v>347461</v>
      </c>
      <c r="W24" s="58"/>
      <c r="X24" s="55">
        <f t="shared" si="10"/>
        <v>341870</v>
      </c>
      <c r="Y24" s="56">
        <f t="shared" si="11"/>
        <v>13224</v>
      </c>
      <c r="Z24" s="55">
        <f t="shared" si="12"/>
        <v>142863</v>
      </c>
      <c r="AA24" s="56">
        <f t="shared" si="13"/>
        <v>160780</v>
      </c>
      <c r="AB24" s="57">
        <f t="shared" si="14"/>
        <v>355094</v>
      </c>
      <c r="AC24" s="57">
        <f t="shared" si="15"/>
        <v>303643</v>
      </c>
      <c r="AD24" s="55">
        <f t="shared" si="16"/>
        <v>484733</v>
      </c>
      <c r="AE24" s="56">
        <f t="shared" si="17"/>
        <v>174004</v>
      </c>
      <c r="AF24" s="67">
        <f t="shared" si="18"/>
        <v>658737</v>
      </c>
    </row>
    <row r="25" spans="1:32">
      <c r="A25" s="46">
        <f t="shared" si="19"/>
        <v>1998</v>
      </c>
      <c r="B25" s="46">
        <f t="shared" si="20"/>
        <v>11</v>
      </c>
      <c r="C25" s="62" t="s">
        <v>32</v>
      </c>
      <c r="D25" s="63">
        <v>150339.04999999999</v>
      </c>
      <c r="E25" s="64">
        <v>7915.25</v>
      </c>
      <c r="F25" s="65">
        <v>68248.25</v>
      </c>
      <c r="G25" s="65">
        <v>72543.149999999994</v>
      </c>
      <c r="H25" s="63">
        <f t="shared" si="0"/>
        <v>158254.29999999999</v>
      </c>
      <c r="I25" s="64">
        <f t="shared" si="1"/>
        <v>140791.4</v>
      </c>
      <c r="J25" s="66">
        <f t="shared" si="2"/>
        <v>218587.3</v>
      </c>
      <c r="K25" s="67">
        <f t="shared" si="3"/>
        <v>80458.399999999994</v>
      </c>
      <c r="L25" s="68">
        <f t="shared" si="4"/>
        <v>299045.69999999995</v>
      </c>
      <c r="M25" s="54"/>
      <c r="N25" s="55">
        <v>192661</v>
      </c>
      <c r="O25" s="56">
        <v>7809</v>
      </c>
      <c r="P25" s="57">
        <v>84291</v>
      </c>
      <c r="Q25" s="57">
        <v>83380</v>
      </c>
      <c r="R25" s="55">
        <f t="shared" si="5"/>
        <v>200470</v>
      </c>
      <c r="S25" s="56">
        <f t="shared" si="6"/>
        <v>167671</v>
      </c>
      <c r="T25" s="55">
        <f t="shared" si="7"/>
        <v>276952</v>
      </c>
      <c r="U25" s="56">
        <f t="shared" si="8"/>
        <v>91189</v>
      </c>
      <c r="V25" s="56">
        <f t="shared" si="9"/>
        <v>368141</v>
      </c>
      <c r="W25" s="58"/>
      <c r="X25" s="55">
        <f t="shared" si="10"/>
        <v>343000</v>
      </c>
      <c r="Y25" s="56">
        <f t="shared" si="11"/>
        <v>15724</v>
      </c>
      <c r="Z25" s="55">
        <f t="shared" si="12"/>
        <v>152539</v>
      </c>
      <c r="AA25" s="56">
        <f t="shared" si="13"/>
        <v>155923</v>
      </c>
      <c r="AB25" s="57">
        <f t="shared" si="14"/>
        <v>358724</v>
      </c>
      <c r="AC25" s="57">
        <f t="shared" si="15"/>
        <v>308462</v>
      </c>
      <c r="AD25" s="55">
        <f t="shared" si="16"/>
        <v>495539</v>
      </c>
      <c r="AE25" s="56">
        <f t="shared" si="17"/>
        <v>171647</v>
      </c>
      <c r="AF25" s="67">
        <f t="shared" si="18"/>
        <v>667186</v>
      </c>
    </row>
    <row r="26" spans="1:32">
      <c r="A26" s="46">
        <f t="shared" si="19"/>
        <v>1998</v>
      </c>
      <c r="B26" s="46">
        <f t="shared" si="20"/>
        <v>12</v>
      </c>
      <c r="C26" s="62" t="s">
        <v>31</v>
      </c>
      <c r="D26" s="63">
        <v>131718.29999999999</v>
      </c>
      <c r="E26" s="64">
        <v>8446.0499999999993</v>
      </c>
      <c r="F26" s="65">
        <v>62534.05</v>
      </c>
      <c r="G26" s="65">
        <v>74302.95</v>
      </c>
      <c r="H26" s="63">
        <f t="shared" si="0"/>
        <v>140164.34999999998</v>
      </c>
      <c r="I26" s="64">
        <f t="shared" si="1"/>
        <v>136837</v>
      </c>
      <c r="J26" s="66">
        <f t="shared" si="2"/>
        <v>194252.34999999998</v>
      </c>
      <c r="K26" s="67">
        <f t="shared" si="3"/>
        <v>82749</v>
      </c>
      <c r="L26" s="68">
        <f t="shared" si="4"/>
        <v>277001.34999999998</v>
      </c>
      <c r="M26" s="54"/>
      <c r="N26" s="55">
        <v>166532</v>
      </c>
      <c r="O26" s="56">
        <v>8399</v>
      </c>
      <c r="P26" s="57">
        <v>87527</v>
      </c>
      <c r="Q26" s="57">
        <v>74191</v>
      </c>
      <c r="R26" s="55">
        <f t="shared" si="5"/>
        <v>174931</v>
      </c>
      <c r="S26" s="56">
        <f t="shared" si="6"/>
        <v>161718</v>
      </c>
      <c r="T26" s="55">
        <f t="shared" si="7"/>
        <v>254059</v>
      </c>
      <c r="U26" s="56">
        <f t="shared" si="8"/>
        <v>82590</v>
      </c>
      <c r="V26" s="56">
        <f t="shared" si="9"/>
        <v>336649</v>
      </c>
      <c r="W26" s="58"/>
      <c r="X26" s="55">
        <f t="shared" si="10"/>
        <v>298250</v>
      </c>
      <c r="Y26" s="56">
        <f t="shared" si="11"/>
        <v>16845</v>
      </c>
      <c r="Z26" s="55">
        <f t="shared" si="12"/>
        <v>150061</v>
      </c>
      <c r="AA26" s="56">
        <f t="shared" si="13"/>
        <v>148494</v>
      </c>
      <c r="AB26" s="57">
        <f t="shared" si="14"/>
        <v>315095</v>
      </c>
      <c r="AC26" s="57">
        <f t="shared" si="15"/>
        <v>298555</v>
      </c>
      <c r="AD26" s="55">
        <f t="shared" si="16"/>
        <v>448311</v>
      </c>
      <c r="AE26" s="56">
        <f t="shared" si="17"/>
        <v>165339</v>
      </c>
      <c r="AF26" s="67">
        <f t="shared" si="18"/>
        <v>613650</v>
      </c>
    </row>
    <row r="27" spans="1:32">
      <c r="A27" s="46">
        <f t="shared" si="19"/>
        <v>1999</v>
      </c>
      <c r="B27" s="46">
        <f t="shared" si="20"/>
        <v>1</v>
      </c>
      <c r="C27" s="62" t="s">
        <v>42</v>
      </c>
      <c r="D27" s="63">
        <v>132118.15</v>
      </c>
      <c r="E27" s="64">
        <v>9997.2000000000007</v>
      </c>
      <c r="F27" s="65">
        <v>57550.2</v>
      </c>
      <c r="G27" s="65">
        <v>69472.25</v>
      </c>
      <c r="H27" s="63">
        <f t="shared" si="0"/>
        <v>142115.35</v>
      </c>
      <c r="I27" s="64">
        <f t="shared" si="1"/>
        <v>127022.45</v>
      </c>
      <c r="J27" s="66">
        <f t="shared" si="2"/>
        <v>189668.34999999998</v>
      </c>
      <c r="K27" s="67">
        <f t="shared" si="3"/>
        <v>79469.45</v>
      </c>
      <c r="L27" s="68">
        <f t="shared" si="4"/>
        <v>269137.8</v>
      </c>
      <c r="M27" s="54"/>
      <c r="N27" s="55">
        <v>169397</v>
      </c>
      <c r="O27" s="56">
        <v>5928</v>
      </c>
      <c r="P27" s="57">
        <v>77676</v>
      </c>
      <c r="Q27" s="57">
        <v>66310</v>
      </c>
      <c r="R27" s="55">
        <f t="shared" si="5"/>
        <v>175325</v>
      </c>
      <c r="S27" s="56">
        <f t="shared" si="6"/>
        <v>143986</v>
      </c>
      <c r="T27" s="55">
        <f t="shared" si="7"/>
        <v>247073</v>
      </c>
      <c r="U27" s="56">
        <f t="shared" si="8"/>
        <v>72238</v>
      </c>
      <c r="V27" s="56">
        <f t="shared" si="9"/>
        <v>319311</v>
      </c>
      <c r="W27" s="58"/>
      <c r="X27" s="55">
        <f t="shared" si="10"/>
        <v>301515</v>
      </c>
      <c r="Y27" s="56">
        <f t="shared" si="11"/>
        <v>15925</v>
      </c>
      <c r="Z27" s="55">
        <f t="shared" si="12"/>
        <v>135226</v>
      </c>
      <c r="AA27" s="56">
        <f t="shared" si="13"/>
        <v>135782</v>
      </c>
      <c r="AB27" s="57">
        <f t="shared" si="14"/>
        <v>317440</v>
      </c>
      <c r="AC27" s="57">
        <f t="shared" si="15"/>
        <v>271008</v>
      </c>
      <c r="AD27" s="55">
        <f t="shared" si="16"/>
        <v>436741</v>
      </c>
      <c r="AE27" s="56">
        <f t="shared" si="17"/>
        <v>151707</v>
      </c>
      <c r="AF27" s="67">
        <f t="shared" si="18"/>
        <v>588448</v>
      </c>
    </row>
    <row r="28" spans="1:32">
      <c r="A28" s="46">
        <f t="shared" si="19"/>
        <v>1999</v>
      </c>
      <c r="B28" s="46">
        <f t="shared" si="20"/>
        <v>2</v>
      </c>
      <c r="C28" s="62" t="s">
        <v>41</v>
      </c>
      <c r="D28" s="63">
        <v>134281.29999999999</v>
      </c>
      <c r="E28" s="64">
        <v>7798.65</v>
      </c>
      <c r="F28" s="65">
        <v>61073.55</v>
      </c>
      <c r="G28" s="65">
        <v>60624.9</v>
      </c>
      <c r="H28" s="63">
        <f t="shared" si="0"/>
        <v>142079.94999999998</v>
      </c>
      <c r="I28" s="64">
        <f t="shared" si="1"/>
        <v>121698.45000000001</v>
      </c>
      <c r="J28" s="66">
        <f t="shared" si="2"/>
        <v>195354.84999999998</v>
      </c>
      <c r="K28" s="67">
        <f t="shared" si="3"/>
        <v>68423.55</v>
      </c>
      <c r="L28" s="68">
        <f t="shared" si="4"/>
        <v>263778.39999999997</v>
      </c>
      <c r="M28" s="54"/>
      <c r="N28" s="55">
        <v>172482</v>
      </c>
      <c r="O28" s="56">
        <v>3905</v>
      </c>
      <c r="P28" s="57">
        <v>80000</v>
      </c>
      <c r="Q28" s="57">
        <v>67743</v>
      </c>
      <c r="R28" s="55">
        <f t="shared" si="5"/>
        <v>176387</v>
      </c>
      <c r="S28" s="56">
        <f t="shared" si="6"/>
        <v>147743</v>
      </c>
      <c r="T28" s="55">
        <f t="shared" si="7"/>
        <v>252482</v>
      </c>
      <c r="U28" s="56">
        <f t="shared" si="8"/>
        <v>71648</v>
      </c>
      <c r="V28" s="56">
        <f t="shared" si="9"/>
        <v>324130</v>
      </c>
      <c r="W28" s="58"/>
      <c r="X28" s="55">
        <f t="shared" si="10"/>
        <v>306763</v>
      </c>
      <c r="Y28" s="56">
        <f t="shared" si="11"/>
        <v>11704</v>
      </c>
      <c r="Z28" s="55">
        <f t="shared" si="12"/>
        <v>141074</v>
      </c>
      <c r="AA28" s="56">
        <f t="shared" si="13"/>
        <v>128368</v>
      </c>
      <c r="AB28" s="57">
        <f t="shared" si="14"/>
        <v>318467</v>
      </c>
      <c r="AC28" s="57">
        <f t="shared" si="15"/>
        <v>269442</v>
      </c>
      <c r="AD28" s="55">
        <f t="shared" si="16"/>
        <v>447837</v>
      </c>
      <c r="AE28" s="56">
        <f t="shared" si="17"/>
        <v>140072</v>
      </c>
      <c r="AF28" s="67">
        <f t="shared" si="18"/>
        <v>587909</v>
      </c>
    </row>
    <row r="29" spans="1:32">
      <c r="A29" s="46">
        <f t="shared" si="19"/>
        <v>1999</v>
      </c>
      <c r="B29" s="46">
        <f t="shared" si="20"/>
        <v>3</v>
      </c>
      <c r="C29" s="62" t="s">
        <v>40</v>
      </c>
      <c r="D29" s="63">
        <v>133886.79999999999</v>
      </c>
      <c r="E29" s="64">
        <v>8038.6</v>
      </c>
      <c r="F29" s="65">
        <v>68857.100000000006</v>
      </c>
      <c r="G29" s="65">
        <v>64906.75</v>
      </c>
      <c r="H29" s="63">
        <f t="shared" si="0"/>
        <v>141925.4</v>
      </c>
      <c r="I29" s="64">
        <f t="shared" si="1"/>
        <v>133763.85</v>
      </c>
      <c r="J29" s="66">
        <f t="shared" si="2"/>
        <v>202743.9</v>
      </c>
      <c r="K29" s="67">
        <f t="shared" si="3"/>
        <v>72945.350000000006</v>
      </c>
      <c r="L29" s="68">
        <f t="shared" si="4"/>
        <v>275689.25</v>
      </c>
      <c r="M29" s="54"/>
      <c r="N29" s="55">
        <v>171913</v>
      </c>
      <c r="O29" s="56">
        <v>4659</v>
      </c>
      <c r="P29" s="57">
        <v>88699</v>
      </c>
      <c r="Q29" s="57">
        <v>82704</v>
      </c>
      <c r="R29" s="55">
        <f t="shared" si="5"/>
        <v>176572</v>
      </c>
      <c r="S29" s="56">
        <f t="shared" si="6"/>
        <v>171403</v>
      </c>
      <c r="T29" s="55">
        <f t="shared" si="7"/>
        <v>260612</v>
      </c>
      <c r="U29" s="56">
        <f t="shared" si="8"/>
        <v>87363</v>
      </c>
      <c r="V29" s="56">
        <f t="shared" si="9"/>
        <v>347975</v>
      </c>
      <c r="W29" s="58"/>
      <c r="X29" s="55">
        <f t="shared" si="10"/>
        <v>305800</v>
      </c>
      <c r="Y29" s="56">
        <f t="shared" si="11"/>
        <v>12698</v>
      </c>
      <c r="Z29" s="55">
        <f t="shared" si="12"/>
        <v>157556</v>
      </c>
      <c r="AA29" s="56">
        <f t="shared" si="13"/>
        <v>147611</v>
      </c>
      <c r="AB29" s="57">
        <f t="shared" si="14"/>
        <v>318498</v>
      </c>
      <c r="AC29" s="57">
        <f t="shared" si="15"/>
        <v>305167</v>
      </c>
      <c r="AD29" s="55">
        <f t="shared" si="16"/>
        <v>463356</v>
      </c>
      <c r="AE29" s="56">
        <f t="shared" si="17"/>
        <v>160309</v>
      </c>
      <c r="AF29" s="67">
        <f t="shared" si="18"/>
        <v>623665</v>
      </c>
    </row>
    <row r="30" spans="1:32">
      <c r="A30" s="46">
        <f t="shared" si="19"/>
        <v>1999</v>
      </c>
      <c r="B30" s="46">
        <f t="shared" si="20"/>
        <v>4</v>
      </c>
      <c r="C30" s="62" t="s">
        <v>39</v>
      </c>
      <c r="D30" s="63">
        <v>146258.45000000001</v>
      </c>
      <c r="E30" s="64">
        <v>7299.75</v>
      </c>
      <c r="F30" s="65">
        <v>63470.25</v>
      </c>
      <c r="G30" s="65">
        <v>65717.649999999994</v>
      </c>
      <c r="H30" s="63">
        <f t="shared" si="0"/>
        <v>153558.20000000001</v>
      </c>
      <c r="I30" s="64">
        <f t="shared" si="1"/>
        <v>129187.9</v>
      </c>
      <c r="J30" s="66">
        <f t="shared" si="2"/>
        <v>209728.7</v>
      </c>
      <c r="K30" s="67">
        <f t="shared" si="3"/>
        <v>73017.399999999994</v>
      </c>
      <c r="L30" s="68">
        <f t="shared" si="4"/>
        <v>282746.09999999998</v>
      </c>
      <c r="M30" s="54"/>
      <c r="N30" s="55">
        <v>181575</v>
      </c>
      <c r="O30" s="56">
        <v>3584</v>
      </c>
      <c r="P30" s="57">
        <v>77040</v>
      </c>
      <c r="Q30" s="57">
        <v>60622</v>
      </c>
      <c r="R30" s="55">
        <f t="shared" si="5"/>
        <v>185159</v>
      </c>
      <c r="S30" s="56">
        <f t="shared" si="6"/>
        <v>137662</v>
      </c>
      <c r="T30" s="55">
        <f t="shared" si="7"/>
        <v>258615</v>
      </c>
      <c r="U30" s="56">
        <f t="shared" si="8"/>
        <v>64206</v>
      </c>
      <c r="V30" s="56">
        <f t="shared" si="9"/>
        <v>322821</v>
      </c>
      <c r="W30" s="58"/>
      <c r="X30" s="55">
        <f t="shared" si="10"/>
        <v>327833</v>
      </c>
      <c r="Y30" s="56">
        <f t="shared" si="11"/>
        <v>10884</v>
      </c>
      <c r="Z30" s="55">
        <f t="shared" si="12"/>
        <v>140510</v>
      </c>
      <c r="AA30" s="56">
        <f t="shared" si="13"/>
        <v>126340</v>
      </c>
      <c r="AB30" s="57">
        <f t="shared" si="14"/>
        <v>338717</v>
      </c>
      <c r="AC30" s="57">
        <f t="shared" si="15"/>
        <v>266850</v>
      </c>
      <c r="AD30" s="55">
        <f t="shared" si="16"/>
        <v>468343</v>
      </c>
      <c r="AE30" s="56">
        <f t="shared" si="17"/>
        <v>137224</v>
      </c>
      <c r="AF30" s="67">
        <f t="shared" si="18"/>
        <v>605567</v>
      </c>
    </row>
    <row r="31" spans="1:32">
      <c r="A31" s="46">
        <f t="shared" si="19"/>
        <v>1999</v>
      </c>
      <c r="B31" s="46">
        <f t="shared" si="20"/>
        <v>5</v>
      </c>
      <c r="C31" s="62" t="s">
        <v>38</v>
      </c>
      <c r="D31" s="63">
        <v>175535.2</v>
      </c>
      <c r="E31" s="64">
        <v>7439.3</v>
      </c>
      <c r="F31" s="65">
        <v>70211</v>
      </c>
      <c r="G31" s="65">
        <v>82775.199999999997</v>
      </c>
      <c r="H31" s="63">
        <f t="shared" si="0"/>
        <v>182974.5</v>
      </c>
      <c r="I31" s="64">
        <f t="shared" si="1"/>
        <v>152986.20000000001</v>
      </c>
      <c r="J31" s="66">
        <f t="shared" si="2"/>
        <v>245746.2</v>
      </c>
      <c r="K31" s="67">
        <f t="shared" si="3"/>
        <v>90214.5</v>
      </c>
      <c r="L31" s="68">
        <f t="shared" si="4"/>
        <v>335960.7</v>
      </c>
      <c r="M31" s="54"/>
      <c r="N31" s="55">
        <v>205640</v>
      </c>
      <c r="O31" s="56">
        <v>4958</v>
      </c>
      <c r="P31" s="57">
        <v>87553</v>
      </c>
      <c r="Q31" s="57">
        <v>96317</v>
      </c>
      <c r="R31" s="55">
        <f t="shared" si="5"/>
        <v>210598</v>
      </c>
      <c r="S31" s="56">
        <f t="shared" si="6"/>
        <v>183870</v>
      </c>
      <c r="T31" s="55">
        <f t="shared" si="7"/>
        <v>293193</v>
      </c>
      <c r="U31" s="56">
        <f t="shared" si="8"/>
        <v>101275</v>
      </c>
      <c r="V31" s="56">
        <f t="shared" si="9"/>
        <v>394468</v>
      </c>
      <c r="W31" s="58"/>
      <c r="X31" s="55">
        <f t="shared" si="10"/>
        <v>381175</v>
      </c>
      <c r="Y31" s="56">
        <f t="shared" si="11"/>
        <v>12397</v>
      </c>
      <c r="Z31" s="55">
        <f t="shared" si="12"/>
        <v>157764</v>
      </c>
      <c r="AA31" s="56">
        <f t="shared" si="13"/>
        <v>179092</v>
      </c>
      <c r="AB31" s="57">
        <f t="shared" si="14"/>
        <v>393572</v>
      </c>
      <c r="AC31" s="57">
        <f t="shared" si="15"/>
        <v>336856</v>
      </c>
      <c r="AD31" s="55">
        <f t="shared" si="16"/>
        <v>538939</v>
      </c>
      <c r="AE31" s="56">
        <f t="shared" si="17"/>
        <v>191489</v>
      </c>
      <c r="AF31" s="67">
        <f t="shared" si="18"/>
        <v>730428</v>
      </c>
    </row>
    <row r="32" spans="1:32">
      <c r="A32" s="46">
        <f t="shared" si="19"/>
        <v>1999</v>
      </c>
      <c r="B32" s="46">
        <f t="shared" si="20"/>
        <v>6</v>
      </c>
      <c r="C32" s="62" t="s">
        <v>37</v>
      </c>
      <c r="D32" s="63">
        <v>161750.75</v>
      </c>
      <c r="E32" s="64">
        <v>7930.7</v>
      </c>
      <c r="F32" s="65">
        <v>67376.649999999994</v>
      </c>
      <c r="G32" s="65">
        <v>80109</v>
      </c>
      <c r="H32" s="63">
        <f t="shared" si="0"/>
        <v>169681.45</v>
      </c>
      <c r="I32" s="64">
        <f t="shared" si="1"/>
        <v>147485.65</v>
      </c>
      <c r="J32" s="66">
        <f t="shared" si="2"/>
        <v>229127.4</v>
      </c>
      <c r="K32" s="67">
        <f t="shared" si="3"/>
        <v>88039.7</v>
      </c>
      <c r="L32" s="68">
        <f t="shared" si="4"/>
        <v>317167.09999999998</v>
      </c>
      <c r="M32" s="54"/>
      <c r="N32" s="55">
        <v>194410</v>
      </c>
      <c r="O32" s="56">
        <v>7196</v>
      </c>
      <c r="P32" s="57">
        <v>78962</v>
      </c>
      <c r="Q32" s="57">
        <v>93408</v>
      </c>
      <c r="R32" s="55">
        <f t="shared" si="5"/>
        <v>201606</v>
      </c>
      <c r="S32" s="56">
        <f t="shared" si="6"/>
        <v>172370</v>
      </c>
      <c r="T32" s="55">
        <f t="shared" si="7"/>
        <v>273372</v>
      </c>
      <c r="U32" s="56">
        <f t="shared" si="8"/>
        <v>100604</v>
      </c>
      <c r="V32" s="56">
        <f t="shared" si="9"/>
        <v>373976</v>
      </c>
      <c r="W32" s="58"/>
      <c r="X32" s="55">
        <f t="shared" si="10"/>
        <v>356161</v>
      </c>
      <c r="Y32" s="56">
        <f t="shared" si="11"/>
        <v>15127</v>
      </c>
      <c r="Z32" s="55">
        <f t="shared" si="12"/>
        <v>146339</v>
      </c>
      <c r="AA32" s="56">
        <f t="shared" si="13"/>
        <v>173517</v>
      </c>
      <c r="AB32" s="57">
        <f t="shared" si="14"/>
        <v>371288</v>
      </c>
      <c r="AC32" s="57">
        <f t="shared" si="15"/>
        <v>319856</v>
      </c>
      <c r="AD32" s="55">
        <f t="shared" si="16"/>
        <v>502500</v>
      </c>
      <c r="AE32" s="56">
        <f t="shared" si="17"/>
        <v>188644</v>
      </c>
      <c r="AF32" s="67">
        <f t="shared" si="18"/>
        <v>691144</v>
      </c>
    </row>
    <row r="33" spans="1:32">
      <c r="A33" s="46">
        <f t="shared" si="19"/>
        <v>1999</v>
      </c>
      <c r="B33" s="46">
        <f t="shared" si="20"/>
        <v>7</v>
      </c>
      <c r="C33" s="62" t="s">
        <v>36</v>
      </c>
      <c r="D33" s="63">
        <v>176444.6</v>
      </c>
      <c r="E33" s="64">
        <v>8571.5</v>
      </c>
      <c r="F33" s="65">
        <v>66948.149999999994</v>
      </c>
      <c r="G33" s="65">
        <v>78280.75</v>
      </c>
      <c r="H33" s="63">
        <f t="shared" si="0"/>
        <v>185016.1</v>
      </c>
      <c r="I33" s="64">
        <f t="shared" si="1"/>
        <v>145228.9</v>
      </c>
      <c r="J33" s="66">
        <f t="shared" si="2"/>
        <v>243392.75</v>
      </c>
      <c r="K33" s="67">
        <f t="shared" si="3"/>
        <v>86852.25</v>
      </c>
      <c r="L33" s="68">
        <f t="shared" si="4"/>
        <v>330245</v>
      </c>
      <c r="M33" s="54"/>
      <c r="N33" s="55">
        <v>188586</v>
      </c>
      <c r="O33" s="56">
        <v>7013</v>
      </c>
      <c r="P33" s="57">
        <v>74155</v>
      </c>
      <c r="Q33" s="57">
        <v>78207</v>
      </c>
      <c r="R33" s="55">
        <f t="shared" si="5"/>
        <v>195599</v>
      </c>
      <c r="S33" s="56">
        <f t="shared" si="6"/>
        <v>152362</v>
      </c>
      <c r="T33" s="55">
        <f t="shared" si="7"/>
        <v>262741</v>
      </c>
      <c r="U33" s="56">
        <f t="shared" si="8"/>
        <v>85220</v>
      </c>
      <c r="V33" s="56">
        <f t="shared" si="9"/>
        <v>347961</v>
      </c>
      <c r="W33" s="58"/>
      <c r="X33" s="55">
        <f t="shared" si="10"/>
        <v>365031</v>
      </c>
      <c r="Y33" s="56">
        <f t="shared" si="11"/>
        <v>15585</v>
      </c>
      <c r="Z33" s="55">
        <f t="shared" si="12"/>
        <v>141103</v>
      </c>
      <c r="AA33" s="56">
        <f t="shared" si="13"/>
        <v>156488</v>
      </c>
      <c r="AB33" s="57">
        <f t="shared" si="14"/>
        <v>380616</v>
      </c>
      <c r="AC33" s="57">
        <f t="shared" si="15"/>
        <v>297591</v>
      </c>
      <c r="AD33" s="55">
        <f t="shared" si="16"/>
        <v>506134</v>
      </c>
      <c r="AE33" s="56">
        <f t="shared" si="17"/>
        <v>172073</v>
      </c>
      <c r="AF33" s="67">
        <f t="shared" si="18"/>
        <v>678207</v>
      </c>
    </row>
    <row r="34" spans="1:32">
      <c r="A34" s="46">
        <f t="shared" si="19"/>
        <v>1999</v>
      </c>
      <c r="B34" s="46">
        <f t="shared" si="20"/>
        <v>8</v>
      </c>
      <c r="C34" s="62" t="s">
        <v>35</v>
      </c>
      <c r="D34" s="63">
        <v>180684.75</v>
      </c>
      <c r="E34" s="64">
        <v>7595.75</v>
      </c>
      <c r="F34" s="65">
        <v>68901.100000000006</v>
      </c>
      <c r="G34" s="65">
        <v>90878.35</v>
      </c>
      <c r="H34" s="63">
        <f t="shared" si="0"/>
        <v>188280.5</v>
      </c>
      <c r="I34" s="64">
        <f t="shared" si="1"/>
        <v>159779.45000000001</v>
      </c>
      <c r="J34" s="66">
        <f t="shared" si="2"/>
        <v>249585.85</v>
      </c>
      <c r="K34" s="67">
        <f t="shared" si="3"/>
        <v>98474.1</v>
      </c>
      <c r="L34" s="68">
        <f t="shared" si="4"/>
        <v>348059.95</v>
      </c>
      <c r="M34" s="54"/>
      <c r="N34" s="55">
        <v>214709</v>
      </c>
      <c r="O34" s="56">
        <v>3304</v>
      </c>
      <c r="P34" s="57">
        <v>80581</v>
      </c>
      <c r="Q34" s="57">
        <v>100711</v>
      </c>
      <c r="R34" s="55">
        <f t="shared" si="5"/>
        <v>218013</v>
      </c>
      <c r="S34" s="56">
        <f t="shared" si="6"/>
        <v>181292</v>
      </c>
      <c r="T34" s="55">
        <f t="shared" si="7"/>
        <v>295290</v>
      </c>
      <c r="U34" s="56">
        <f t="shared" si="8"/>
        <v>104015</v>
      </c>
      <c r="V34" s="56">
        <f t="shared" si="9"/>
        <v>399305</v>
      </c>
      <c r="W34" s="58"/>
      <c r="X34" s="55">
        <f t="shared" si="10"/>
        <v>395394</v>
      </c>
      <c r="Y34" s="56">
        <f t="shared" si="11"/>
        <v>10900</v>
      </c>
      <c r="Z34" s="55">
        <f t="shared" si="12"/>
        <v>149482</v>
      </c>
      <c r="AA34" s="56">
        <f t="shared" si="13"/>
        <v>191589</v>
      </c>
      <c r="AB34" s="57">
        <f t="shared" si="14"/>
        <v>406294</v>
      </c>
      <c r="AC34" s="57">
        <f t="shared" si="15"/>
        <v>341071</v>
      </c>
      <c r="AD34" s="55">
        <f t="shared" si="16"/>
        <v>544876</v>
      </c>
      <c r="AE34" s="56">
        <f t="shared" si="17"/>
        <v>202489</v>
      </c>
      <c r="AF34" s="67">
        <f t="shared" si="18"/>
        <v>747365</v>
      </c>
    </row>
    <row r="35" spans="1:32">
      <c r="A35" s="46">
        <f t="shared" si="19"/>
        <v>1999</v>
      </c>
      <c r="B35" s="46">
        <f t="shared" si="20"/>
        <v>9</v>
      </c>
      <c r="C35" s="62" t="s">
        <v>34</v>
      </c>
      <c r="D35" s="63">
        <v>180795.8</v>
      </c>
      <c r="E35" s="64">
        <v>6284.9</v>
      </c>
      <c r="F35" s="65">
        <v>66206.75</v>
      </c>
      <c r="G35" s="65">
        <v>83648.25</v>
      </c>
      <c r="H35" s="63">
        <f t="shared" si="0"/>
        <v>187080.69999999998</v>
      </c>
      <c r="I35" s="64">
        <f t="shared" si="1"/>
        <v>149855</v>
      </c>
      <c r="J35" s="66">
        <f t="shared" si="2"/>
        <v>247002.55</v>
      </c>
      <c r="K35" s="67">
        <f t="shared" si="3"/>
        <v>89933.15</v>
      </c>
      <c r="L35" s="68">
        <f t="shared" si="4"/>
        <v>336935.69999999995</v>
      </c>
      <c r="M35" s="54"/>
      <c r="N35" s="55">
        <v>219080</v>
      </c>
      <c r="O35" s="56">
        <v>2890</v>
      </c>
      <c r="P35" s="57">
        <v>82308</v>
      </c>
      <c r="Q35" s="57">
        <v>98433</v>
      </c>
      <c r="R35" s="55">
        <f t="shared" si="5"/>
        <v>221970</v>
      </c>
      <c r="S35" s="56">
        <f t="shared" si="6"/>
        <v>180741</v>
      </c>
      <c r="T35" s="55">
        <f t="shared" si="7"/>
        <v>301388</v>
      </c>
      <c r="U35" s="56">
        <f t="shared" si="8"/>
        <v>101323</v>
      </c>
      <c r="V35" s="56">
        <f t="shared" si="9"/>
        <v>402711</v>
      </c>
      <c r="W35" s="58"/>
      <c r="X35" s="55">
        <f t="shared" si="10"/>
        <v>399876</v>
      </c>
      <c r="Y35" s="56">
        <f t="shared" si="11"/>
        <v>9175</v>
      </c>
      <c r="Z35" s="55">
        <f t="shared" si="12"/>
        <v>148515</v>
      </c>
      <c r="AA35" s="56">
        <f t="shared" si="13"/>
        <v>182081</v>
      </c>
      <c r="AB35" s="57">
        <f t="shared" si="14"/>
        <v>409051</v>
      </c>
      <c r="AC35" s="57">
        <f t="shared" si="15"/>
        <v>330596</v>
      </c>
      <c r="AD35" s="55">
        <f t="shared" si="16"/>
        <v>548391</v>
      </c>
      <c r="AE35" s="56">
        <f t="shared" si="17"/>
        <v>191256</v>
      </c>
      <c r="AF35" s="67">
        <f t="shared" si="18"/>
        <v>739647</v>
      </c>
    </row>
    <row r="36" spans="1:32">
      <c r="A36" s="46">
        <f t="shared" si="19"/>
        <v>1999</v>
      </c>
      <c r="B36" s="46">
        <f t="shared" si="20"/>
        <v>10</v>
      </c>
      <c r="C36" s="62" t="s">
        <v>33</v>
      </c>
      <c r="D36" s="63">
        <v>198681.1</v>
      </c>
      <c r="E36" s="64">
        <v>9481.0499999999993</v>
      </c>
      <c r="F36" s="65">
        <v>75968.2</v>
      </c>
      <c r="G36" s="65">
        <v>103035.1</v>
      </c>
      <c r="H36" s="63">
        <f t="shared" si="0"/>
        <v>208162.15</v>
      </c>
      <c r="I36" s="64">
        <f t="shared" si="1"/>
        <v>179003.3</v>
      </c>
      <c r="J36" s="66">
        <f t="shared" si="2"/>
        <v>274649.3</v>
      </c>
      <c r="K36" s="67">
        <f t="shared" si="3"/>
        <v>112516.15000000001</v>
      </c>
      <c r="L36" s="68">
        <f t="shared" si="4"/>
        <v>387165.45</v>
      </c>
      <c r="M36" s="54"/>
      <c r="N36" s="55">
        <v>204242</v>
      </c>
      <c r="O36" s="56">
        <v>6483</v>
      </c>
      <c r="P36" s="57">
        <v>84349</v>
      </c>
      <c r="Q36" s="57">
        <v>101345</v>
      </c>
      <c r="R36" s="55">
        <f t="shared" si="5"/>
        <v>210725</v>
      </c>
      <c r="S36" s="56">
        <f t="shared" si="6"/>
        <v>185694</v>
      </c>
      <c r="T36" s="55">
        <f t="shared" si="7"/>
        <v>288591</v>
      </c>
      <c r="U36" s="56">
        <f t="shared" si="8"/>
        <v>107828</v>
      </c>
      <c r="V36" s="56">
        <f t="shared" si="9"/>
        <v>396419</v>
      </c>
      <c r="W36" s="58"/>
      <c r="X36" s="55">
        <f t="shared" si="10"/>
        <v>402923</v>
      </c>
      <c r="Y36" s="56">
        <f t="shared" si="11"/>
        <v>15964</v>
      </c>
      <c r="Z36" s="55">
        <f t="shared" si="12"/>
        <v>160317</v>
      </c>
      <c r="AA36" s="56">
        <f t="shared" si="13"/>
        <v>204380</v>
      </c>
      <c r="AB36" s="57">
        <f t="shared" si="14"/>
        <v>418887</v>
      </c>
      <c r="AC36" s="57">
        <f t="shared" si="15"/>
        <v>364697</v>
      </c>
      <c r="AD36" s="55">
        <f t="shared" si="16"/>
        <v>563240</v>
      </c>
      <c r="AE36" s="56">
        <f t="shared" si="17"/>
        <v>220344</v>
      </c>
      <c r="AF36" s="67">
        <f t="shared" si="18"/>
        <v>783584</v>
      </c>
    </row>
    <row r="37" spans="1:32">
      <c r="A37" s="46">
        <f t="shared" si="19"/>
        <v>1999</v>
      </c>
      <c r="B37" s="46">
        <f t="shared" si="20"/>
        <v>11</v>
      </c>
      <c r="C37" s="62" t="s">
        <v>32</v>
      </c>
      <c r="D37" s="63">
        <v>174939</v>
      </c>
      <c r="E37" s="64">
        <v>9722.5</v>
      </c>
      <c r="F37" s="65">
        <v>77652.75</v>
      </c>
      <c r="G37" s="65">
        <v>85502</v>
      </c>
      <c r="H37" s="63">
        <f t="shared" si="0"/>
        <v>184661.5</v>
      </c>
      <c r="I37" s="64">
        <f t="shared" si="1"/>
        <v>163154.75</v>
      </c>
      <c r="J37" s="66">
        <f t="shared" si="2"/>
        <v>252591.75</v>
      </c>
      <c r="K37" s="67">
        <f t="shared" si="3"/>
        <v>95224.5</v>
      </c>
      <c r="L37" s="68">
        <f t="shared" si="4"/>
        <v>347816.25</v>
      </c>
      <c r="M37" s="54"/>
      <c r="N37" s="55">
        <v>209444</v>
      </c>
      <c r="O37" s="56">
        <v>5508</v>
      </c>
      <c r="P37" s="57">
        <v>91201</v>
      </c>
      <c r="Q37" s="57">
        <v>91150</v>
      </c>
      <c r="R37" s="55">
        <f t="shared" si="5"/>
        <v>214952</v>
      </c>
      <c r="S37" s="56">
        <f t="shared" si="6"/>
        <v>182351</v>
      </c>
      <c r="T37" s="55">
        <f t="shared" si="7"/>
        <v>300645</v>
      </c>
      <c r="U37" s="56">
        <f t="shared" si="8"/>
        <v>96658</v>
      </c>
      <c r="V37" s="56">
        <f t="shared" si="9"/>
        <v>397303</v>
      </c>
      <c r="W37" s="58"/>
      <c r="X37" s="55">
        <f t="shared" si="10"/>
        <v>384383</v>
      </c>
      <c r="Y37" s="56">
        <f t="shared" si="11"/>
        <v>15231</v>
      </c>
      <c r="Z37" s="55">
        <f t="shared" si="12"/>
        <v>168854</v>
      </c>
      <c r="AA37" s="56">
        <f t="shared" si="13"/>
        <v>176652</v>
      </c>
      <c r="AB37" s="57">
        <f t="shared" si="14"/>
        <v>399614</v>
      </c>
      <c r="AC37" s="57">
        <f t="shared" si="15"/>
        <v>345506</v>
      </c>
      <c r="AD37" s="55">
        <f t="shared" si="16"/>
        <v>553237</v>
      </c>
      <c r="AE37" s="56">
        <f t="shared" si="17"/>
        <v>191883</v>
      </c>
      <c r="AF37" s="67">
        <f t="shared" si="18"/>
        <v>745120</v>
      </c>
    </row>
    <row r="38" spans="1:32">
      <c r="A38" s="46">
        <f t="shared" si="19"/>
        <v>1999</v>
      </c>
      <c r="B38" s="46">
        <f t="shared" si="20"/>
        <v>12</v>
      </c>
      <c r="C38" s="62" t="s">
        <v>31</v>
      </c>
      <c r="D38" s="63">
        <v>170476.75</v>
      </c>
      <c r="E38" s="64">
        <v>8015.9</v>
      </c>
      <c r="F38" s="65">
        <v>73364.850000000006</v>
      </c>
      <c r="G38" s="65">
        <v>82291.3</v>
      </c>
      <c r="H38" s="63">
        <f t="shared" si="0"/>
        <v>178492.65</v>
      </c>
      <c r="I38" s="64">
        <f t="shared" si="1"/>
        <v>155656.15000000002</v>
      </c>
      <c r="J38" s="66">
        <f t="shared" si="2"/>
        <v>243841.6</v>
      </c>
      <c r="K38" s="67">
        <f t="shared" si="3"/>
        <v>90307.199999999997</v>
      </c>
      <c r="L38" s="68">
        <f t="shared" si="4"/>
        <v>334148.8</v>
      </c>
      <c r="M38" s="54"/>
      <c r="N38" s="55">
        <v>185572</v>
      </c>
      <c r="O38" s="56">
        <v>5063</v>
      </c>
      <c r="P38" s="57">
        <v>86697</v>
      </c>
      <c r="Q38" s="57">
        <v>87907</v>
      </c>
      <c r="R38" s="55">
        <f t="shared" si="5"/>
        <v>190635</v>
      </c>
      <c r="S38" s="56">
        <f t="shared" si="6"/>
        <v>174604</v>
      </c>
      <c r="T38" s="55">
        <f t="shared" si="7"/>
        <v>272269</v>
      </c>
      <c r="U38" s="56">
        <f t="shared" si="8"/>
        <v>92970</v>
      </c>
      <c r="V38" s="56">
        <f t="shared" si="9"/>
        <v>365239</v>
      </c>
      <c r="W38" s="58"/>
      <c r="X38" s="55">
        <f t="shared" si="10"/>
        <v>356049</v>
      </c>
      <c r="Y38" s="56">
        <f t="shared" si="11"/>
        <v>13079</v>
      </c>
      <c r="Z38" s="55">
        <f t="shared" si="12"/>
        <v>160062</v>
      </c>
      <c r="AA38" s="56">
        <f t="shared" si="13"/>
        <v>170198</v>
      </c>
      <c r="AB38" s="57">
        <f t="shared" si="14"/>
        <v>369128</v>
      </c>
      <c r="AC38" s="57">
        <f t="shared" si="15"/>
        <v>330260</v>
      </c>
      <c r="AD38" s="55">
        <f t="shared" si="16"/>
        <v>516111</v>
      </c>
      <c r="AE38" s="56">
        <f t="shared" si="17"/>
        <v>183277</v>
      </c>
      <c r="AF38" s="67">
        <f t="shared" si="18"/>
        <v>699388</v>
      </c>
    </row>
    <row r="39" spans="1:32">
      <c r="A39" s="46">
        <f t="shared" si="19"/>
        <v>2000</v>
      </c>
      <c r="B39" s="46">
        <f t="shared" si="20"/>
        <v>1</v>
      </c>
      <c r="C39" s="62" t="s">
        <v>42</v>
      </c>
      <c r="D39" s="63">
        <v>185913.65</v>
      </c>
      <c r="E39" s="64">
        <v>8265.4500000000007</v>
      </c>
      <c r="F39" s="65">
        <v>73881.05</v>
      </c>
      <c r="G39" s="65">
        <v>90174.35</v>
      </c>
      <c r="H39" s="63">
        <f t="shared" si="0"/>
        <v>194179.1</v>
      </c>
      <c r="I39" s="64">
        <f t="shared" si="1"/>
        <v>164055.40000000002</v>
      </c>
      <c r="J39" s="66">
        <f t="shared" si="2"/>
        <v>259794.7</v>
      </c>
      <c r="K39" s="67">
        <f t="shared" si="3"/>
        <v>98439.8</v>
      </c>
      <c r="L39" s="68">
        <f t="shared" si="4"/>
        <v>358234.5</v>
      </c>
      <c r="M39" s="54"/>
      <c r="N39" s="55">
        <v>178672</v>
      </c>
      <c r="O39" s="56">
        <v>3825</v>
      </c>
      <c r="P39" s="57">
        <v>80091</v>
      </c>
      <c r="Q39" s="57">
        <v>76555</v>
      </c>
      <c r="R39" s="55">
        <f t="shared" si="5"/>
        <v>182497</v>
      </c>
      <c r="S39" s="56">
        <f t="shared" si="6"/>
        <v>156646</v>
      </c>
      <c r="T39" s="55">
        <f t="shared" si="7"/>
        <v>258763</v>
      </c>
      <c r="U39" s="56">
        <f t="shared" si="8"/>
        <v>80380</v>
      </c>
      <c r="V39" s="56">
        <f t="shared" si="9"/>
        <v>339143</v>
      </c>
      <c r="W39" s="58"/>
      <c r="X39" s="55">
        <f t="shared" si="10"/>
        <v>364586</v>
      </c>
      <c r="Y39" s="56">
        <f t="shared" si="11"/>
        <v>12090</v>
      </c>
      <c r="Z39" s="55">
        <f t="shared" si="12"/>
        <v>153972</v>
      </c>
      <c r="AA39" s="56">
        <f t="shared" si="13"/>
        <v>166729</v>
      </c>
      <c r="AB39" s="57">
        <f t="shared" si="14"/>
        <v>376676</v>
      </c>
      <c r="AC39" s="57">
        <f t="shared" si="15"/>
        <v>320701</v>
      </c>
      <c r="AD39" s="55">
        <f t="shared" si="16"/>
        <v>518558</v>
      </c>
      <c r="AE39" s="56">
        <f t="shared" si="17"/>
        <v>178819</v>
      </c>
      <c r="AF39" s="67">
        <f t="shared" si="18"/>
        <v>697377</v>
      </c>
    </row>
    <row r="40" spans="1:32">
      <c r="A40" s="46">
        <f t="shared" si="19"/>
        <v>2000</v>
      </c>
      <c r="B40" s="46">
        <f t="shared" si="20"/>
        <v>2</v>
      </c>
      <c r="C40" s="62" t="s">
        <v>41</v>
      </c>
      <c r="D40" s="63">
        <v>167829.75</v>
      </c>
      <c r="E40" s="64">
        <v>8059.5</v>
      </c>
      <c r="F40" s="65">
        <v>76561.149999999994</v>
      </c>
      <c r="G40" s="65">
        <v>84474.8</v>
      </c>
      <c r="H40" s="63">
        <f t="shared" si="0"/>
        <v>175889.25</v>
      </c>
      <c r="I40" s="64">
        <f t="shared" si="1"/>
        <v>161035.95000000001</v>
      </c>
      <c r="J40" s="66">
        <f t="shared" si="2"/>
        <v>244390.9</v>
      </c>
      <c r="K40" s="67">
        <f t="shared" si="3"/>
        <v>92534.3</v>
      </c>
      <c r="L40" s="68">
        <f t="shared" si="4"/>
        <v>336925.2</v>
      </c>
      <c r="M40" s="54"/>
      <c r="N40" s="55">
        <v>177362</v>
      </c>
      <c r="O40" s="56">
        <v>5950</v>
      </c>
      <c r="P40" s="57">
        <v>81893</v>
      </c>
      <c r="Q40" s="57">
        <v>70010</v>
      </c>
      <c r="R40" s="55">
        <f t="shared" si="5"/>
        <v>183312</v>
      </c>
      <c r="S40" s="56">
        <f t="shared" si="6"/>
        <v>151903</v>
      </c>
      <c r="T40" s="55">
        <f t="shared" si="7"/>
        <v>259255</v>
      </c>
      <c r="U40" s="56">
        <f t="shared" si="8"/>
        <v>75960</v>
      </c>
      <c r="V40" s="56">
        <f t="shared" si="9"/>
        <v>335215</v>
      </c>
      <c r="W40" s="58"/>
      <c r="X40" s="55">
        <f t="shared" si="10"/>
        <v>345192</v>
      </c>
      <c r="Y40" s="56">
        <f t="shared" si="11"/>
        <v>14010</v>
      </c>
      <c r="Z40" s="55">
        <f t="shared" si="12"/>
        <v>158454</v>
      </c>
      <c r="AA40" s="56">
        <f t="shared" si="13"/>
        <v>154485</v>
      </c>
      <c r="AB40" s="57">
        <f t="shared" si="14"/>
        <v>359202</v>
      </c>
      <c r="AC40" s="57">
        <f t="shared" si="15"/>
        <v>312939</v>
      </c>
      <c r="AD40" s="55">
        <f t="shared" si="16"/>
        <v>503646</v>
      </c>
      <c r="AE40" s="56">
        <f t="shared" si="17"/>
        <v>168495</v>
      </c>
      <c r="AF40" s="67">
        <f t="shared" si="18"/>
        <v>672141</v>
      </c>
    </row>
    <row r="41" spans="1:32">
      <c r="A41" s="46">
        <f t="shared" si="19"/>
        <v>2000</v>
      </c>
      <c r="B41" s="46">
        <f t="shared" si="20"/>
        <v>3</v>
      </c>
      <c r="C41" s="62" t="s">
        <v>40</v>
      </c>
      <c r="D41" s="63">
        <v>180682.35</v>
      </c>
      <c r="E41" s="64">
        <v>7755.6</v>
      </c>
      <c r="F41" s="65">
        <v>82893.05</v>
      </c>
      <c r="G41" s="65">
        <v>85936.3</v>
      </c>
      <c r="H41" s="63">
        <f t="shared" si="0"/>
        <v>188437.95</v>
      </c>
      <c r="I41" s="64">
        <f t="shared" si="1"/>
        <v>168829.35</v>
      </c>
      <c r="J41" s="66">
        <f t="shared" si="2"/>
        <v>263575.40000000002</v>
      </c>
      <c r="K41" s="67">
        <f t="shared" si="3"/>
        <v>93691.900000000009</v>
      </c>
      <c r="L41" s="68">
        <f t="shared" si="4"/>
        <v>357267.30000000005</v>
      </c>
      <c r="M41" s="54"/>
      <c r="N41" s="55">
        <v>178489</v>
      </c>
      <c r="O41" s="56">
        <v>4659</v>
      </c>
      <c r="P41" s="57">
        <v>97871</v>
      </c>
      <c r="Q41" s="57">
        <v>69745</v>
      </c>
      <c r="R41" s="55">
        <f t="shared" si="5"/>
        <v>183148</v>
      </c>
      <c r="S41" s="56">
        <f t="shared" si="6"/>
        <v>167616</v>
      </c>
      <c r="T41" s="55">
        <f t="shared" si="7"/>
        <v>276360</v>
      </c>
      <c r="U41" s="56">
        <f t="shared" si="8"/>
        <v>74404</v>
      </c>
      <c r="V41" s="56">
        <f t="shared" si="9"/>
        <v>350764</v>
      </c>
      <c r="W41" s="58"/>
      <c r="X41" s="55">
        <f t="shared" si="10"/>
        <v>359171</v>
      </c>
      <c r="Y41" s="56">
        <f t="shared" si="11"/>
        <v>12415</v>
      </c>
      <c r="Z41" s="55">
        <f t="shared" si="12"/>
        <v>180764</v>
      </c>
      <c r="AA41" s="56">
        <f t="shared" si="13"/>
        <v>155681</v>
      </c>
      <c r="AB41" s="57">
        <f t="shared" si="14"/>
        <v>371586</v>
      </c>
      <c r="AC41" s="57">
        <f t="shared" si="15"/>
        <v>336445</v>
      </c>
      <c r="AD41" s="55">
        <f t="shared" si="16"/>
        <v>539935</v>
      </c>
      <c r="AE41" s="56">
        <f t="shared" si="17"/>
        <v>168096</v>
      </c>
      <c r="AF41" s="67">
        <f t="shared" si="18"/>
        <v>708031</v>
      </c>
    </row>
    <row r="42" spans="1:32">
      <c r="A42" s="46">
        <f t="shared" si="19"/>
        <v>2000</v>
      </c>
      <c r="B42" s="46">
        <f t="shared" si="20"/>
        <v>4</v>
      </c>
      <c r="C42" s="62" t="s">
        <v>39</v>
      </c>
      <c r="D42" s="63">
        <v>211262.3</v>
      </c>
      <c r="E42" s="64">
        <v>8893.9</v>
      </c>
      <c r="F42" s="65">
        <v>85232.4</v>
      </c>
      <c r="G42" s="65">
        <v>101643.1</v>
      </c>
      <c r="H42" s="63">
        <f t="shared" si="0"/>
        <v>220156.19999999998</v>
      </c>
      <c r="I42" s="64">
        <f t="shared" si="1"/>
        <v>186875.5</v>
      </c>
      <c r="J42" s="66">
        <f t="shared" si="2"/>
        <v>296494.69999999995</v>
      </c>
      <c r="K42" s="67">
        <f t="shared" si="3"/>
        <v>110537</v>
      </c>
      <c r="L42" s="68">
        <f t="shared" si="4"/>
        <v>407031.69999999995</v>
      </c>
      <c r="M42" s="54"/>
      <c r="N42" s="55">
        <v>200724</v>
      </c>
      <c r="O42" s="56">
        <v>6490</v>
      </c>
      <c r="P42" s="57">
        <v>91014</v>
      </c>
      <c r="Q42" s="57">
        <v>68237</v>
      </c>
      <c r="R42" s="55">
        <f t="shared" si="5"/>
        <v>207214</v>
      </c>
      <c r="S42" s="56">
        <f t="shared" si="6"/>
        <v>159251</v>
      </c>
      <c r="T42" s="55">
        <f t="shared" si="7"/>
        <v>291738</v>
      </c>
      <c r="U42" s="56">
        <f t="shared" si="8"/>
        <v>74727</v>
      </c>
      <c r="V42" s="56">
        <f t="shared" si="9"/>
        <v>366465</v>
      </c>
      <c r="W42" s="58"/>
      <c r="X42" s="55">
        <f t="shared" si="10"/>
        <v>411986</v>
      </c>
      <c r="Y42" s="56">
        <f t="shared" si="11"/>
        <v>15384</v>
      </c>
      <c r="Z42" s="55">
        <f t="shared" si="12"/>
        <v>176246</v>
      </c>
      <c r="AA42" s="56">
        <f t="shared" si="13"/>
        <v>169880</v>
      </c>
      <c r="AB42" s="57">
        <f t="shared" si="14"/>
        <v>427370</v>
      </c>
      <c r="AC42" s="57">
        <f t="shared" si="15"/>
        <v>346126</v>
      </c>
      <c r="AD42" s="55">
        <f t="shared" si="16"/>
        <v>588232</v>
      </c>
      <c r="AE42" s="56">
        <f t="shared" si="17"/>
        <v>185264</v>
      </c>
      <c r="AF42" s="67">
        <f t="shared" si="18"/>
        <v>773496</v>
      </c>
    </row>
    <row r="43" spans="1:32">
      <c r="A43" s="46">
        <f t="shared" si="19"/>
        <v>2000</v>
      </c>
      <c r="B43" s="46">
        <f t="shared" si="20"/>
        <v>5</v>
      </c>
      <c r="C43" s="62" t="s">
        <v>38</v>
      </c>
      <c r="D43" s="63">
        <v>204191.85</v>
      </c>
      <c r="E43" s="64">
        <v>13556.85</v>
      </c>
      <c r="F43" s="65">
        <v>81592</v>
      </c>
      <c r="G43" s="65">
        <v>108694.1</v>
      </c>
      <c r="H43" s="63">
        <f t="shared" si="0"/>
        <v>217748.7</v>
      </c>
      <c r="I43" s="64">
        <f t="shared" si="1"/>
        <v>190286.1</v>
      </c>
      <c r="J43" s="66">
        <f t="shared" si="2"/>
        <v>285783.84999999998</v>
      </c>
      <c r="K43" s="67">
        <f t="shared" si="3"/>
        <v>122250.95000000001</v>
      </c>
      <c r="L43" s="68">
        <f t="shared" si="4"/>
        <v>408034.8</v>
      </c>
      <c r="M43" s="54"/>
      <c r="N43" s="55">
        <v>218016</v>
      </c>
      <c r="O43" s="56">
        <v>5655</v>
      </c>
      <c r="P43" s="57">
        <v>97770</v>
      </c>
      <c r="Q43" s="57">
        <v>85330</v>
      </c>
      <c r="R43" s="55">
        <f t="shared" si="5"/>
        <v>223671</v>
      </c>
      <c r="S43" s="56">
        <f t="shared" si="6"/>
        <v>183100</v>
      </c>
      <c r="T43" s="55">
        <f t="shared" si="7"/>
        <v>315786</v>
      </c>
      <c r="U43" s="56">
        <f t="shared" si="8"/>
        <v>90985</v>
      </c>
      <c r="V43" s="56">
        <f t="shared" si="9"/>
        <v>406771</v>
      </c>
      <c r="W43" s="58"/>
      <c r="X43" s="55">
        <f t="shared" si="10"/>
        <v>422208</v>
      </c>
      <c r="Y43" s="56">
        <f t="shared" si="11"/>
        <v>19212</v>
      </c>
      <c r="Z43" s="55">
        <f t="shared" si="12"/>
        <v>179362</v>
      </c>
      <c r="AA43" s="56">
        <f t="shared" si="13"/>
        <v>194024</v>
      </c>
      <c r="AB43" s="57">
        <f t="shared" si="14"/>
        <v>441420</v>
      </c>
      <c r="AC43" s="57">
        <f t="shared" si="15"/>
        <v>373386</v>
      </c>
      <c r="AD43" s="55">
        <f t="shared" si="16"/>
        <v>601570</v>
      </c>
      <c r="AE43" s="56">
        <f t="shared" si="17"/>
        <v>213236</v>
      </c>
      <c r="AF43" s="67">
        <f t="shared" si="18"/>
        <v>814806</v>
      </c>
    </row>
    <row r="44" spans="1:32">
      <c r="A44" s="46">
        <f t="shared" si="19"/>
        <v>2000</v>
      </c>
      <c r="B44" s="46">
        <f t="shared" si="20"/>
        <v>6</v>
      </c>
      <c r="C44" s="62" t="s">
        <v>37</v>
      </c>
      <c r="D44" s="63">
        <v>211118.5</v>
      </c>
      <c r="E44" s="64">
        <v>8952.0499999999993</v>
      </c>
      <c r="F44" s="65">
        <v>79134.600000000006</v>
      </c>
      <c r="G44" s="65">
        <v>103352.25</v>
      </c>
      <c r="H44" s="63">
        <f t="shared" si="0"/>
        <v>220070.55</v>
      </c>
      <c r="I44" s="64">
        <f t="shared" si="1"/>
        <v>182486.85</v>
      </c>
      <c r="J44" s="66">
        <f t="shared" si="2"/>
        <v>290253.09999999998</v>
      </c>
      <c r="K44" s="67">
        <f t="shared" si="3"/>
        <v>112304.3</v>
      </c>
      <c r="L44" s="68">
        <f t="shared" si="4"/>
        <v>402557.39999999997</v>
      </c>
      <c r="M44" s="54"/>
      <c r="N44" s="55">
        <v>203004</v>
      </c>
      <c r="O44" s="56">
        <v>4652</v>
      </c>
      <c r="P44" s="57">
        <v>83305</v>
      </c>
      <c r="Q44" s="57">
        <v>83938</v>
      </c>
      <c r="R44" s="55">
        <f t="shared" si="5"/>
        <v>207656</v>
      </c>
      <c r="S44" s="56">
        <f t="shared" si="6"/>
        <v>167243</v>
      </c>
      <c r="T44" s="55">
        <f t="shared" si="7"/>
        <v>286309</v>
      </c>
      <c r="U44" s="56">
        <f t="shared" si="8"/>
        <v>88590</v>
      </c>
      <c r="V44" s="56">
        <f t="shared" si="9"/>
        <v>374899</v>
      </c>
      <c r="W44" s="58"/>
      <c r="X44" s="55">
        <f t="shared" si="10"/>
        <v>414123</v>
      </c>
      <c r="Y44" s="56">
        <f t="shared" si="11"/>
        <v>13604</v>
      </c>
      <c r="Z44" s="55">
        <f t="shared" si="12"/>
        <v>162440</v>
      </c>
      <c r="AA44" s="56">
        <f t="shared" si="13"/>
        <v>187290</v>
      </c>
      <c r="AB44" s="57">
        <f t="shared" si="14"/>
        <v>427727</v>
      </c>
      <c r="AC44" s="57">
        <f t="shared" si="15"/>
        <v>349730</v>
      </c>
      <c r="AD44" s="55">
        <f t="shared" si="16"/>
        <v>576563</v>
      </c>
      <c r="AE44" s="56">
        <f t="shared" si="17"/>
        <v>200894</v>
      </c>
      <c r="AF44" s="67">
        <f t="shared" si="18"/>
        <v>777457</v>
      </c>
    </row>
    <row r="45" spans="1:32">
      <c r="A45" s="46">
        <f t="shared" si="19"/>
        <v>2000</v>
      </c>
      <c r="B45" s="46">
        <f t="shared" si="20"/>
        <v>7</v>
      </c>
      <c r="C45" s="62" t="s">
        <v>36</v>
      </c>
      <c r="D45" s="63">
        <v>232730.4</v>
      </c>
      <c r="E45" s="64">
        <v>10964.6</v>
      </c>
      <c r="F45" s="65">
        <v>80864.100000000006</v>
      </c>
      <c r="G45" s="65">
        <v>116172</v>
      </c>
      <c r="H45" s="63">
        <f t="shared" si="0"/>
        <v>243695</v>
      </c>
      <c r="I45" s="64">
        <f t="shared" si="1"/>
        <v>197036.1</v>
      </c>
      <c r="J45" s="66">
        <f t="shared" si="2"/>
        <v>313594.5</v>
      </c>
      <c r="K45" s="67">
        <f t="shared" si="3"/>
        <v>127136.6</v>
      </c>
      <c r="L45" s="68">
        <f t="shared" si="4"/>
        <v>440731.1</v>
      </c>
      <c r="M45" s="54"/>
      <c r="N45" s="55">
        <v>224865</v>
      </c>
      <c r="O45" s="56">
        <v>2707</v>
      </c>
      <c r="P45" s="57">
        <v>86874</v>
      </c>
      <c r="Q45" s="57">
        <v>95552</v>
      </c>
      <c r="R45" s="55">
        <f t="shared" si="5"/>
        <v>227572</v>
      </c>
      <c r="S45" s="56">
        <f t="shared" si="6"/>
        <v>182426</v>
      </c>
      <c r="T45" s="55">
        <f t="shared" si="7"/>
        <v>311739</v>
      </c>
      <c r="U45" s="56">
        <f t="shared" si="8"/>
        <v>98259</v>
      </c>
      <c r="V45" s="56">
        <f t="shared" si="9"/>
        <v>409998</v>
      </c>
      <c r="W45" s="58"/>
      <c r="X45" s="55">
        <f t="shared" si="10"/>
        <v>457595</v>
      </c>
      <c r="Y45" s="56">
        <f t="shared" si="11"/>
        <v>13672</v>
      </c>
      <c r="Z45" s="55">
        <f t="shared" si="12"/>
        <v>167738</v>
      </c>
      <c r="AA45" s="56">
        <f t="shared" si="13"/>
        <v>211724</v>
      </c>
      <c r="AB45" s="57">
        <f t="shared" si="14"/>
        <v>471267</v>
      </c>
      <c r="AC45" s="57">
        <f t="shared" si="15"/>
        <v>379462</v>
      </c>
      <c r="AD45" s="55">
        <f t="shared" si="16"/>
        <v>625333</v>
      </c>
      <c r="AE45" s="56">
        <f t="shared" si="17"/>
        <v>225396</v>
      </c>
      <c r="AF45" s="67">
        <f t="shared" si="18"/>
        <v>850729</v>
      </c>
    </row>
    <row r="46" spans="1:32">
      <c r="A46" s="46">
        <f t="shared" si="19"/>
        <v>2000</v>
      </c>
      <c r="B46" s="46">
        <f t="shared" si="20"/>
        <v>8</v>
      </c>
      <c r="C46" s="62" t="s">
        <v>35</v>
      </c>
      <c r="D46" s="63">
        <v>235529.25</v>
      </c>
      <c r="E46" s="64">
        <v>15021.25</v>
      </c>
      <c r="F46" s="65">
        <v>87338.5</v>
      </c>
      <c r="G46" s="65">
        <v>126155.8</v>
      </c>
      <c r="H46" s="63">
        <f t="shared" si="0"/>
        <v>250550.5</v>
      </c>
      <c r="I46" s="64">
        <f t="shared" si="1"/>
        <v>213494.3</v>
      </c>
      <c r="J46" s="66">
        <f t="shared" si="2"/>
        <v>322867.75</v>
      </c>
      <c r="K46" s="67">
        <f t="shared" si="3"/>
        <v>141177.04999999999</v>
      </c>
      <c r="L46" s="68">
        <f t="shared" si="4"/>
        <v>464044.79999999999</v>
      </c>
      <c r="M46" s="54"/>
      <c r="N46" s="55">
        <v>236969</v>
      </c>
      <c r="O46" s="56">
        <v>2853</v>
      </c>
      <c r="P46" s="57">
        <v>86012</v>
      </c>
      <c r="Q46" s="57">
        <v>108906</v>
      </c>
      <c r="R46" s="55">
        <f t="shared" si="5"/>
        <v>239822</v>
      </c>
      <c r="S46" s="56">
        <f t="shared" si="6"/>
        <v>194918</v>
      </c>
      <c r="T46" s="55">
        <f t="shared" si="7"/>
        <v>322981</v>
      </c>
      <c r="U46" s="56">
        <f t="shared" si="8"/>
        <v>111759</v>
      </c>
      <c r="V46" s="56">
        <f t="shared" si="9"/>
        <v>434740</v>
      </c>
      <c r="W46" s="58"/>
      <c r="X46" s="55">
        <f t="shared" si="10"/>
        <v>472498</v>
      </c>
      <c r="Y46" s="56">
        <f t="shared" si="11"/>
        <v>17874</v>
      </c>
      <c r="Z46" s="55">
        <f t="shared" si="12"/>
        <v>173351</v>
      </c>
      <c r="AA46" s="56">
        <f t="shared" si="13"/>
        <v>235062</v>
      </c>
      <c r="AB46" s="57">
        <f t="shared" si="14"/>
        <v>490372</v>
      </c>
      <c r="AC46" s="57">
        <f t="shared" si="15"/>
        <v>408413</v>
      </c>
      <c r="AD46" s="55">
        <f t="shared" si="16"/>
        <v>645849</v>
      </c>
      <c r="AE46" s="56">
        <f t="shared" si="17"/>
        <v>252936</v>
      </c>
      <c r="AF46" s="67">
        <f t="shared" si="18"/>
        <v>898785</v>
      </c>
    </row>
    <row r="47" spans="1:32">
      <c r="A47" s="46">
        <f t="shared" si="19"/>
        <v>2000</v>
      </c>
      <c r="B47" s="46">
        <f t="shared" si="20"/>
        <v>9</v>
      </c>
      <c r="C47" s="62" t="s">
        <v>34</v>
      </c>
      <c r="D47" s="63">
        <v>220572.95</v>
      </c>
      <c r="E47" s="64">
        <v>7274.7</v>
      </c>
      <c r="F47" s="65">
        <v>78539.95</v>
      </c>
      <c r="G47" s="65">
        <v>115712</v>
      </c>
      <c r="H47" s="63">
        <f t="shared" si="0"/>
        <v>227847.65000000002</v>
      </c>
      <c r="I47" s="64">
        <f t="shared" si="1"/>
        <v>194251.95</v>
      </c>
      <c r="J47" s="66">
        <f t="shared" si="2"/>
        <v>299112.90000000002</v>
      </c>
      <c r="K47" s="67">
        <f t="shared" si="3"/>
        <v>122986.7</v>
      </c>
      <c r="L47" s="68">
        <f t="shared" si="4"/>
        <v>422099.60000000003</v>
      </c>
      <c r="M47" s="54"/>
      <c r="N47" s="55">
        <v>208880</v>
      </c>
      <c r="O47" s="56">
        <v>4733</v>
      </c>
      <c r="P47" s="57">
        <v>80875</v>
      </c>
      <c r="Q47" s="57">
        <v>93106</v>
      </c>
      <c r="R47" s="55">
        <f t="shared" si="5"/>
        <v>213613</v>
      </c>
      <c r="S47" s="56">
        <f t="shared" si="6"/>
        <v>173981</v>
      </c>
      <c r="T47" s="55">
        <f t="shared" si="7"/>
        <v>289755</v>
      </c>
      <c r="U47" s="56">
        <f t="shared" si="8"/>
        <v>97839</v>
      </c>
      <c r="V47" s="56">
        <f t="shared" si="9"/>
        <v>387594</v>
      </c>
      <c r="W47" s="58"/>
      <c r="X47" s="55">
        <f t="shared" si="10"/>
        <v>429453</v>
      </c>
      <c r="Y47" s="56">
        <f t="shared" si="11"/>
        <v>12008</v>
      </c>
      <c r="Z47" s="55">
        <f t="shared" si="12"/>
        <v>159415</v>
      </c>
      <c r="AA47" s="56">
        <f t="shared" si="13"/>
        <v>208818</v>
      </c>
      <c r="AB47" s="57">
        <f t="shared" si="14"/>
        <v>441461</v>
      </c>
      <c r="AC47" s="57">
        <f t="shared" si="15"/>
        <v>368233</v>
      </c>
      <c r="AD47" s="55">
        <f t="shared" si="16"/>
        <v>588868</v>
      </c>
      <c r="AE47" s="56">
        <f t="shared" si="17"/>
        <v>220826</v>
      </c>
      <c r="AF47" s="67">
        <f t="shared" si="18"/>
        <v>809694</v>
      </c>
    </row>
    <row r="48" spans="1:32">
      <c r="A48" s="46">
        <f t="shared" si="19"/>
        <v>2000</v>
      </c>
      <c r="B48" s="46">
        <f t="shared" si="20"/>
        <v>10</v>
      </c>
      <c r="C48" s="62" t="s">
        <v>33</v>
      </c>
      <c r="D48" s="63">
        <v>250875.35</v>
      </c>
      <c r="E48" s="64">
        <v>9593.25</v>
      </c>
      <c r="F48" s="65">
        <v>93795.3</v>
      </c>
      <c r="G48" s="65">
        <v>127238.2</v>
      </c>
      <c r="H48" s="63">
        <f t="shared" si="0"/>
        <v>260468.6</v>
      </c>
      <c r="I48" s="64">
        <f t="shared" si="1"/>
        <v>221033.5</v>
      </c>
      <c r="J48" s="66">
        <f t="shared" si="2"/>
        <v>344670.65</v>
      </c>
      <c r="K48" s="67">
        <f t="shared" si="3"/>
        <v>136831.45000000001</v>
      </c>
      <c r="L48" s="68">
        <f t="shared" si="4"/>
        <v>481502.10000000003</v>
      </c>
      <c r="M48" s="54"/>
      <c r="N48" s="55">
        <v>235511</v>
      </c>
      <c r="O48" s="56">
        <v>3524</v>
      </c>
      <c r="P48" s="57">
        <v>88541</v>
      </c>
      <c r="Q48" s="57">
        <v>105356</v>
      </c>
      <c r="R48" s="55">
        <f t="shared" si="5"/>
        <v>239035</v>
      </c>
      <c r="S48" s="56">
        <f t="shared" si="6"/>
        <v>193897</v>
      </c>
      <c r="T48" s="55">
        <f t="shared" si="7"/>
        <v>324052</v>
      </c>
      <c r="U48" s="56">
        <f t="shared" si="8"/>
        <v>108880</v>
      </c>
      <c r="V48" s="56">
        <f t="shared" si="9"/>
        <v>432932</v>
      </c>
      <c r="W48" s="58"/>
      <c r="X48" s="55">
        <f t="shared" si="10"/>
        <v>486386</v>
      </c>
      <c r="Y48" s="56">
        <f t="shared" si="11"/>
        <v>13117</v>
      </c>
      <c r="Z48" s="55">
        <f t="shared" si="12"/>
        <v>182336</v>
      </c>
      <c r="AA48" s="56">
        <f t="shared" si="13"/>
        <v>232594</v>
      </c>
      <c r="AB48" s="57">
        <f t="shared" si="14"/>
        <v>499503</v>
      </c>
      <c r="AC48" s="57">
        <f t="shared" si="15"/>
        <v>414930</v>
      </c>
      <c r="AD48" s="55">
        <f t="shared" si="16"/>
        <v>668722</v>
      </c>
      <c r="AE48" s="56">
        <f t="shared" si="17"/>
        <v>245711</v>
      </c>
      <c r="AF48" s="67">
        <f t="shared" si="18"/>
        <v>914433</v>
      </c>
    </row>
    <row r="49" spans="1:32">
      <c r="A49" s="46">
        <f t="shared" si="19"/>
        <v>2000</v>
      </c>
      <c r="B49" s="46">
        <f t="shared" si="20"/>
        <v>11</v>
      </c>
      <c r="C49" s="62" t="s">
        <v>32</v>
      </c>
      <c r="D49" s="63">
        <v>199387.15</v>
      </c>
      <c r="E49" s="64">
        <v>10821</v>
      </c>
      <c r="F49" s="65">
        <v>82848.850000000006</v>
      </c>
      <c r="G49" s="65">
        <v>120971.6</v>
      </c>
      <c r="H49" s="63">
        <f t="shared" si="0"/>
        <v>210208.15</v>
      </c>
      <c r="I49" s="64">
        <f t="shared" si="1"/>
        <v>203820.45</v>
      </c>
      <c r="J49" s="66">
        <f t="shared" si="2"/>
        <v>282236</v>
      </c>
      <c r="K49" s="67">
        <f t="shared" si="3"/>
        <v>131792.6</v>
      </c>
      <c r="L49" s="68">
        <f t="shared" si="4"/>
        <v>414028.6</v>
      </c>
      <c r="M49" s="54"/>
      <c r="N49" s="55">
        <v>213065</v>
      </c>
      <c r="O49" s="56">
        <v>4147</v>
      </c>
      <c r="P49" s="57">
        <v>90756</v>
      </c>
      <c r="Q49" s="57">
        <v>102929</v>
      </c>
      <c r="R49" s="55">
        <f t="shared" si="5"/>
        <v>217212</v>
      </c>
      <c r="S49" s="56">
        <f t="shared" si="6"/>
        <v>193685</v>
      </c>
      <c r="T49" s="55">
        <f t="shared" si="7"/>
        <v>303821</v>
      </c>
      <c r="U49" s="56">
        <f t="shared" si="8"/>
        <v>107076</v>
      </c>
      <c r="V49" s="56">
        <f t="shared" si="9"/>
        <v>410897</v>
      </c>
      <c r="W49" s="58"/>
      <c r="X49" s="55">
        <f t="shared" si="10"/>
        <v>412452</v>
      </c>
      <c r="Y49" s="56">
        <f t="shared" si="11"/>
        <v>14968</v>
      </c>
      <c r="Z49" s="55">
        <f t="shared" si="12"/>
        <v>173605</v>
      </c>
      <c r="AA49" s="56">
        <f t="shared" si="13"/>
        <v>223901</v>
      </c>
      <c r="AB49" s="57">
        <f t="shared" si="14"/>
        <v>427420</v>
      </c>
      <c r="AC49" s="57">
        <f t="shared" si="15"/>
        <v>397506</v>
      </c>
      <c r="AD49" s="55">
        <f t="shared" si="16"/>
        <v>586057</v>
      </c>
      <c r="AE49" s="56">
        <f t="shared" si="17"/>
        <v>238869</v>
      </c>
      <c r="AF49" s="67">
        <f t="shared" si="18"/>
        <v>824926</v>
      </c>
    </row>
    <row r="50" spans="1:32">
      <c r="A50" s="46">
        <f t="shared" si="19"/>
        <v>2000</v>
      </c>
      <c r="B50" s="46">
        <f t="shared" si="20"/>
        <v>12</v>
      </c>
      <c r="C50" s="62" t="s">
        <v>31</v>
      </c>
      <c r="D50" s="63">
        <v>192452.8</v>
      </c>
      <c r="E50" s="64">
        <v>10567.45</v>
      </c>
      <c r="F50" s="65">
        <v>81969.95</v>
      </c>
      <c r="G50" s="65">
        <v>101981.3</v>
      </c>
      <c r="H50" s="63">
        <f t="shared" si="0"/>
        <v>203020.25</v>
      </c>
      <c r="I50" s="64">
        <f t="shared" si="1"/>
        <v>183951.25</v>
      </c>
      <c r="J50" s="66">
        <f t="shared" si="2"/>
        <v>274422.75</v>
      </c>
      <c r="K50" s="67">
        <f t="shared" si="3"/>
        <v>112548.75</v>
      </c>
      <c r="L50" s="68">
        <f t="shared" si="4"/>
        <v>386971.5</v>
      </c>
      <c r="M50" s="54"/>
      <c r="N50" s="55">
        <v>180631</v>
      </c>
      <c r="O50" s="56">
        <v>3897</v>
      </c>
      <c r="P50" s="57">
        <v>79351</v>
      </c>
      <c r="Q50" s="57">
        <v>87509</v>
      </c>
      <c r="R50" s="55">
        <f t="shared" si="5"/>
        <v>184528</v>
      </c>
      <c r="S50" s="56">
        <f t="shared" si="6"/>
        <v>166860</v>
      </c>
      <c r="T50" s="55">
        <f t="shared" si="7"/>
        <v>259982</v>
      </c>
      <c r="U50" s="56">
        <f t="shared" si="8"/>
        <v>91406</v>
      </c>
      <c r="V50" s="56">
        <f t="shared" si="9"/>
        <v>351388</v>
      </c>
      <c r="W50" s="58"/>
      <c r="X50" s="55">
        <f t="shared" si="10"/>
        <v>373084</v>
      </c>
      <c r="Y50" s="56">
        <f t="shared" si="11"/>
        <v>14464</v>
      </c>
      <c r="Z50" s="55">
        <f t="shared" si="12"/>
        <v>161321</v>
      </c>
      <c r="AA50" s="56">
        <f t="shared" si="13"/>
        <v>189490</v>
      </c>
      <c r="AB50" s="57">
        <f t="shared" si="14"/>
        <v>387548</v>
      </c>
      <c r="AC50" s="57">
        <f t="shared" si="15"/>
        <v>350811</v>
      </c>
      <c r="AD50" s="55">
        <f t="shared" si="16"/>
        <v>534405</v>
      </c>
      <c r="AE50" s="56">
        <f t="shared" si="17"/>
        <v>203954</v>
      </c>
      <c r="AF50" s="67">
        <f t="shared" si="18"/>
        <v>738359</v>
      </c>
    </row>
    <row r="51" spans="1:32">
      <c r="A51" s="46">
        <f t="shared" si="19"/>
        <v>2001</v>
      </c>
      <c r="B51" s="46">
        <f t="shared" si="20"/>
        <v>1</v>
      </c>
      <c r="C51" s="62" t="s">
        <v>42</v>
      </c>
      <c r="D51" s="63">
        <v>201491.75</v>
      </c>
      <c r="E51" s="64">
        <v>10830.85</v>
      </c>
      <c r="F51" s="65">
        <v>82384.399999999994</v>
      </c>
      <c r="G51" s="65">
        <v>102286.39999999999</v>
      </c>
      <c r="H51" s="63">
        <f t="shared" si="0"/>
        <v>212322.6</v>
      </c>
      <c r="I51" s="64">
        <f t="shared" si="1"/>
        <v>184670.8</v>
      </c>
      <c r="J51" s="66">
        <f t="shared" si="2"/>
        <v>283876.15000000002</v>
      </c>
      <c r="K51" s="67">
        <f t="shared" si="3"/>
        <v>113117.25</v>
      </c>
      <c r="L51" s="68">
        <f t="shared" si="4"/>
        <v>396993.4</v>
      </c>
      <c r="M51" s="54"/>
      <c r="N51" s="55">
        <v>194738</v>
      </c>
      <c r="O51" s="56">
        <v>2914</v>
      </c>
      <c r="P51" s="57">
        <v>77073</v>
      </c>
      <c r="Q51" s="57">
        <v>79710</v>
      </c>
      <c r="R51" s="55">
        <f t="shared" si="5"/>
        <v>197652</v>
      </c>
      <c r="S51" s="56">
        <f t="shared" si="6"/>
        <v>156783</v>
      </c>
      <c r="T51" s="55">
        <f t="shared" si="7"/>
        <v>271811</v>
      </c>
      <c r="U51" s="56">
        <f t="shared" si="8"/>
        <v>82624</v>
      </c>
      <c r="V51" s="56">
        <f t="shared" si="9"/>
        <v>354435</v>
      </c>
      <c r="W51" s="58"/>
      <c r="X51" s="55">
        <f t="shared" si="10"/>
        <v>396230</v>
      </c>
      <c r="Y51" s="56">
        <f t="shared" si="11"/>
        <v>13745</v>
      </c>
      <c r="Z51" s="55">
        <f t="shared" si="12"/>
        <v>159457</v>
      </c>
      <c r="AA51" s="56">
        <f t="shared" si="13"/>
        <v>181996</v>
      </c>
      <c r="AB51" s="57">
        <f t="shared" si="14"/>
        <v>409975</v>
      </c>
      <c r="AC51" s="57">
        <f t="shared" si="15"/>
        <v>341453</v>
      </c>
      <c r="AD51" s="55">
        <f t="shared" si="16"/>
        <v>555687</v>
      </c>
      <c r="AE51" s="56">
        <f t="shared" si="17"/>
        <v>195741</v>
      </c>
      <c r="AF51" s="67">
        <f t="shared" si="18"/>
        <v>751428</v>
      </c>
    </row>
    <row r="52" spans="1:32">
      <c r="A52" s="46">
        <f t="shared" si="19"/>
        <v>2001</v>
      </c>
      <c r="B52" s="46">
        <f t="shared" si="20"/>
        <v>2</v>
      </c>
      <c r="C52" s="62" t="s">
        <v>41</v>
      </c>
      <c r="D52" s="63">
        <v>154024.25</v>
      </c>
      <c r="E52" s="64">
        <v>9307.15</v>
      </c>
      <c r="F52" s="65">
        <v>80339.600000000006</v>
      </c>
      <c r="G52" s="65">
        <v>86759.8</v>
      </c>
      <c r="H52" s="63">
        <f t="shared" si="0"/>
        <v>163331.4</v>
      </c>
      <c r="I52" s="64">
        <f t="shared" si="1"/>
        <v>167099.40000000002</v>
      </c>
      <c r="J52" s="66">
        <f t="shared" si="2"/>
        <v>234363.85</v>
      </c>
      <c r="K52" s="67">
        <f t="shared" si="3"/>
        <v>96066.95</v>
      </c>
      <c r="L52" s="68">
        <f t="shared" si="4"/>
        <v>330430.8</v>
      </c>
      <c r="M52" s="54"/>
      <c r="N52" s="55">
        <v>155148</v>
      </c>
      <c r="O52" s="56">
        <v>1746</v>
      </c>
      <c r="P52" s="57">
        <v>75520</v>
      </c>
      <c r="Q52" s="57">
        <v>79297</v>
      </c>
      <c r="R52" s="55">
        <f t="shared" si="5"/>
        <v>156894</v>
      </c>
      <c r="S52" s="56">
        <f t="shared" si="6"/>
        <v>154817</v>
      </c>
      <c r="T52" s="55">
        <f t="shared" si="7"/>
        <v>230668</v>
      </c>
      <c r="U52" s="56">
        <f t="shared" si="8"/>
        <v>81043</v>
      </c>
      <c r="V52" s="56">
        <f t="shared" si="9"/>
        <v>311711</v>
      </c>
      <c r="W52" s="58"/>
      <c r="X52" s="55">
        <f t="shared" si="10"/>
        <v>309172</v>
      </c>
      <c r="Y52" s="56">
        <f t="shared" si="11"/>
        <v>11053</v>
      </c>
      <c r="Z52" s="55">
        <f t="shared" si="12"/>
        <v>155860</v>
      </c>
      <c r="AA52" s="56">
        <f t="shared" si="13"/>
        <v>166057</v>
      </c>
      <c r="AB52" s="57">
        <f t="shared" si="14"/>
        <v>320225</v>
      </c>
      <c r="AC52" s="57">
        <f t="shared" si="15"/>
        <v>321917</v>
      </c>
      <c r="AD52" s="55">
        <f t="shared" si="16"/>
        <v>465032</v>
      </c>
      <c r="AE52" s="56">
        <f t="shared" si="17"/>
        <v>177110</v>
      </c>
      <c r="AF52" s="67">
        <f t="shared" si="18"/>
        <v>642142</v>
      </c>
    </row>
    <row r="53" spans="1:32">
      <c r="A53" s="46">
        <f t="shared" si="19"/>
        <v>2001</v>
      </c>
      <c r="B53" s="46">
        <f t="shared" si="20"/>
        <v>3</v>
      </c>
      <c r="C53" s="62" t="s">
        <v>40</v>
      </c>
      <c r="D53" s="63">
        <v>206780.1</v>
      </c>
      <c r="E53" s="64">
        <v>10503.45</v>
      </c>
      <c r="F53" s="65">
        <v>88237.8</v>
      </c>
      <c r="G53" s="65">
        <v>96114.15</v>
      </c>
      <c r="H53" s="63">
        <f t="shared" si="0"/>
        <v>217283.55000000002</v>
      </c>
      <c r="I53" s="64">
        <f t="shared" si="1"/>
        <v>184351.95</v>
      </c>
      <c r="J53" s="66">
        <f t="shared" si="2"/>
        <v>295017.90000000002</v>
      </c>
      <c r="K53" s="67">
        <f t="shared" si="3"/>
        <v>106617.59999999999</v>
      </c>
      <c r="L53" s="68">
        <f t="shared" si="4"/>
        <v>401635.5</v>
      </c>
      <c r="M53" s="54"/>
      <c r="N53" s="55">
        <v>195605</v>
      </c>
      <c r="O53" s="56">
        <v>3844</v>
      </c>
      <c r="P53" s="57">
        <v>84349</v>
      </c>
      <c r="Q53" s="57">
        <v>76481</v>
      </c>
      <c r="R53" s="55">
        <f t="shared" si="5"/>
        <v>199449</v>
      </c>
      <c r="S53" s="56">
        <f t="shared" si="6"/>
        <v>160830</v>
      </c>
      <c r="T53" s="55">
        <f t="shared" si="7"/>
        <v>279954</v>
      </c>
      <c r="U53" s="56">
        <f t="shared" si="8"/>
        <v>80325</v>
      </c>
      <c r="V53" s="56">
        <f t="shared" si="9"/>
        <v>360279</v>
      </c>
      <c r="W53" s="58"/>
      <c r="X53" s="55">
        <f t="shared" si="10"/>
        <v>402385</v>
      </c>
      <c r="Y53" s="56">
        <f t="shared" si="11"/>
        <v>14347</v>
      </c>
      <c r="Z53" s="55">
        <f t="shared" si="12"/>
        <v>172587</v>
      </c>
      <c r="AA53" s="56">
        <f t="shared" si="13"/>
        <v>172595</v>
      </c>
      <c r="AB53" s="57">
        <f t="shared" si="14"/>
        <v>416732</v>
      </c>
      <c r="AC53" s="57">
        <f t="shared" si="15"/>
        <v>345182</v>
      </c>
      <c r="AD53" s="55">
        <f t="shared" si="16"/>
        <v>574972</v>
      </c>
      <c r="AE53" s="56">
        <f t="shared" si="17"/>
        <v>186942</v>
      </c>
      <c r="AF53" s="67">
        <f t="shared" si="18"/>
        <v>761914</v>
      </c>
    </row>
    <row r="54" spans="1:32">
      <c r="A54" s="46">
        <f t="shared" si="19"/>
        <v>2001</v>
      </c>
      <c r="B54" s="46">
        <f t="shared" si="20"/>
        <v>4</v>
      </c>
      <c r="C54" s="62" t="s">
        <v>39</v>
      </c>
      <c r="D54" s="63">
        <v>210732.05</v>
      </c>
      <c r="E54" s="64">
        <v>10732.65</v>
      </c>
      <c r="F54" s="65">
        <v>88057.15</v>
      </c>
      <c r="G54" s="65">
        <v>107907.95</v>
      </c>
      <c r="H54" s="63">
        <f t="shared" si="0"/>
        <v>221464.69999999998</v>
      </c>
      <c r="I54" s="64">
        <f t="shared" si="1"/>
        <v>195965.09999999998</v>
      </c>
      <c r="J54" s="66">
        <f t="shared" si="2"/>
        <v>298789.19999999995</v>
      </c>
      <c r="K54" s="67">
        <f t="shared" si="3"/>
        <v>118640.59999999999</v>
      </c>
      <c r="L54" s="68">
        <f t="shared" si="4"/>
        <v>417429.79999999993</v>
      </c>
      <c r="M54" s="54"/>
      <c r="N54" s="55">
        <v>202575</v>
      </c>
      <c r="O54" s="56">
        <v>2898</v>
      </c>
      <c r="P54" s="57">
        <v>76624</v>
      </c>
      <c r="Q54" s="57">
        <v>84438</v>
      </c>
      <c r="R54" s="55">
        <f t="shared" si="5"/>
        <v>205473</v>
      </c>
      <c r="S54" s="56">
        <f t="shared" si="6"/>
        <v>161062</v>
      </c>
      <c r="T54" s="55">
        <f t="shared" si="7"/>
        <v>279199</v>
      </c>
      <c r="U54" s="56">
        <f t="shared" si="8"/>
        <v>87336</v>
      </c>
      <c r="V54" s="56">
        <f t="shared" si="9"/>
        <v>366535</v>
      </c>
      <c r="W54" s="58"/>
      <c r="X54" s="55">
        <f t="shared" si="10"/>
        <v>413307</v>
      </c>
      <c r="Y54" s="56">
        <f t="shared" si="11"/>
        <v>13631</v>
      </c>
      <c r="Z54" s="55">
        <f t="shared" si="12"/>
        <v>164681</v>
      </c>
      <c r="AA54" s="56">
        <f t="shared" si="13"/>
        <v>192346</v>
      </c>
      <c r="AB54" s="57">
        <f t="shared" si="14"/>
        <v>426938</v>
      </c>
      <c r="AC54" s="57">
        <f t="shared" si="15"/>
        <v>357027</v>
      </c>
      <c r="AD54" s="55">
        <f t="shared" si="16"/>
        <v>577988</v>
      </c>
      <c r="AE54" s="56">
        <f t="shared" si="17"/>
        <v>205977</v>
      </c>
      <c r="AF54" s="67">
        <f t="shared" si="18"/>
        <v>783965</v>
      </c>
    </row>
    <row r="55" spans="1:32">
      <c r="A55" s="46">
        <f t="shared" si="19"/>
        <v>2001</v>
      </c>
      <c r="B55" s="46">
        <f t="shared" si="20"/>
        <v>5</v>
      </c>
      <c r="C55" s="62" t="s">
        <v>38</v>
      </c>
      <c r="D55" s="63">
        <v>203241.95</v>
      </c>
      <c r="E55" s="64">
        <v>10617.95</v>
      </c>
      <c r="F55" s="65">
        <v>87323.5</v>
      </c>
      <c r="G55" s="65">
        <v>98827.75</v>
      </c>
      <c r="H55" s="63">
        <f t="shared" si="0"/>
        <v>213859.90000000002</v>
      </c>
      <c r="I55" s="64">
        <f t="shared" si="1"/>
        <v>186151.25</v>
      </c>
      <c r="J55" s="66">
        <f t="shared" si="2"/>
        <v>290565.45</v>
      </c>
      <c r="K55" s="67">
        <f t="shared" si="3"/>
        <v>109445.7</v>
      </c>
      <c r="L55" s="68">
        <f t="shared" si="4"/>
        <v>400011.15</v>
      </c>
      <c r="M55" s="54"/>
      <c r="N55" s="55">
        <v>196120</v>
      </c>
      <c r="O55" s="56">
        <v>6341</v>
      </c>
      <c r="P55" s="57">
        <v>81108</v>
      </c>
      <c r="Q55" s="57">
        <v>84004</v>
      </c>
      <c r="R55" s="55">
        <f t="shared" si="5"/>
        <v>202461</v>
      </c>
      <c r="S55" s="56">
        <f t="shared" si="6"/>
        <v>165112</v>
      </c>
      <c r="T55" s="55">
        <f t="shared" si="7"/>
        <v>277228</v>
      </c>
      <c r="U55" s="56">
        <f t="shared" si="8"/>
        <v>90345</v>
      </c>
      <c r="V55" s="56">
        <f t="shared" si="9"/>
        <v>367573</v>
      </c>
      <c r="W55" s="58"/>
      <c r="X55" s="55">
        <f t="shared" si="10"/>
        <v>399362</v>
      </c>
      <c r="Y55" s="56">
        <f t="shared" si="11"/>
        <v>16959</v>
      </c>
      <c r="Z55" s="55">
        <f t="shared" si="12"/>
        <v>168432</v>
      </c>
      <c r="AA55" s="56">
        <f t="shared" si="13"/>
        <v>182832</v>
      </c>
      <c r="AB55" s="57">
        <f t="shared" si="14"/>
        <v>416321</v>
      </c>
      <c r="AC55" s="57">
        <f t="shared" si="15"/>
        <v>351264</v>
      </c>
      <c r="AD55" s="55">
        <f t="shared" si="16"/>
        <v>567794</v>
      </c>
      <c r="AE55" s="56">
        <f t="shared" si="17"/>
        <v>199791</v>
      </c>
      <c r="AF55" s="67">
        <f t="shared" si="18"/>
        <v>767585</v>
      </c>
    </row>
    <row r="56" spans="1:32">
      <c r="A56" s="46">
        <f t="shared" si="19"/>
        <v>2001</v>
      </c>
      <c r="B56" s="46">
        <f t="shared" si="20"/>
        <v>6</v>
      </c>
      <c r="C56" s="62" t="s">
        <v>37</v>
      </c>
      <c r="D56" s="63">
        <v>232201.85</v>
      </c>
      <c r="E56" s="64">
        <v>10851.15</v>
      </c>
      <c r="F56" s="65">
        <v>88133.45</v>
      </c>
      <c r="G56" s="65">
        <v>104058.9</v>
      </c>
      <c r="H56" s="63">
        <f t="shared" si="0"/>
        <v>243053</v>
      </c>
      <c r="I56" s="64">
        <f t="shared" si="1"/>
        <v>192192.34999999998</v>
      </c>
      <c r="J56" s="66">
        <f t="shared" si="2"/>
        <v>320335.3</v>
      </c>
      <c r="K56" s="67">
        <f t="shared" si="3"/>
        <v>114910.04999999999</v>
      </c>
      <c r="L56" s="68">
        <f t="shared" si="4"/>
        <v>435245.35</v>
      </c>
      <c r="M56" s="54"/>
      <c r="N56" s="55">
        <v>202988</v>
      </c>
      <c r="O56" s="56">
        <v>1687</v>
      </c>
      <c r="P56" s="57">
        <v>78395</v>
      </c>
      <c r="Q56" s="57">
        <v>79581</v>
      </c>
      <c r="R56" s="55">
        <f t="shared" si="5"/>
        <v>204675</v>
      </c>
      <c r="S56" s="56">
        <f t="shared" si="6"/>
        <v>157976</v>
      </c>
      <c r="T56" s="55">
        <f t="shared" si="7"/>
        <v>281383</v>
      </c>
      <c r="U56" s="56">
        <f t="shared" si="8"/>
        <v>81268</v>
      </c>
      <c r="V56" s="56">
        <f t="shared" si="9"/>
        <v>362651</v>
      </c>
      <c r="W56" s="58"/>
      <c r="X56" s="55">
        <f t="shared" si="10"/>
        <v>435190</v>
      </c>
      <c r="Y56" s="56">
        <f t="shared" si="11"/>
        <v>12538</v>
      </c>
      <c r="Z56" s="55">
        <f t="shared" si="12"/>
        <v>166528</v>
      </c>
      <c r="AA56" s="56">
        <f t="shared" si="13"/>
        <v>183640</v>
      </c>
      <c r="AB56" s="57">
        <f t="shared" si="14"/>
        <v>447728</v>
      </c>
      <c r="AC56" s="57">
        <f t="shared" si="15"/>
        <v>350168</v>
      </c>
      <c r="AD56" s="55">
        <f t="shared" si="16"/>
        <v>601718</v>
      </c>
      <c r="AE56" s="56">
        <f t="shared" si="17"/>
        <v>196178</v>
      </c>
      <c r="AF56" s="67">
        <f t="shared" si="18"/>
        <v>797896</v>
      </c>
    </row>
    <row r="57" spans="1:32">
      <c r="A57" s="46">
        <f t="shared" si="19"/>
        <v>2001</v>
      </c>
      <c r="B57" s="46">
        <f t="shared" si="20"/>
        <v>7</v>
      </c>
      <c r="C57" s="62" t="s">
        <v>36</v>
      </c>
      <c r="D57" s="63">
        <v>238957.6</v>
      </c>
      <c r="E57" s="64">
        <v>11385.95</v>
      </c>
      <c r="F57" s="65">
        <v>86878.9</v>
      </c>
      <c r="G57" s="65">
        <v>114633.2</v>
      </c>
      <c r="H57" s="63">
        <f t="shared" si="0"/>
        <v>250343.55000000002</v>
      </c>
      <c r="I57" s="64">
        <f t="shared" si="1"/>
        <v>201512.09999999998</v>
      </c>
      <c r="J57" s="66">
        <f t="shared" si="2"/>
        <v>325836.5</v>
      </c>
      <c r="K57" s="67">
        <f t="shared" si="3"/>
        <v>126019.15</v>
      </c>
      <c r="L57" s="68">
        <f t="shared" si="4"/>
        <v>451855.65</v>
      </c>
      <c r="M57" s="54"/>
      <c r="N57" s="55">
        <v>208179</v>
      </c>
      <c r="O57" s="56">
        <v>1662</v>
      </c>
      <c r="P57" s="57">
        <v>77956</v>
      </c>
      <c r="Q57" s="57">
        <v>91237</v>
      </c>
      <c r="R57" s="55">
        <f t="shared" si="5"/>
        <v>209841</v>
      </c>
      <c r="S57" s="56">
        <f t="shared" si="6"/>
        <v>169193</v>
      </c>
      <c r="T57" s="55">
        <f t="shared" si="7"/>
        <v>286135</v>
      </c>
      <c r="U57" s="56">
        <f t="shared" si="8"/>
        <v>92899</v>
      </c>
      <c r="V57" s="56">
        <f t="shared" si="9"/>
        <v>379034</v>
      </c>
      <c r="W57" s="58"/>
      <c r="X57" s="55">
        <f t="shared" si="10"/>
        <v>447137</v>
      </c>
      <c r="Y57" s="56">
        <f t="shared" si="11"/>
        <v>13048</v>
      </c>
      <c r="Z57" s="55">
        <f t="shared" si="12"/>
        <v>164835</v>
      </c>
      <c r="AA57" s="56">
        <f t="shared" si="13"/>
        <v>205870</v>
      </c>
      <c r="AB57" s="57">
        <f t="shared" si="14"/>
        <v>460185</v>
      </c>
      <c r="AC57" s="57">
        <f t="shared" si="15"/>
        <v>370705</v>
      </c>
      <c r="AD57" s="55">
        <f t="shared" si="16"/>
        <v>611972</v>
      </c>
      <c r="AE57" s="56">
        <f t="shared" si="17"/>
        <v>218918</v>
      </c>
      <c r="AF57" s="67">
        <f t="shared" si="18"/>
        <v>830890</v>
      </c>
    </row>
    <row r="58" spans="1:32">
      <c r="A58" s="46">
        <f t="shared" si="19"/>
        <v>2001</v>
      </c>
      <c r="B58" s="46">
        <f t="shared" si="20"/>
        <v>8</v>
      </c>
      <c r="C58" s="62" t="s">
        <v>35</v>
      </c>
      <c r="D58" s="63">
        <v>252137.2</v>
      </c>
      <c r="E58" s="64">
        <v>9567.4</v>
      </c>
      <c r="F58" s="65">
        <v>87938.95</v>
      </c>
      <c r="G58" s="65">
        <v>127415.45</v>
      </c>
      <c r="H58" s="63">
        <f t="shared" si="0"/>
        <v>261704.6</v>
      </c>
      <c r="I58" s="64">
        <f t="shared" si="1"/>
        <v>215354.4</v>
      </c>
      <c r="J58" s="66">
        <f t="shared" si="2"/>
        <v>340076.15</v>
      </c>
      <c r="K58" s="67">
        <f t="shared" si="3"/>
        <v>136982.85</v>
      </c>
      <c r="L58" s="68">
        <f t="shared" si="4"/>
        <v>477059</v>
      </c>
      <c r="M58" s="54"/>
      <c r="N58" s="55">
        <v>221492</v>
      </c>
      <c r="O58" s="56">
        <v>1343</v>
      </c>
      <c r="P58" s="57">
        <v>83301</v>
      </c>
      <c r="Q58" s="57">
        <v>99726</v>
      </c>
      <c r="R58" s="55">
        <f t="shared" si="5"/>
        <v>222835</v>
      </c>
      <c r="S58" s="56">
        <f t="shared" si="6"/>
        <v>183027</v>
      </c>
      <c r="T58" s="55">
        <f t="shared" si="7"/>
        <v>304793</v>
      </c>
      <c r="U58" s="56">
        <f t="shared" si="8"/>
        <v>101069</v>
      </c>
      <c r="V58" s="56">
        <f t="shared" si="9"/>
        <v>405862</v>
      </c>
      <c r="W58" s="58"/>
      <c r="X58" s="55">
        <f t="shared" si="10"/>
        <v>473629</v>
      </c>
      <c r="Y58" s="56">
        <f t="shared" si="11"/>
        <v>10910</v>
      </c>
      <c r="Z58" s="55">
        <f t="shared" si="12"/>
        <v>171240</v>
      </c>
      <c r="AA58" s="56">
        <f t="shared" si="13"/>
        <v>227141</v>
      </c>
      <c r="AB58" s="57">
        <f t="shared" si="14"/>
        <v>484539</v>
      </c>
      <c r="AC58" s="57">
        <f t="shared" si="15"/>
        <v>398381</v>
      </c>
      <c r="AD58" s="55">
        <f t="shared" si="16"/>
        <v>644869</v>
      </c>
      <c r="AE58" s="56">
        <f t="shared" si="17"/>
        <v>238051</v>
      </c>
      <c r="AF58" s="67">
        <f t="shared" si="18"/>
        <v>882920</v>
      </c>
    </row>
    <row r="59" spans="1:32">
      <c r="A59" s="46">
        <f t="shared" si="19"/>
        <v>2001</v>
      </c>
      <c r="B59" s="46">
        <f t="shared" si="20"/>
        <v>9</v>
      </c>
      <c r="C59" s="62" t="s">
        <v>34</v>
      </c>
      <c r="D59" s="63">
        <v>267579.75</v>
      </c>
      <c r="E59" s="64">
        <v>7978.65</v>
      </c>
      <c r="F59" s="65">
        <v>81806.149999999994</v>
      </c>
      <c r="G59" s="65">
        <v>127289.7</v>
      </c>
      <c r="H59" s="63">
        <f t="shared" si="0"/>
        <v>275558.40000000002</v>
      </c>
      <c r="I59" s="64">
        <f t="shared" si="1"/>
        <v>209095.84999999998</v>
      </c>
      <c r="J59" s="66">
        <f t="shared" si="2"/>
        <v>349385.9</v>
      </c>
      <c r="K59" s="67">
        <f t="shared" si="3"/>
        <v>135268.35</v>
      </c>
      <c r="L59" s="68">
        <f t="shared" si="4"/>
        <v>484654.25</v>
      </c>
      <c r="M59" s="54"/>
      <c r="N59" s="55">
        <v>220204</v>
      </c>
      <c r="O59" s="56">
        <v>2809</v>
      </c>
      <c r="P59" s="57">
        <v>76724</v>
      </c>
      <c r="Q59" s="57">
        <v>88642</v>
      </c>
      <c r="R59" s="55">
        <f t="shared" si="5"/>
        <v>223013</v>
      </c>
      <c r="S59" s="56">
        <f t="shared" si="6"/>
        <v>165366</v>
      </c>
      <c r="T59" s="55">
        <f t="shared" si="7"/>
        <v>296928</v>
      </c>
      <c r="U59" s="56">
        <f t="shared" si="8"/>
        <v>91451</v>
      </c>
      <c r="V59" s="56">
        <f t="shared" si="9"/>
        <v>388379</v>
      </c>
      <c r="W59" s="58"/>
      <c r="X59" s="55">
        <f t="shared" si="10"/>
        <v>487784</v>
      </c>
      <c r="Y59" s="56">
        <f t="shared" si="11"/>
        <v>10788</v>
      </c>
      <c r="Z59" s="55">
        <f t="shared" si="12"/>
        <v>158530</v>
      </c>
      <c r="AA59" s="56">
        <f t="shared" si="13"/>
        <v>215932</v>
      </c>
      <c r="AB59" s="57">
        <f t="shared" si="14"/>
        <v>498572</v>
      </c>
      <c r="AC59" s="57">
        <f t="shared" si="15"/>
        <v>374462</v>
      </c>
      <c r="AD59" s="55">
        <f t="shared" si="16"/>
        <v>646314</v>
      </c>
      <c r="AE59" s="56">
        <f t="shared" si="17"/>
        <v>226720</v>
      </c>
      <c r="AF59" s="67">
        <f t="shared" si="18"/>
        <v>873034</v>
      </c>
    </row>
    <row r="60" spans="1:32">
      <c r="A60" s="46">
        <f t="shared" si="19"/>
        <v>2001</v>
      </c>
      <c r="B60" s="46">
        <f t="shared" si="20"/>
        <v>10</v>
      </c>
      <c r="C60" s="62" t="s">
        <v>33</v>
      </c>
      <c r="D60" s="63">
        <v>265721.7</v>
      </c>
      <c r="E60" s="64">
        <v>9231.4</v>
      </c>
      <c r="F60" s="65">
        <v>90827.65</v>
      </c>
      <c r="G60" s="65">
        <v>139239.35</v>
      </c>
      <c r="H60" s="63">
        <f t="shared" si="0"/>
        <v>274953.10000000003</v>
      </c>
      <c r="I60" s="64">
        <f t="shared" si="1"/>
        <v>230067</v>
      </c>
      <c r="J60" s="66">
        <f t="shared" si="2"/>
        <v>356549.35</v>
      </c>
      <c r="K60" s="67">
        <f t="shared" si="3"/>
        <v>148470.75</v>
      </c>
      <c r="L60" s="68">
        <f t="shared" si="4"/>
        <v>505020.1</v>
      </c>
      <c r="M60" s="54"/>
      <c r="N60" s="55">
        <v>238185</v>
      </c>
      <c r="O60" s="56">
        <v>2207</v>
      </c>
      <c r="P60" s="57">
        <v>82255</v>
      </c>
      <c r="Q60" s="57">
        <v>112220</v>
      </c>
      <c r="R60" s="55">
        <f t="shared" si="5"/>
        <v>240392</v>
      </c>
      <c r="S60" s="56">
        <f t="shared" si="6"/>
        <v>194475</v>
      </c>
      <c r="T60" s="55">
        <f t="shared" si="7"/>
        <v>320440</v>
      </c>
      <c r="U60" s="56">
        <f t="shared" si="8"/>
        <v>114427</v>
      </c>
      <c r="V60" s="56">
        <f t="shared" si="9"/>
        <v>434867</v>
      </c>
      <c r="W60" s="58"/>
      <c r="X60" s="55">
        <f t="shared" si="10"/>
        <v>503907</v>
      </c>
      <c r="Y60" s="56">
        <f t="shared" si="11"/>
        <v>11438</v>
      </c>
      <c r="Z60" s="55">
        <f t="shared" si="12"/>
        <v>173083</v>
      </c>
      <c r="AA60" s="56">
        <f t="shared" si="13"/>
        <v>251459</v>
      </c>
      <c r="AB60" s="57">
        <f t="shared" si="14"/>
        <v>515345</v>
      </c>
      <c r="AC60" s="57">
        <f t="shared" si="15"/>
        <v>424542</v>
      </c>
      <c r="AD60" s="55">
        <f t="shared" si="16"/>
        <v>676990</v>
      </c>
      <c r="AE60" s="56">
        <f t="shared" si="17"/>
        <v>262897</v>
      </c>
      <c r="AF60" s="67">
        <f t="shared" si="18"/>
        <v>939887</v>
      </c>
    </row>
    <row r="61" spans="1:32">
      <c r="A61" s="46">
        <f t="shared" si="19"/>
        <v>2001</v>
      </c>
      <c r="B61" s="46">
        <f t="shared" si="20"/>
        <v>11</v>
      </c>
      <c r="C61" s="62" t="s">
        <v>32</v>
      </c>
      <c r="D61" s="63">
        <v>234132.15</v>
      </c>
      <c r="E61" s="64">
        <v>7597.05</v>
      </c>
      <c r="F61" s="65">
        <v>89680.8</v>
      </c>
      <c r="G61" s="65">
        <v>124094.75</v>
      </c>
      <c r="H61" s="63">
        <f t="shared" si="0"/>
        <v>241729.19999999998</v>
      </c>
      <c r="I61" s="64">
        <f t="shared" si="1"/>
        <v>213775.55</v>
      </c>
      <c r="J61" s="66">
        <f t="shared" si="2"/>
        <v>323812.95</v>
      </c>
      <c r="K61" s="67">
        <f t="shared" si="3"/>
        <v>131691.79999999999</v>
      </c>
      <c r="L61" s="68">
        <f t="shared" si="4"/>
        <v>455504.75</v>
      </c>
      <c r="M61" s="54"/>
      <c r="N61" s="55">
        <v>193861</v>
      </c>
      <c r="O61" s="56">
        <v>3104</v>
      </c>
      <c r="P61" s="57">
        <v>75879</v>
      </c>
      <c r="Q61" s="57">
        <v>99267</v>
      </c>
      <c r="R61" s="55">
        <f t="shared" si="5"/>
        <v>196965</v>
      </c>
      <c r="S61" s="56">
        <f t="shared" si="6"/>
        <v>175146</v>
      </c>
      <c r="T61" s="55">
        <f t="shared" si="7"/>
        <v>269740</v>
      </c>
      <c r="U61" s="56">
        <f t="shared" si="8"/>
        <v>102371</v>
      </c>
      <c r="V61" s="56">
        <f t="shared" si="9"/>
        <v>372111</v>
      </c>
      <c r="W61" s="58"/>
      <c r="X61" s="55">
        <f t="shared" si="10"/>
        <v>427993</v>
      </c>
      <c r="Y61" s="56">
        <f t="shared" si="11"/>
        <v>10701</v>
      </c>
      <c r="Z61" s="55">
        <f t="shared" si="12"/>
        <v>165560</v>
      </c>
      <c r="AA61" s="56">
        <f t="shared" si="13"/>
        <v>223362</v>
      </c>
      <c r="AB61" s="57">
        <f t="shared" si="14"/>
        <v>438694</v>
      </c>
      <c r="AC61" s="57">
        <f t="shared" si="15"/>
        <v>388922</v>
      </c>
      <c r="AD61" s="55">
        <f t="shared" si="16"/>
        <v>593553</v>
      </c>
      <c r="AE61" s="56">
        <f t="shared" si="17"/>
        <v>234063</v>
      </c>
      <c r="AF61" s="67">
        <f t="shared" si="18"/>
        <v>827616</v>
      </c>
    </row>
    <row r="62" spans="1:32">
      <c r="A62" s="46">
        <f t="shared" si="19"/>
        <v>2001</v>
      </c>
      <c r="B62" s="46">
        <f t="shared" si="20"/>
        <v>12</v>
      </c>
      <c r="C62" s="62" t="s">
        <v>31</v>
      </c>
      <c r="D62" s="63">
        <v>216656.7</v>
      </c>
      <c r="E62" s="64">
        <v>9228.7999999999993</v>
      </c>
      <c r="F62" s="65">
        <v>86186.35</v>
      </c>
      <c r="G62" s="65">
        <v>115608.3</v>
      </c>
      <c r="H62" s="63">
        <f t="shared" si="0"/>
        <v>225885.5</v>
      </c>
      <c r="I62" s="64">
        <f t="shared" si="1"/>
        <v>201794.65000000002</v>
      </c>
      <c r="J62" s="66">
        <f t="shared" si="2"/>
        <v>302843.05000000005</v>
      </c>
      <c r="K62" s="67">
        <f t="shared" si="3"/>
        <v>124837.1</v>
      </c>
      <c r="L62" s="68">
        <f t="shared" si="4"/>
        <v>427680.15</v>
      </c>
      <c r="M62" s="54"/>
      <c r="N62" s="55">
        <v>191584</v>
      </c>
      <c r="O62" s="56">
        <v>3866</v>
      </c>
      <c r="P62" s="57">
        <v>83660</v>
      </c>
      <c r="Q62" s="57">
        <v>80430</v>
      </c>
      <c r="R62" s="55">
        <f t="shared" si="5"/>
        <v>195450</v>
      </c>
      <c r="S62" s="56">
        <f t="shared" si="6"/>
        <v>164090</v>
      </c>
      <c r="T62" s="55">
        <f t="shared" si="7"/>
        <v>275244</v>
      </c>
      <c r="U62" s="56">
        <f t="shared" si="8"/>
        <v>84296</v>
      </c>
      <c r="V62" s="56">
        <f t="shared" si="9"/>
        <v>359540</v>
      </c>
      <c r="W62" s="58"/>
      <c r="X62" s="55">
        <f t="shared" si="10"/>
        <v>408241</v>
      </c>
      <c r="Y62" s="56">
        <f t="shared" si="11"/>
        <v>13095</v>
      </c>
      <c r="Z62" s="55">
        <f t="shared" si="12"/>
        <v>169846</v>
      </c>
      <c r="AA62" s="56">
        <f t="shared" si="13"/>
        <v>196038</v>
      </c>
      <c r="AB62" s="57">
        <f t="shared" si="14"/>
        <v>421336</v>
      </c>
      <c r="AC62" s="57">
        <f t="shared" si="15"/>
        <v>365884</v>
      </c>
      <c r="AD62" s="55">
        <f t="shared" si="16"/>
        <v>578087</v>
      </c>
      <c r="AE62" s="56">
        <f t="shared" si="17"/>
        <v>209133</v>
      </c>
      <c r="AF62" s="67">
        <f t="shared" si="18"/>
        <v>787220</v>
      </c>
    </row>
    <row r="63" spans="1:32">
      <c r="A63" s="46">
        <f t="shared" si="19"/>
        <v>2002</v>
      </c>
      <c r="B63" s="46">
        <f t="shared" si="20"/>
        <v>1</v>
      </c>
      <c r="C63" s="62" t="s">
        <v>42</v>
      </c>
      <c r="D63" s="63">
        <v>210394.25</v>
      </c>
      <c r="E63" s="64">
        <v>10415</v>
      </c>
      <c r="F63" s="65">
        <v>83122.55</v>
      </c>
      <c r="G63" s="65">
        <v>104304.65</v>
      </c>
      <c r="H63" s="63">
        <f t="shared" si="0"/>
        <v>220809.25</v>
      </c>
      <c r="I63" s="64">
        <f t="shared" si="1"/>
        <v>187427.20000000001</v>
      </c>
      <c r="J63" s="66">
        <f t="shared" si="2"/>
        <v>293516.79999999999</v>
      </c>
      <c r="K63" s="67">
        <f t="shared" si="3"/>
        <v>114719.65</v>
      </c>
      <c r="L63" s="68">
        <f t="shared" si="4"/>
        <v>408236.44999999995</v>
      </c>
      <c r="M63" s="54"/>
      <c r="N63" s="55">
        <v>180528</v>
      </c>
      <c r="O63" s="56">
        <v>5896</v>
      </c>
      <c r="P63" s="57">
        <v>70944</v>
      </c>
      <c r="Q63" s="57">
        <v>87276</v>
      </c>
      <c r="R63" s="55">
        <f t="shared" si="5"/>
        <v>186424</v>
      </c>
      <c r="S63" s="56">
        <f t="shared" si="6"/>
        <v>158220</v>
      </c>
      <c r="T63" s="55">
        <f t="shared" si="7"/>
        <v>251472</v>
      </c>
      <c r="U63" s="56">
        <f t="shared" si="8"/>
        <v>93172</v>
      </c>
      <c r="V63" s="56">
        <f t="shared" si="9"/>
        <v>344644</v>
      </c>
      <c r="W63" s="58"/>
      <c r="X63" s="55">
        <f t="shared" si="10"/>
        <v>390922</v>
      </c>
      <c r="Y63" s="56">
        <f t="shared" si="11"/>
        <v>16311</v>
      </c>
      <c r="Z63" s="55">
        <f t="shared" si="12"/>
        <v>154067</v>
      </c>
      <c r="AA63" s="56">
        <f t="shared" si="13"/>
        <v>191581</v>
      </c>
      <c r="AB63" s="57">
        <f t="shared" si="14"/>
        <v>407233</v>
      </c>
      <c r="AC63" s="57">
        <f t="shared" si="15"/>
        <v>345648</v>
      </c>
      <c r="AD63" s="55">
        <f t="shared" si="16"/>
        <v>544989</v>
      </c>
      <c r="AE63" s="56">
        <f t="shared" si="17"/>
        <v>207892</v>
      </c>
      <c r="AF63" s="67">
        <f t="shared" si="18"/>
        <v>752881</v>
      </c>
    </row>
    <row r="64" spans="1:32">
      <c r="A64" s="46">
        <f t="shared" si="19"/>
        <v>2002</v>
      </c>
      <c r="B64" s="46">
        <f t="shared" si="20"/>
        <v>2</v>
      </c>
      <c r="C64" s="62" t="s">
        <v>41</v>
      </c>
      <c r="D64" s="63">
        <v>234405.15</v>
      </c>
      <c r="E64" s="64">
        <v>9761.6</v>
      </c>
      <c r="F64" s="65">
        <v>92400.75</v>
      </c>
      <c r="G64" s="65">
        <v>98440.2</v>
      </c>
      <c r="H64" s="63">
        <f t="shared" si="0"/>
        <v>244166.75</v>
      </c>
      <c r="I64" s="64">
        <f t="shared" si="1"/>
        <v>190840.95</v>
      </c>
      <c r="J64" s="66">
        <f t="shared" si="2"/>
        <v>326805.90000000002</v>
      </c>
      <c r="K64" s="67">
        <f t="shared" si="3"/>
        <v>108201.8</v>
      </c>
      <c r="L64" s="68">
        <f t="shared" si="4"/>
        <v>435007.7</v>
      </c>
      <c r="M64" s="54"/>
      <c r="N64" s="55">
        <v>202276</v>
      </c>
      <c r="O64" s="56">
        <v>4303</v>
      </c>
      <c r="P64" s="57">
        <v>83333</v>
      </c>
      <c r="Q64" s="57">
        <v>73070</v>
      </c>
      <c r="R64" s="55">
        <f t="shared" si="5"/>
        <v>206579</v>
      </c>
      <c r="S64" s="56">
        <f t="shared" si="6"/>
        <v>156403</v>
      </c>
      <c r="T64" s="55">
        <f t="shared" si="7"/>
        <v>285609</v>
      </c>
      <c r="U64" s="56">
        <f t="shared" si="8"/>
        <v>77373</v>
      </c>
      <c r="V64" s="56">
        <f t="shared" si="9"/>
        <v>362982</v>
      </c>
      <c r="W64" s="58"/>
      <c r="X64" s="55">
        <f t="shared" si="10"/>
        <v>436681</v>
      </c>
      <c r="Y64" s="56">
        <f t="shared" si="11"/>
        <v>14065</v>
      </c>
      <c r="Z64" s="55">
        <f t="shared" si="12"/>
        <v>175734</v>
      </c>
      <c r="AA64" s="56">
        <f t="shared" si="13"/>
        <v>171510</v>
      </c>
      <c r="AB64" s="57">
        <f t="shared" si="14"/>
        <v>450746</v>
      </c>
      <c r="AC64" s="57">
        <f t="shared" si="15"/>
        <v>347244</v>
      </c>
      <c r="AD64" s="55">
        <f t="shared" si="16"/>
        <v>612415</v>
      </c>
      <c r="AE64" s="56">
        <f t="shared" si="17"/>
        <v>185575</v>
      </c>
      <c r="AF64" s="67">
        <f t="shared" si="18"/>
        <v>797990</v>
      </c>
    </row>
    <row r="65" spans="1:32">
      <c r="A65" s="46">
        <f t="shared" si="19"/>
        <v>2002</v>
      </c>
      <c r="B65" s="46">
        <f t="shared" si="20"/>
        <v>3</v>
      </c>
      <c r="C65" s="62" t="s">
        <v>40</v>
      </c>
      <c r="D65" s="63">
        <v>218697.5</v>
      </c>
      <c r="E65" s="64">
        <v>11256.2</v>
      </c>
      <c r="F65" s="65">
        <v>92662.25</v>
      </c>
      <c r="G65" s="65">
        <v>113949.75</v>
      </c>
      <c r="H65" s="63">
        <f t="shared" si="0"/>
        <v>229953.7</v>
      </c>
      <c r="I65" s="64">
        <f t="shared" si="1"/>
        <v>206612</v>
      </c>
      <c r="J65" s="66">
        <f t="shared" si="2"/>
        <v>311359.75</v>
      </c>
      <c r="K65" s="67">
        <f t="shared" si="3"/>
        <v>125205.95</v>
      </c>
      <c r="L65" s="68">
        <f t="shared" si="4"/>
        <v>436565.7</v>
      </c>
      <c r="M65" s="54"/>
      <c r="N65" s="55">
        <v>171874</v>
      </c>
      <c r="O65" s="56">
        <v>5525</v>
      </c>
      <c r="P65" s="57">
        <v>87845</v>
      </c>
      <c r="Q65" s="57">
        <v>78362</v>
      </c>
      <c r="R65" s="55">
        <f t="shared" si="5"/>
        <v>177399</v>
      </c>
      <c r="S65" s="56">
        <f t="shared" si="6"/>
        <v>166207</v>
      </c>
      <c r="T65" s="55">
        <f t="shared" si="7"/>
        <v>259719</v>
      </c>
      <c r="U65" s="56">
        <f t="shared" si="8"/>
        <v>83887</v>
      </c>
      <c r="V65" s="56">
        <f t="shared" si="9"/>
        <v>343606</v>
      </c>
      <c r="W65" s="58"/>
      <c r="X65" s="55">
        <f t="shared" si="10"/>
        <v>390572</v>
      </c>
      <c r="Y65" s="56">
        <f t="shared" si="11"/>
        <v>16781</v>
      </c>
      <c r="Z65" s="55">
        <f t="shared" si="12"/>
        <v>180507</v>
      </c>
      <c r="AA65" s="56">
        <f t="shared" si="13"/>
        <v>192312</v>
      </c>
      <c r="AB65" s="57">
        <f t="shared" si="14"/>
        <v>407353</v>
      </c>
      <c r="AC65" s="57">
        <f t="shared" si="15"/>
        <v>372819</v>
      </c>
      <c r="AD65" s="55">
        <f t="shared" si="16"/>
        <v>571079</v>
      </c>
      <c r="AE65" s="56">
        <f t="shared" si="17"/>
        <v>209093</v>
      </c>
      <c r="AF65" s="67">
        <f t="shared" si="18"/>
        <v>780172</v>
      </c>
    </row>
    <row r="66" spans="1:32">
      <c r="A66" s="46">
        <f t="shared" si="19"/>
        <v>2002</v>
      </c>
      <c r="B66" s="46">
        <f t="shared" si="20"/>
        <v>4</v>
      </c>
      <c r="C66" s="62" t="s">
        <v>39</v>
      </c>
      <c r="D66" s="63">
        <v>258026.4</v>
      </c>
      <c r="E66" s="64">
        <v>9346.35</v>
      </c>
      <c r="F66" s="65">
        <v>91114.35</v>
      </c>
      <c r="G66" s="65">
        <v>125812.15</v>
      </c>
      <c r="H66" s="63">
        <f t="shared" si="0"/>
        <v>267372.75</v>
      </c>
      <c r="I66" s="64">
        <f t="shared" si="1"/>
        <v>216926.5</v>
      </c>
      <c r="J66" s="66">
        <f t="shared" si="2"/>
        <v>349140.75</v>
      </c>
      <c r="K66" s="67">
        <f t="shared" si="3"/>
        <v>135158.5</v>
      </c>
      <c r="L66" s="68">
        <f t="shared" si="4"/>
        <v>484299.25</v>
      </c>
      <c r="M66" s="54"/>
      <c r="N66" s="55">
        <v>227953</v>
      </c>
      <c r="O66" s="56">
        <v>4373</v>
      </c>
      <c r="P66" s="57">
        <v>87960</v>
      </c>
      <c r="Q66" s="57">
        <v>89914</v>
      </c>
      <c r="R66" s="55">
        <f t="shared" si="5"/>
        <v>232326</v>
      </c>
      <c r="S66" s="56">
        <f t="shared" si="6"/>
        <v>177874</v>
      </c>
      <c r="T66" s="55">
        <f t="shared" si="7"/>
        <v>315913</v>
      </c>
      <c r="U66" s="56">
        <f t="shared" si="8"/>
        <v>94287</v>
      </c>
      <c r="V66" s="56">
        <f t="shared" si="9"/>
        <v>410200</v>
      </c>
      <c r="W66" s="58"/>
      <c r="X66" s="55">
        <f t="shared" si="10"/>
        <v>485979</v>
      </c>
      <c r="Y66" s="56">
        <f t="shared" si="11"/>
        <v>13719</v>
      </c>
      <c r="Z66" s="55">
        <f t="shared" si="12"/>
        <v>179074</v>
      </c>
      <c r="AA66" s="56">
        <f t="shared" si="13"/>
        <v>215726</v>
      </c>
      <c r="AB66" s="57">
        <f t="shared" si="14"/>
        <v>499698</v>
      </c>
      <c r="AC66" s="57">
        <f t="shared" si="15"/>
        <v>394800</v>
      </c>
      <c r="AD66" s="55">
        <f t="shared" si="16"/>
        <v>665053</v>
      </c>
      <c r="AE66" s="56">
        <f t="shared" si="17"/>
        <v>229445</v>
      </c>
      <c r="AF66" s="67">
        <f t="shared" si="18"/>
        <v>894498</v>
      </c>
    </row>
    <row r="67" spans="1:32">
      <c r="A67" s="46">
        <f t="shared" si="19"/>
        <v>2002</v>
      </c>
      <c r="B67" s="46">
        <f t="shared" si="20"/>
        <v>5</v>
      </c>
      <c r="C67" s="62" t="s">
        <v>38</v>
      </c>
      <c r="D67" s="63">
        <v>274449.3</v>
      </c>
      <c r="E67" s="64">
        <v>9935.2000000000007</v>
      </c>
      <c r="F67" s="65">
        <v>96684.7</v>
      </c>
      <c r="G67" s="65">
        <v>150145</v>
      </c>
      <c r="H67" s="63">
        <f t="shared" ref="H67:H130" si="21">D67+E67</f>
        <v>284384.5</v>
      </c>
      <c r="I67" s="64">
        <f t="shared" ref="I67:I130" si="22">F67+G67</f>
        <v>246829.7</v>
      </c>
      <c r="J67" s="66">
        <f t="shared" ref="J67:J130" si="23">D67+F67</f>
        <v>371134</v>
      </c>
      <c r="K67" s="67">
        <f t="shared" ref="K67:K130" si="24">E67+G67</f>
        <v>160080.20000000001</v>
      </c>
      <c r="L67" s="68">
        <f t="shared" ref="L67:L130" si="25">J67+K67</f>
        <v>531214.19999999995</v>
      </c>
      <c r="M67" s="54"/>
      <c r="N67" s="55">
        <v>231382</v>
      </c>
      <c r="O67" s="56">
        <v>4971</v>
      </c>
      <c r="P67" s="57">
        <v>84062</v>
      </c>
      <c r="Q67" s="57">
        <v>107783</v>
      </c>
      <c r="R67" s="55">
        <f t="shared" ref="R67:R130" si="26">N67+O67</f>
        <v>236353</v>
      </c>
      <c r="S67" s="56">
        <f t="shared" ref="S67:S130" si="27">P67+Q67</f>
        <v>191845</v>
      </c>
      <c r="T67" s="55">
        <f t="shared" ref="T67:T130" si="28">N67+P67</f>
        <v>315444</v>
      </c>
      <c r="U67" s="56">
        <f t="shared" ref="U67:U130" si="29">O67+Q67</f>
        <v>112754</v>
      </c>
      <c r="V67" s="56">
        <f t="shared" ref="V67:V130" si="30">(R67+S67)</f>
        <v>428198</v>
      </c>
      <c r="W67" s="58"/>
      <c r="X67" s="55">
        <f t="shared" ref="X67:X130" si="31">ROUND(D67+N67,0)</f>
        <v>505831</v>
      </c>
      <c r="Y67" s="56">
        <f t="shared" ref="Y67:Y130" si="32">ROUND(E67+O67,0)</f>
        <v>14906</v>
      </c>
      <c r="Z67" s="55">
        <f t="shared" ref="Z67:Z130" si="33">ROUND(F67+P67,0)</f>
        <v>180747</v>
      </c>
      <c r="AA67" s="56">
        <f t="shared" ref="AA67:AA130" si="34">ROUND(G67+Q67,0)</f>
        <v>257928</v>
      </c>
      <c r="AB67" s="57">
        <f t="shared" ref="AB67:AB130" si="35">X67+Y67</f>
        <v>520737</v>
      </c>
      <c r="AC67" s="57">
        <f t="shared" ref="AC67:AC130" si="36">Z67+AA67</f>
        <v>438675</v>
      </c>
      <c r="AD67" s="55">
        <f t="shared" ref="AD67:AD130" si="37">X67+Z67</f>
        <v>686578</v>
      </c>
      <c r="AE67" s="56">
        <f t="shared" ref="AE67:AE130" si="38">Y67+AA67</f>
        <v>272834</v>
      </c>
      <c r="AF67" s="67">
        <f t="shared" ref="AF67:AF130" si="39">(AB67+AC67)</f>
        <v>959412</v>
      </c>
    </row>
    <row r="68" spans="1:32">
      <c r="A68" s="46">
        <f t="shared" si="19"/>
        <v>2002</v>
      </c>
      <c r="B68" s="46">
        <f t="shared" si="20"/>
        <v>6</v>
      </c>
      <c r="C68" s="62" t="s">
        <v>37</v>
      </c>
      <c r="D68" s="63">
        <v>291966.3</v>
      </c>
      <c r="E68" s="64">
        <v>9480.65</v>
      </c>
      <c r="F68" s="65">
        <v>95285.1</v>
      </c>
      <c r="G68" s="65">
        <v>139729.45000000001</v>
      </c>
      <c r="H68" s="63">
        <f t="shared" si="21"/>
        <v>301446.95</v>
      </c>
      <c r="I68" s="64">
        <f t="shared" si="22"/>
        <v>235014.55000000002</v>
      </c>
      <c r="J68" s="66">
        <f t="shared" si="23"/>
        <v>387251.4</v>
      </c>
      <c r="K68" s="67">
        <f t="shared" si="24"/>
        <v>149210.1</v>
      </c>
      <c r="L68" s="68">
        <f t="shared" si="25"/>
        <v>536461.5</v>
      </c>
      <c r="M68" s="54"/>
      <c r="N68" s="55">
        <v>236112</v>
      </c>
      <c r="O68" s="56">
        <v>3043</v>
      </c>
      <c r="P68" s="57">
        <v>75814</v>
      </c>
      <c r="Q68" s="57">
        <v>104009</v>
      </c>
      <c r="R68" s="55">
        <f t="shared" si="26"/>
        <v>239155</v>
      </c>
      <c r="S68" s="56">
        <f t="shared" si="27"/>
        <v>179823</v>
      </c>
      <c r="T68" s="55">
        <f t="shared" si="28"/>
        <v>311926</v>
      </c>
      <c r="U68" s="56">
        <f t="shared" si="29"/>
        <v>107052</v>
      </c>
      <c r="V68" s="56">
        <f t="shared" si="30"/>
        <v>418978</v>
      </c>
      <c r="W68" s="58"/>
      <c r="X68" s="55">
        <f t="shared" si="31"/>
        <v>528078</v>
      </c>
      <c r="Y68" s="56">
        <f t="shared" si="32"/>
        <v>12524</v>
      </c>
      <c r="Z68" s="55">
        <f t="shared" si="33"/>
        <v>171099</v>
      </c>
      <c r="AA68" s="56">
        <f t="shared" si="34"/>
        <v>243738</v>
      </c>
      <c r="AB68" s="57">
        <f t="shared" si="35"/>
        <v>540602</v>
      </c>
      <c r="AC68" s="57">
        <f t="shared" si="36"/>
        <v>414837</v>
      </c>
      <c r="AD68" s="55">
        <f t="shared" si="37"/>
        <v>699177</v>
      </c>
      <c r="AE68" s="56">
        <f t="shared" si="38"/>
        <v>256262</v>
      </c>
      <c r="AF68" s="67">
        <f t="shared" si="39"/>
        <v>955439</v>
      </c>
    </row>
    <row r="69" spans="1:32">
      <c r="A69" s="46">
        <f t="shared" si="19"/>
        <v>2002</v>
      </c>
      <c r="B69" s="46">
        <f t="shared" si="20"/>
        <v>7</v>
      </c>
      <c r="C69" s="62" t="s">
        <v>36</v>
      </c>
      <c r="D69" s="63">
        <v>260811.15</v>
      </c>
      <c r="E69" s="64">
        <v>11120.95</v>
      </c>
      <c r="F69" s="65">
        <v>83739.649999999994</v>
      </c>
      <c r="G69" s="65">
        <v>140018.70000000001</v>
      </c>
      <c r="H69" s="63">
        <f t="shared" si="21"/>
        <v>271932.09999999998</v>
      </c>
      <c r="I69" s="64">
        <f t="shared" si="22"/>
        <v>223758.35</v>
      </c>
      <c r="J69" s="66">
        <f t="shared" si="23"/>
        <v>344550.8</v>
      </c>
      <c r="K69" s="67">
        <f t="shared" si="24"/>
        <v>151139.65000000002</v>
      </c>
      <c r="L69" s="68">
        <f t="shared" si="25"/>
        <v>495690.45</v>
      </c>
      <c r="M69" s="54"/>
      <c r="N69" s="55">
        <v>249618</v>
      </c>
      <c r="O69" s="56">
        <v>4254</v>
      </c>
      <c r="P69" s="57">
        <v>70500</v>
      </c>
      <c r="Q69" s="57">
        <v>127546</v>
      </c>
      <c r="R69" s="55">
        <f t="shared" si="26"/>
        <v>253872</v>
      </c>
      <c r="S69" s="56">
        <f t="shared" si="27"/>
        <v>198046</v>
      </c>
      <c r="T69" s="55">
        <f t="shared" si="28"/>
        <v>320118</v>
      </c>
      <c r="U69" s="56">
        <f t="shared" si="29"/>
        <v>131800</v>
      </c>
      <c r="V69" s="56">
        <f t="shared" si="30"/>
        <v>451918</v>
      </c>
      <c r="W69" s="58"/>
      <c r="X69" s="55">
        <f t="shared" si="31"/>
        <v>510429</v>
      </c>
      <c r="Y69" s="56">
        <f t="shared" si="32"/>
        <v>15375</v>
      </c>
      <c r="Z69" s="55">
        <f t="shared" si="33"/>
        <v>154240</v>
      </c>
      <c r="AA69" s="56">
        <f t="shared" si="34"/>
        <v>267565</v>
      </c>
      <c r="AB69" s="57">
        <f t="shared" si="35"/>
        <v>525804</v>
      </c>
      <c r="AC69" s="57">
        <f t="shared" si="36"/>
        <v>421805</v>
      </c>
      <c r="AD69" s="55">
        <f t="shared" si="37"/>
        <v>664669</v>
      </c>
      <c r="AE69" s="56">
        <f t="shared" si="38"/>
        <v>282940</v>
      </c>
      <c r="AF69" s="67">
        <f t="shared" si="39"/>
        <v>947609</v>
      </c>
    </row>
    <row r="70" spans="1:32">
      <c r="A70" s="46">
        <f t="shared" si="19"/>
        <v>2002</v>
      </c>
      <c r="B70" s="46">
        <f t="shared" si="20"/>
        <v>8</v>
      </c>
      <c r="C70" s="62" t="s">
        <v>35</v>
      </c>
      <c r="D70" s="63">
        <v>327471.84999999998</v>
      </c>
      <c r="E70" s="64">
        <v>12217.4</v>
      </c>
      <c r="F70" s="65">
        <v>91421.45</v>
      </c>
      <c r="G70" s="65">
        <v>174383.1</v>
      </c>
      <c r="H70" s="63">
        <f t="shared" si="21"/>
        <v>339689.25</v>
      </c>
      <c r="I70" s="64">
        <f t="shared" si="22"/>
        <v>265804.55</v>
      </c>
      <c r="J70" s="66">
        <f t="shared" si="23"/>
        <v>418893.3</v>
      </c>
      <c r="K70" s="67">
        <f t="shared" si="24"/>
        <v>186600.5</v>
      </c>
      <c r="L70" s="68">
        <f t="shared" si="25"/>
        <v>605493.80000000005</v>
      </c>
      <c r="M70" s="54"/>
      <c r="N70" s="55">
        <v>234592</v>
      </c>
      <c r="O70" s="56">
        <v>3217</v>
      </c>
      <c r="P70" s="57">
        <v>71086</v>
      </c>
      <c r="Q70" s="57">
        <v>118341</v>
      </c>
      <c r="R70" s="55">
        <f t="shared" si="26"/>
        <v>237809</v>
      </c>
      <c r="S70" s="56">
        <f t="shared" si="27"/>
        <v>189427</v>
      </c>
      <c r="T70" s="55">
        <f t="shared" si="28"/>
        <v>305678</v>
      </c>
      <c r="U70" s="56">
        <f t="shared" si="29"/>
        <v>121558</v>
      </c>
      <c r="V70" s="56">
        <f t="shared" si="30"/>
        <v>427236</v>
      </c>
      <c r="W70" s="58"/>
      <c r="X70" s="55">
        <f t="shared" si="31"/>
        <v>562064</v>
      </c>
      <c r="Y70" s="56">
        <f t="shared" si="32"/>
        <v>15434</v>
      </c>
      <c r="Z70" s="55">
        <f t="shared" si="33"/>
        <v>162507</v>
      </c>
      <c r="AA70" s="56">
        <f t="shared" si="34"/>
        <v>292724</v>
      </c>
      <c r="AB70" s="57">
        <f t="shared" si="35"/>
        <v>577498</v>
      </c>
      <c r="AC70" s="57">
        <f t="shared" si="36"/>
        <v>455231</v>
      </c>
      <c r="AD70" s="55">
        <f t="shared" si="37"/>
        <v>724571</v>
      </c>
      <c r="AE70" s="56">
        <f t="shared" si="38"/>
        <v>308158</v>
      </c>
      <c r="AF70" s="67">
        <f t="shared" si="39"/>
        <v>1032729</v>
      </c>
    </row>
    <row r="71" spans="1:32">
      <c r="A71" s="46">
        <f t="shared" si="19"/>
        <v>2002</v>
      </c>
      <c r="B71" s="46">
        <f t="shared" si="20"/>
        <v>9</v>
      </c>
      <c r="C71" s="62" t="s">
        <v>34</v>
      </c>
      <c r="D71" s="63">
        <v>320577.65000000002</v>
      </c>
      <c r="E71" s="64">
        <v>10388.799999999999</v>
      </c>
      <c r="F71" s="65">
        <v>89503.25</v>
      </c>
      <c r="G71" s="65">
        <v>168772.45</v>
      </c>
      <c r="H71" s="63">
        <f t="shared" si="21"/>
        <v>330966.45</v>
      </c>
      <c r="I71" s="64">
        <f t="shared" si="22"/>
        <v>258275.7</v>
      </c>
      <c r="J71" s="66">
        <f t="shared" si="23"/>
        <v>410080.9</v>
      </c>
      <c r="K71" s="67">
        <f t="shared" si="24"/>
        <v>179161.25</v>
      </c>
      <c r="L71" s="68">
        <f t="shared" si="25"/>
        <v>589242.15</v>
      </c>
      <c r="M71" s="54"/>
      <c r="N71" s="55">
        <v>188874</v>
      </c>
      <c r="O71" s="56">
        <v>1745</v>
      </c>
      <c r="P71" s="57">
        <v>53924</v>
      </c>
      <c r="Q71" s="57">
        <v>95796</v>
      </c>
      <c r="R71" s="55">
        <f t="shared" si="26"/>
        <v>190619</v>
      </c>
      <c r="S71" s="56">
        <f t="shared" si="27"/>
        <v>149720</v>
      </c>
      <c r="T71" s="55">
        <f t="shared" si="28"/>
        <v>242798</v>
      </c>
      <c r="U71" s="56">
        <f t="shared" si="29"/>
        <v>97541</v>
      </c>
      <c r="V71" s="56">
        <f t="shared" si="30"/>
        <v>340339</v>
      </c>
      <c r="W71" s="58"/>
      <c r="X71" s="55">
        <f t="shared" si="31"/>
        <v>509452</v>
      </c>
      <c r="Y71" s="56">
        <f t="shared" si="32"/>
        <v>12134</v>
      </c>
      <c r="Z71" s="55">
        <f t="shared" si="33"/>
        <v>143427</v>
      </c>
      <c r="AA71" s="56">
        <f t="shared" si="34"/>
        <v>264568</v>
      </c>
      <c r="AB71" s="57">
        <f t="shared" si="35"/>
        <v>521586</v>
      </c>
      <c r="AC71" s="57">
        <f t="shared" si="36"/>
        <v>407995</v>
      </c>
      <c r="AD71" s="55">
        <f t="shared" si="37"/>
        <v>652879</v>
      </c>
      <c r="AE71" s="56">
        <f t="shared" si="38"/>
        <v>276702</v>
      </c>
      <c r="AF71" s="67">
        <f t="shared" si="39"/>
        <v>929581</v>
      </c>
    </row>
    <row r="72" spans="1:32">
      <c r="A72" s="46">
        <f t="shared" si="19"/>
        <v>2002</v>
      </c>
      <c r="B72" s="46">
        <f t="shared" si="20"/>
        <v>10</v>
      </c>
      <c r="C72" s="62" t="s">
        <v>33</v>
      </c>
      <c r="D72" s="63">
        <v>252909.65</v>
      </c>
      <c r="E72" s="64">
        <v>12307.7</v>
      </c>
      <c r="F72" s="65">
        <v>70208.399999999994</v>
      </c>
      <c r="G72" s="65">
        <v>135544.85</v>
      </c>
      <c r="H72" s="63">
        <f t="shared" si="21"/>
        <v>265217.34999999998</v>
      </c>
      <c r="I72" s="64">
        <f t="shared" si="22"/>
        <v>205753.25</v>
      </c>
      <c r="J72" s="66">
        <f t="shared" si="23"/>
        <v>323118.05</v>
      </c>
      <c r="K72" s="67">
        <f t="shared" si="24"/>
        <v>147852.55000000002</v>
      </c>
      <c r="L72" s="68">
        <f t="shared" si="25"/>
        <v>470970.6</v>
      </c>
      <c r="M72" s="54"/>
      <c r="N72" s="55">
        <v>163776</v>
      </c>
      <c r="O72" s="56">
        <v>1137</v>
      </c>
      <c r="P72" s="57">
        <v>40608</v>
      </c>
      <c r="Q72" s="57">
        <v>95797</v>
      </c>
      <c r="R72" s="55">
        <f t="shared" si="26"/>
        <v>164913</v>
      </c>
      <c r="S72" s="56">
        <f t="shared" si="27"/>
        <v>136405</v>
      </c>
      <c r="T72" s="55">
        <f t="shared" si="28"/>
        <v>204384</v>
      </c>
      <c r="U72" s="56">
        <f t="shared" si="29"/>
        <v>96934</v>
      </c>
      <c r="V72" s="56">
        <f t="shared" si="30"/>
        <v>301318</v>
      </c>
      <c r="W72" s="58"/>
      <c r="X72" s="55">
        <f t="shared" si="31"/>
        <v>416686</v>
      </c>
      <c r="Y72" s="56">
        <f t="shared" si="32"/>
        <v>13445</v>
      </c>
      <c r="Z72" s="55">
        <f t="shared" si="33"/>
        <v>110816</v>
      </c>
      <c r="AA72" s="56">
        <f t="shared" si="34"/>
        <v>231342</v>
      </c>
      <c r="AB72" s="57">
        <f t="shared" si="35"/>
        <v>430131</v>
      </c>
      <c r="AC72" s="57">
        <f t="shared" si="36"/>
        <v>342158</v>
      </c>
      <c r="AD72" s="55">
        <f t="shared" si="37"/>
        <v>527502</v>
      </c>
      <c r="AE72" s="56">
        <f t="shared" si="38"/>
        <v>244787</v>
      </c>
      <c r="AF72" s="67">
        <f t="shared" si="39"/>
        <v>772289</v>
      </c>
    </row>
    <row r="73" spans="1:32">
      <c r="A73" s="46">
        <f t="shared" si="19"/>
        <v>2002</v>
      </c>
      <c r="B73" s="46">
        <f t="shared" si="20"/>
        <v>11</v>
      </c>
      <c r="C73" s="62" t="s">
        <v>32</v>
      </c>
      <c r="D73" s="63">
        <v>291571.45</v>
      </c>
      <c r="E73" s="64">
        <v>9760.65</v>
      </c>
      <c r="F73" s="65">
        <v>95772.3</v>
      </c>
      <c r="G73" s="65">
        <v>148925.1</v>
      </c>
      <c r="H73" s="63">
        <f t="shared" si="21"/>
        <v>301332.10000000003</v>
      </c>
      <c r="I73" s="64">
        <f t="shared" si="22"/>
        <v>244697.40000000002</v>
      </c>
      <c r="J73" s="66">
        <f t="shared" si="23"/>
        <v>387343.75</v>
      </c>
      <c r="K73" s="67">
        <f t="shared" si="24"/>
        <v>158685.75</v>
      </c>
      <c r="L73" s="68">
        <f t="shared" si="25"/>
        <v>546029.5</v>
      </c>
      <c r="M73" s="54"/>
      <c r="N73" s="55">
        <v>179463</v>
      </c>
      <c r="O73" s="56">
        <v>2307</v>
      </c>
      <c r="P73" s="57">
        <v>64946</v>
      </c>
      <c r="Q73" s="57">
        <v>87419</v>
      </c>
      <c r="R73" s="55">
        <f t="shared" si="26"/>
        <v>181770</v>
      </c>
      <c r="S73" s="56">
        <f t="shared" si="27"/>
        <v>152365</v>
      </c>
      <c r="T73" s="55">
        <f t="shared" si="28"/>
        <v>244409</v>
      </c>
      <c r="U73" s="56">
        <f t="shared" si="29"/>
        <v>89726</v>
      </c>
      <c r="V73" s="56">
        <f t="shared" si="30"/>
        <v>334135</v>
      </c>
      <c r="W73" s="58"/>
      <c r="X73" s="55">
        <f t="shared" si="31"/>
        <v>471034</v>
      </c>
      <c r="Y73" s="56">
        <f t="shared" si="32"/>
        <v>12068</v>
      </c>
      <c r="Z73" s="55">
        <f t="shared" si="33"/>
        <v>160718</v>
      </c>
      <c r="AA73" s="56">
        <f t="shared" si="34"/>
        <v>236344</v>
      </c>
      <c r="AB73" s="57">
        <f t="shared" si="35"/>
        <v>483102</v>
      </c>
      <c r="AC73" s="57">
        <f t="shared" si="36"/>
        <v>397062</v>
      </c>
      <c r="AD73" s="55">
        <f t="shared" si="37"/>
        <v>631752</v>
      </c>
      <c r="AE73" s="56">
        <f t="shared" si="38"/>
        <v>248412</v>
      </c>
      <c r="AF73" s="67">
        <f t="shared" si="39"/>
        <v>880164</v>
      </c>
    </row>
    <row r="74" spans="1:32">
      <c r="A74" s="46">
        <f t="shared" si="19"/>
        <v>2002</v>
      </c>
      <c r="B74" s="46">
        <f t="shared" si="20"/>
        <v>12</v>
      </c>
      <c r="C74" s="62" t="s">
        <v>31</v>
      </c>
      <c r="D74" s="63">
        <v>291130.5</v>
      </c>
      <c r="E74" s="64">
        <v>14968.05</v>
      </c>
      <c r="F74" s="65">
        <v>111941.95</v>
      </c>
      <c r="G74" s="65">
        <v>148661.35</v>
      </c>
      <c r="H74" s="63">
        <f t="shared" si="21"/>
        <v>306098.55</v>
      </c>
      <c r="I74" s="64">
        <f t="shared" si="22"/>
        <v>260603.3</v>
      </c>
      <c r="J74" s="66">
        <f t="shared" si="23"/>
        <v>403072.45</v>
      </c>
      <c r="K74" s="67">
        <f t="shared" si="24"/>
        <v>163629.4</v>
      </c>
      <c r="L74" s="68">
        <f t="shared" si="25"/>
        <v>566701.85</v>
      </c>
      <c r="M74" s="54"/>
      <c r="N74" s="55">
        <v>186243</v>
      </c>
      <c r="O74" s="56">
        <v>1857</v>
      </c>
      <c r="P74" s="57">
        <v>64262</v>
      </c>
      <c r="Q74" s="57">
        <v>109438</v>
      </c>
      <c r="R74" s="55">
        <f t="shared" si="26"/>
        <v>188100</v>
      </c>
      <c r="S74" s="56">
        <f t="shared" si="27"/>
        <v>173700</v>
      </c>
      <c r="T74" s="55">
        <f t="shared" si="28"/>
        <v>250505</v>
      </c>
      <c r="U74" s="56">
        <f t="shared" si="29"/>
        <v>111295</v>
      </c>
      <c r="V74" s="56">
        <f t="shared" si="30"/>
        <v>361800</v>
      </c>
      <c r="W74" s="58"/>
      <c r="X74" s="55">
        <f t="shared" si="31"/>
        <v>477374</v>
      </c>
      <c r="Y74" s="56">
        <f t="shared" si="32"/>
        <v>16825</v>
      </c>
      <c r="Z74" s="55">
        <f t="shared" si="33"/>
        <v>176204</v>
      </c>
      <c r="AA74" s="56">
        <f t="shared" si="34"/>
        <v>258099</v>
      </c>
      <c r="AB74" s="57">
        <f t="shared" si="35"/>
        <v>494199</v>
      </c>
      <c r="AC74" s="57">
        <f t="shared" si="36"/>
        <v>434303</v>
      </c>
      <c r="AD74" s="55">
        <f t="shared" si="37"/>
        <v>653578</v>
      </c>
      <c r="AE74" s="56">
        <f t="shared" si="38"/>
        <v>274924</v>
      </c>
      <c r="AF74" s="67">
        <f t="shared" si="39"/>
        <v>928502</v>
      </c>
    </row>
    <row r="75" spans="1:32">
      <c r="A75" s="46">
        <f t="shared" si="19"/>
        <v>2003</v>
      </c>
      <c r="B75" s="46">
        <f t="shared" si="20"/>
        <v>1</v>
      </c>
      <c r="C75" s="62" t="s">
        <v>42</v>
      </c>
      <c r="D75" s="63">
        <v>264680.65000000002</v>
      </c>
      <c r="E75" s="64">
        <v>11800.9</v>
      </c>
      <c r="F75" s="65">
        <v>105485.1</v>
      </c>
      <c r="G75" s="65">
        <v>136571.75</v>
      </c>
      <c r="H75" s="63">
        <f t="shared" si="21"/>
        <v>276481.55000000005</v>
      </c>
      <c r="I75" s="64">
        <f t="shared" si="22"/>
        <v>242056.85</v>
      </c>
      <c r="J75" s="66">
        <f t="shared" si="23"/>
        <v>370165.75</v>
      </c>
      <c r="K75" s="67">
        <f t="shared" si="24"/>
        <v>148372.65</v>
      </c>
      <c r="L75" s="68">
        <f t="shared" si="25"/>
        <v>518538.4</v>
      </c>
      <c r="M75" s="54"/>
      <c r="N75" s="55">
        <v>168186</v>
      </c>
      <c r="O75" s="56">
        <v>2716</v>
      </c>
      <c r="P75" s="57">
        <v>57626</v>
      </c>
      <c r="Q75" s="57">
        <v>105818</v>
      </c>
      <c r="R75" s="55">
        <f t="shared" si="26"/>
        <v>170902</v>
      </c>
      <c r="S75" s="56">
        <f t="shared" si="27"/>
        <v>163444</v>
      </c>
      <c r="T75" s="55">
        <f t="shared" si="28"/>
        <v>225812</v>
      </c>
      <c r="U75" s="56">
        <f t="shared" si="29"/>
        <v>108534</v>
      </c>
      <c r="V75" s="56">
        <f t="shared" si="30"/>
        <v>334346</v>
      </c>
      <c r="W75" s="58"/>
      <c r="X75" s="55">
        <f t="shared" si="31"/>
        <v>432867</v>
      </c>
      <c r="Y75" s="56">
        <f t="shared" si="32"/>
        <v>14517</v>
      </c>
      <c r="Z75" s="55">
        <f t="shared" si="33"/>
        <v>163111</v>
      </c>
      <c r="AA75" s="56">
        <f t="shared" si="34"/>
        <v>242390</v>
      </c>
      <c r="AB75" s="57">
        <f t="shared" si="35"/>
        <v>447384</v>
      </c>
      <c r="AC75" s="57">
        <f t="shared" si="36"/>
        <v>405501</v>
      </c>
      <c r="AD75" s="55">
        <f t="shared" si="37"/>
        <v>595978</v>
      </c>
      <c r="AE75" s="56">
        <f t="shared" si="38"/>
        <v>256907</v>
      </c>
      <c r="AF75" s="67">
        <f t="shared" si="39"/>
        <v>852885</v>
      </c>
    </row>
    <row r="76" spans="1:32">
      <c r="A76" s="46">
        <f t="shared" si="19"/>
        <v>2003</v>
      </c>
      <c r="B76" s="46">
        <f t="shared" si="20"/>
        <v>2</v>
      </c>
      <c r="C76" s="62" t="s">
        <v>41</v>
      </c>
      <c r="D76" s="63">
        <v>270731.25</v>
      </c>
      <c r="E76" s="64">
        <v>4008.25</v>
      </c>
      <c r="F76" s="65">
        <v>100162.5</v>
      </c>
      <c r="G76" s="65">
        <v>166236.79999999999</v>
      </c>
      <c r="H76" s="63">
        <f t="shared" si="21"/>
        <v>274739.5</v>
      </c>
      <c r="I76" s="64">
        <f t="shared" si="22"/>
        <v>266399.3</v>
      </c>
      <c r="J76" s="66">
        <f t="shared" si="23"/>
        <v>370893.75</v>
      </c>
      <c r="K76" s="67">
        <f t="shared" si="24"/>
        <v>170245.05</v>
      </c>
      <c r="L76" s="68">
        <f t="shared" si="25"/>
        <v>541138.80000000005</v>
      </c>
      <c r="M76" s="54"/>
      <c r="N76" s="55">
        <v>158863</v>
      </c>
      <c r="O76" s="56">
        <v>10480</v>
      </c>
      <c r="P76" s="57">
        <v>67645</v>
      </c>
      <c r="Q76" s="57">
        <v>85619</v>
      </c>
      <c r="R76" s="55">
        <f t="shared" si="26"/>
        <v>169343</v>
      </c>
      <c r="S76" s="56">
        <f t="shared" si="27"/>
        <v>153264</v>
      </c>
      <c r="T76" s="55">
        <f t="shared" si="28"/>
        <v>226508</v>
      </c>
      <c r="U76" s="56">
        <f t="shared" si="29"/>
        <v>96099</v>
      </c>
      <c r="V76" s="56">
        <f t="shared" si="30"/>
        <v>322607</v>
      </c>
      <c r="W76" s="58"/>
      <c r="X76" s="55">
        <f t="shared" si="31"/>
        <v>429594</v>
      </c>
      <c r="Y76" s="56">
        <f t="shared" si="32"/>
        <v>14488</v>
      </c>
      <c r="Z76" s="55">
        <f t="shared" si="33"/>
        <v>167808</v>
      </c>
      <c r="AA76" s="56">
        <f t="shared" si="34"/>
        <v>251856</v>
      </c>
      <c r="AB76" s="57">
        <f t="shared" si="35"/>
        <v>444082</v>
      </c>
      <c r="AC76" s="57">
        <f t="shared" si="36"/>
        <v>419664</v>
      </c>
      <c r="AD76" s="55">
        <f t="shared" si="37"/>
        <v>597402</v>
      </c>
      <c r="AE76" s="56">
        <f t="shared" si="38"/>
        <v>266344</v>
      </c>
      <c r="AF76" s="67">
        <f t="shared" si="39"/>
        <v>863746</v>
      </c>
    </row>
    <row r="77" spans="1:32">
      <c r="A77" s="46">
        <f t="shared" si="19"/>
        <v>2003</v>
      </c>
      <c r="B77" s="46">
        <f t="shared" si="20"/>
        <v>3</v>
      </c>
      <c r="C77" s="62" t="s">
        <v>40</v>
      </c>
      <c r="D77" s="63">
        <v>293532.75</v>
      </c>
      <c r="E77" s="64">
        <v>4962.25</v>
      </c>
      <c r="F77" s="65">
        <v>107152</v>
      </c>
      <c r="G77" s="65">
        <v>157924.25</v>
      </c>
      <c r="H77" s="63">
        <f t="shared" si="21"/>
        <v>298495</v>
      </c>
      <c r="I77" s="64">
        <f t="shared" si="22"/>
        <v>265076.25</v>
      </c>
      <c r="J77" s="66">
        <f t="shared" si="23"/>
        <v>400684.75</v>
      </c>
      <c r="K77" s="67">
        <f t="shared" si="24"/>
        <v>162886.5</v>
      </c>
      <c r="L77" s="68">
        <f t="shared" si="25"/>
        <v>563571.25</v>
      </c>
      <c r="M77" s="54"/>
      <c r="N77" s="55">
        <v>179800</v>
      </c>
      <c r="O77" s="56">
        <v>9990</v>
      </c>
      <c r="P77" s="57">
        <v>82797</v>
      </c>
      <c r="Q77" s="57">
        <v>83945</v>
      </c>
      <c r="R77" s="55">
        <f t="shared" si="26"/>
        <v>189790</v>
      </c>
      <c r="S77" s="56">
        <f t="shared" si="27"/>
        <v>166742</v>
      </c>
      <c r="T77" s="55">
        <f t="shared" si="28"/>
        <v>262597</v>
      </c>
      <c r="U77" s="56">
        <f t="shared" si="29"/>
        <v>93935</v>
      </c>
      <c r="V77" s="56">
        <f t="shared" si="30"/>
        <v>356532</v>
      </c>
      <c r="W77" s="58"/>
      <c r="X77" s="55">
        <f t="shared" si="31"/>
        <v>473333</v>
      </c>
      <c r="Y77" s="56">
        <f t="shared" si="32"/>
        <v>14952</v>
      </c>
      <c r="Z77" s="55">
        <f t="shared" si="33"/>
        <v>189949</v>
      </c>
      <c r="AA77" s="56">
        <f t="shared" si="34"/>
        <v>241869</v>
      </c>
      <c r="AB77" s="57">
        <f t="shared" si="35"/>
        <v>488285</v>
      </c>
      <c r="AC77" s="57">
        <f t="shared" si="36"/>
        <v>431818</v>
      </c>
      <c r="AD77" s="55">
        <f t="shared" si="37"/>
        <v>663282</v>
      </c>
      <c r="AE77" s="56">
        <f t="shared" si="38"/>
        <v>256821</v>
      </c>
      <c r="AF77" s="67">
        <f t="shared" si="39"/>
        <v>920103</v>
      </c>
    </row>
    <row r="78" spans="1:32">
      <c r="A78" s="46">
        <f t="shared" si="19"/>
        <v>2003</v>
      </c>
      <c r="B78" s="46">
        <f t="shared" si="20"/>
        <v>4</v>
      </c>
      <c r="C78" s="62" t="s">
        <v>39</v>
      </c>
      <c r="D78" s="63">
        <v>319620.55</v>
      </c>
      <c r="E78" s="64">
        <v>7087.5</v>
      </c>
      <c r="F78" s="65">
        <v>97540.75</v>
      </c>
      <c r="G78" s="65">
        <v>164786</v>
      </c>
      <c r="H78" s="63">
        <f t="shared" si="21"/>
        <v>326708.05</v>
      </c>
      <c r="I78" s="64">
        <f t="shared" si="22"/>
        <v>262326.75</v>
      </c>
      <c r="J78" s="66">
        <f t="shared" si="23"/>
        <v>417161.3</v>
      </c>
      <c r="K78" s="67">
        <f t="shared" si="24"/>
        <v>171873.5</v>
      </c>
      <c r="L78" s="68">
        <f t="shared" si="25"/>
        <v>589034.80000000005</v>
      </c>
      <c r="M78" s="54"/>
      <c r="N78" s="55">
        <v>200476</v>
      </c>
      <c r="O78" s="56">
        <v>11552</v>
      </c>
      <c r="P78" s="57">
        <v>75295</v>
      </c>
      <c r="Q78" s="57">
        <v>113463</v>
      </c>
      <c r="R78" s="55">
        <f t="shared" si="26"/>
        <v>212028</v>
      </c>
      <c r="S78" s="56">
        <f t="shared" si="27"/>
        <v>188758</v>
      </c>
      <c r="T78" s="55">
        <f t="shared" si="28"/>
        <v>275771</v>
      </c>
      <c r="U78" s="56">
        <f t="shared" si="29"/>
        <v>125015</v>
      </c>
      <c r="V78" s="56">
        <f t="shared" si="30"/>
        <v>400786</v>
      </c>
      <c r="W78" s="58"/>
      <c r="X78" s="55">
        <f t="shared" si="31"/>
        <v>520097</v>
      </c>
      <c r="Y78" s="56">
        <f t="shared" si="32"/>
        <v>18640</v>
      </c>
      <c r="Z78" s="55">
        <f t="shared" si="33"/>
        <v>172836</v>
      </c>
      <c r="AA78" s="56">
        <f t="shared" si="34"/>
        <v>278249</v>
      </c>
      <c r="AB78" s="57">
        <f t="shared" si="35"/>
        <v>538737</v>
      </c>
      <c r="AC78" s="57">
        <f t="shared" si="36"/>
        <v>451085</v>
      </c>
      <c r="AD78" s="55">
        <f t="shared" si="37"/>
        <v>692933</v>
      </c>
      <c r="AE78" s="56">
        <f t="shared" si="38"/>
        <v>296889</v>
      </c>
      <c r="AF78" s="67">
        <f t="shared" si="39"/>
        <v>989822</v>
      </c>
    </row>
    <row r="79" spans="1:32">
      <c r="A79" s="46">
        <f t="shared" ref="A79:A142" si="40">A67+1</f>
        <v>2003</v>
      </c>
      <c r="B79" s="46">
        <f t="shared" ref="B79:B142" si="41">B67</f>
        <v>5</v>
      </c>
      <c r="C79" s="62" t="s">
        <v>38</v>
      </c>
      <c r="D79" s="63">
        <v>340164.7</v>
      </c>
      <c r="E79" s="64">
        <v>8110.35</v>
      </c>
      <c r="F79" s="65">
        <v>102253.5</v>
      </c>
      <c r="G79" s="65">
        <v>201377.7</v>
      </c>
      <c r="H79" s="63">
        <f t="shared" si="21"/>
        <v>348275.05</v>
      </c>
      <c r="I79" s="64">
        <f t="shared" si="22"/>
        <v>303631.2</v>
      </c>
      <c r="J79" s="66">
        <f t="shared" si="23"/>
        <v>442418.2</v>
      </c>
      <c r="K79" s="67">
        <f t="shared" si="24"/>
        <v>209488.05000000002</v>
      </c>
      <c r="L79" s="68">
        <f t="shared" si="25"/>
        <v>651906.25</v>
      </c>
      <c r="M79" s="54"/>
      <c r="N79" s="55">
        <v>196565</v>
      </c>
      <c r="O79" s="56">
        <v>10472</v>
      </c>
      <c r="P79" s="57">
        <v>76606</v>
      </c>
      <c r="Q79" s="57">
        <v>104744</v>
      </c>
      <c r="R79" s="55">
        <f t="shared" si="26"/>
        <v>207037</v>
      </c>
      <c r="S79" s="56">
        <f t="shared" si="27"/>
        <v>181350</v>
      </c>
      <c r="T79" s="55">
        <f t="shared" si="28"/>
        <v>273171</v>
      </c>
      <c r="U79" s="56">
        <f t="shared" si="29"/>
        <v>115216</v>
      </c>
      <c r="V79" s="56">
        <f t="shared" si="30"/>
        <v>388387</v>
      </c>
      <c r="W79" s="58"/>
      <c r="X79" s="55">
        <f t="shared" si="31"/>
        <v>536730</v>
      </c>
      <c r="Y79" s="56">
        <f t="shared" si="32"/>
        <v>18582</v>
      </c>
      <c r="Z79" s="55">
        <f t="shared" si="33"/>
        <v>178860</v>
      </c>
      <c r="AA79" s="56">
        <f t="shared" si="34"/>
        <v>306122</v>
      </c>
      <c r="AB79" s="57">
        <f t="shared" si="35"/>
        <v>555312</v>
      </c>
      <c r="AC79" s="57">
        <f t="shared" si="36"/>
        <v>484982</v>
      </c>
      <c r="AD79" s="55">
        <f t="shared" si="37"/>
        <v>715590</v>
      </c>
      <c r="AE79" s="56">
        <f t="shared" si="38"/>
        <v>324704</v>
      </c>
      <c r="AF79" s="67">
        <f t="shared" si="39"/>
        <v>1040294</v>
      </c>
    </row>
    <row r="80" spans="1:32">
      <c r="A80" s="46">
        <f t="shared" si="40"/>
        <v>2003</v>
      </c>
      <c r="B80" s="46">
        <f t="shared" si="41"/>
        <v>6</v>
      </c>
      <c r="C80" s="62" t="s">
        <v>37</v>
      </c>
      <c r="D80" s="63">
        <v>301151.34999999998</v>
      </c>
      <c r="E80" s="64">
        <v>4740.5</v>
      </c>
      <c r="F80" s="65">
        <v>89532.25</v>
      </c>
      <c r="G80" s="65">
        <v>168362.1</v>
      </c>
      <c r="H80" s="63">
        <f t="shared" si="21"/>
        <v>305891.84999999998</v>
      </c>
      <c r="I80" s="64">
        <f t="shared" si="22"/>
        <v>257894.35</v>
      </c>
      <c r="J80" s="66">
        <f t="shared" si="23"/>
        <v>390683.6</v>
      </c>
      <c r="K80" s="67">
        <f t="shared" si="24"/>
        <v>173102.6</v>
      </c>
      <c r="L80" s="68">
        <f t="shared" si="25"/>
        <v>563786.19999999995</v>
      </c>
      <c r="M80" s="54"/>
      <c r="N80" s="55">
        <v>204344</v>
      </c>
      <c r="O80" s="56">
        <v>9348</v>
      </c>
      <c r="P80" s="57">
        <v>70992</v>
      </c>
      <c r="Q80" s="57">
        <v>71760</v>
      </c>
      <c r="R80" s="55">
        <f t="shared" si="26"/>
        <v>213692</v>
      </c>
      <c r="S80" s="56">
        <f t="shared" si="27"/>
        <v>142752</v>
      </c>
      <c r="T80" s="55">
        <f t="shared" si="28"/>
        <v>275336</v>
      </c>
      <c r="U80" s="56">
        <f t="shared" si="29"/>
        <v>81108</v>
      </c>
      <c r="V80" s="56">
        <f t="shared" si="30"/>
        <v>356444</v>
      </c>
      <c r="W80" s="58"/>
      <c r="X80" s="55">
        <f t="shared" si="31"/>
        <v>505495</v>
      </c>
      <c r="Y80" s="56">
        <f t="shared" si="32"/>
        <v>14089</v>
      </c>
      <c r="Z80" s="55">
        <f t="shared" si="33"/>
        <v>160524</v>
      </c>
      <c r="AA80" s="56">
        <f t="shared" si="34"/>
        <v>240122</v>
      </c>
      <c r="AB80" s="57">
        <f t="shared" si="35"/>
        <v>519584</v>
      </c>
      <c r="AC80" s="57">
        <f t="shared" si="36"/>
        <v>400646</v>
      </c>
      <c r="AD80" s="55">
        <f t="shared" si="37"/>
        <v>666019</v>
      </c>
      <c r="AE80" s="56">
        <f t="shared" si="38"/>
        <v>254211</v>
      </c>
      <c r="AF80" s="67">
        <f t="shared" si="39"/>
        <v>920230</v>
      </c>
    </row>
    <row r="81" spans="1:32">
      <c r="A81" s="46">
        <f t="shared" si="40"/>
        <v>2003</v>
      </c>
      <c r="B81" s="46">
        <f t="shared" si="41"/>
        <v>7</v>
      </c>
      <c r="C81" s="62" t="s">
        <v>36</v>
      </c>
      <c r="D81" s="63">
        <v>326753.45</v>
      </c>
      <c r="E81" s="64">
        <v>4986.8500000000004</v>
      </c>
      <c r="F81" s="65">
        <v>97374.5</v>
      </c>
      <c r="G81" s="65">
        <v>186599.5</v>
      </c>
      <c r="H81" s="63">
        <f t="shared" si="21"/>
        <v>331740.3</v>
      </c>
      <c r="I81" s="64">
        <f t="shared" si="22"/>
        <v>283974</v>
      </c>
      <c r="J81" s="66">
        <f t="shared" si="23"/>
        <v>424127.95</v>
      </c>
      <c r="K81" s="67">
        <f t="shared" si="24"/>
        <v>191586.35</v>
      </c>
      <c r="L81" s="68">
        <f t="shared" si="25"/>
        <v>615714.30000000005</v>
      </c>
      <c r="M81" s="54"/>
      <c r="N81" s="55">
        <v>231118</v>
      </c>
      <c r="O81" s="56">
        <v>8038</v>
      </c>
      <c r="P81" s="57">
        <v>80972</v>
      </c>
      <c r="Q81" s="57">
        <v>110558</v>
      </c>
      <c r="R81" s="55">
        <f t="shared" si="26"/>
        <v>239156</v>
      </c>
      <c r="S81" s="56">
        <f t="shared" si="27"/>
        <v>191530</v>
      </c>
      <c r="T81" s="55">
        <f t="shared" si="28"/>
        <v>312090</v>
      </c>
      <c r="U81" s="56">
        <f t="shared" si="29"/>
        <v>118596</v>
      </c>
      <c r="V81" s="56">
        <f t="shared" si="30"/>
        <v>430686</v>
      </c>
      <c r="W81" s="58"/>
      <c r="X81" s="55">
        <f t="shared" si="31"/>
        <v>557871</v>
      </c>
      <c r="Y81" s="56">
        <f t="shared" si="32"/>
        <v>13025</v>
      </c>
      <c r="Z81" s="55">
        <f t="shared" si="33"/>
        <v>178347</v>
      </c>
      <c r="AA81" s="56">
        <f t="shared" si="34"/>
        <v>297158</v>
      </c>
      <c r="AB81" s="57">
        <f t="shared" si="35"/>
        <v>570896</v>
      </c>
      <c r="AC81" s="57">
        <f t="shared" si="36"/>
        <v>475505</v>
      </c>
      <c r="AD81" s="55">
        <f t="shared" si="37"/>
        <v>736218</v>
      </c>
      <c r="AE81" s="56">
        <f t="shared" si="38"/>
        <v>310183</v>
      </c>
      <c r="AF81" s="67">
        <f t="shared" si="39"/>
        <v>1046401</v>
      </c>
    </row>
    <row r="82" spans="1:32">
      <c r="A82" s="46">
        <f t="shared" si="40"/>
        <v>2003</v>
      </c>
      <c r="B82" s="46">
        <f t="shared" si="41"/>
        <v>8</v>
      </c>
      <c r="C82" s="62" t="s">
        <v>35</v>
      </c>
      <c r="D82" s="63">
        <v>354433.85</v>
      </c>
      <c r="E82" s="64">
        <v>5611.25</v>
      </c>
      <c r="F82" s="65">
        <v>88080.75</v>
      </c>
      <c r="G82" s="65">
        <v>202843.55</v>
      </c>
      <c r="H82" s="63">
        <f t="shared" si="21"/>
        <v>360045.1</v>
      </c>
      <c r="I82" s="64">
        <f t="shared" si="22"/>
        <v>290924.3</v>
      </c>
      <c r="J82" s="66">
        <f t="shared" si="23"/>
        <v>442514.6</v>
      </c>
      <c r="K82" s="67">
        <f t="shared" si="24"/>
        <v>208454.8</v>
      </c>
      <c r="L82" s="68">
        <f t="shared" si="25"/>
        <v>650969.39999999991</v>
      </c>
      <c r="M82" s="54"/>
      <c r="N82" s="55">
        <v>206910</v>
      </c>
      <c r="O82" s="56">
        <v>8797</v>
      </c>
      <c r="P82" s="57">
        <v>75338</v>
      </c>
      <c r="Q82" s="57">
        <v>99673</v>
      </c>
      <c r="R82" s="55">
        <f t="shared" si="26"/>
        <v>215707</v>
      </c>
      <c r="S82" s="56">
        <f t="shared" si="27"/>
        <v>175011</v>
      </c>
      <c r="T82" s="55">
        <f t="shared" si="28"/>
        <v>282248</v>
      </c>
      <c r="U82" s="56">
        <f t="shared" si="29"/>
        <v>108470</v>
      </c>
      <c r="V82" s="56">
        <f t="shared" si="30"/>
        <v>390718</v>
      </c>
      <c r="W82" s="58"/>
      <c r="X82" s="55">
        <f t="shared" si="31"/>
        <v>561344</v>
      </c>
      <c r="Y82" s="56">
        <f t="shared" si="32"/>
        <v>14408</v>
      </c>
      <c r="Z82" s="55">
        <f t="shared" si="33"/>
        <v>163419</v>
      </c>
      <c r="AA82" s="56">
        <f t="shared" si="34"/>
        <v>302517</v>
      </c>
      <c r="AB82" s="57">
        <f t="shared" si="35"/>
        <v>575752</v>
      </c>
      <c r="AC82" s="57">
        <f t="shared" si="36"/>
        <v>465936</v>
      </c>
      <c r="AD82" s="55">
        <f t="shared" si="37"/>
        <v>724763</v>
      </c>
      <c r="AE82" s="56">
        <f t="shared" si="38"/>
        <v>316925</v>
      </c>
      <c r="AF82" s="67">
        <f t="shared" si="39"/>
        <v>1041688</v>
      </c>
    </row>
    <row r="83" spans="1:32">
      <c r="A83" s="46">
        <f t="shared" si="40"/>
        <v>2003</v>
      </c>
      <c r="B83" s="46">
        <f t="shared" si="41"/>
        <v>9</v>
      </c>
      <c r="C83" s="62" t="s">
        <v>34</v>
      </c>
      <c r="D83" s="63">
        <v>342068</v>
      </c>
      <c r="E83" s="64">
        <v>8407.6</v>
      </c>
      <c r="F83" s="65">
        <v>83858</v>
      </c>
      <c r="G83" s="65">
        <v>188395.6</v>
      </c>
      <c r="H83" s="63">
        <f t="shared" si="21"/>
        <v>350475.6</v>
      </c>
      <c r="I83" s="64">
        <f t="shared" si="22"/>
        <v>272253.59999999998</v>
      </c>
      <c r="J83" s="66">
        <f t="shared" si="23"/>
        <v>425926</v>
      </c>
      <c r="K83" s="67">
        <f t="shared" si="24"/>
        <v>196803.20000000001</v>
      </c>
      <c r="L83" s="68">
        <f t="shared" si="25"/>
        <v>622729.19999999995</v>
      </c>
      <c r="M83" s="54"/>
      <c r="N83" s="55">
        <v>206315</v>
      </c>
      <c r="O83" s="56">
        <v>7738</v>
      </c>
      <c r="P83" s="57">
        <v>65926</v>
      </c>
      <c r="Q83" s="57">
        <v>99833</v>
      </c>
      <c r="R83" s="55">
        <f t="shared" si="26"/>
        <v>214053</v>
      </c>
      <c r="S83" s="56">
        <f t="shared" si="27"/>
        <v>165759</v>
      </c>
      <c r="T83" s="55">
        <f t="shared" si="28"/>
        <v>272241</v>
      </c>
      <c r="U83" s="56">
        <f t="shared" si="29"/>
        <v>107571</v>
      </c>
      <c r="V83" s="56">
        <f t="shared" si="30"/>
        <v>379812</v>
      </c>
      <c r="W83" s="58"/>
      <c r="X83" s="55">
        <f t="shared" si="31"/>
        <v>548383</v>
      </c>
      <c r="Y83" s="56">
        <f t="shared" si="32"/>
        <v>16146</v>
      </c>
      <c r="Z83" s="55">
        <f t="shared" si="33"/>
        <v>149784</v>
      </c>
      <c r="AA83" s="56">
        <f t="shared" si="34"/>
        <v>288229</v>
      </c>
      <c r="AB83" s="57">
        <f t="shared" si="35"/>
        <v>564529</v>
      </c>
      <c r="AC83" s="57">
        <f t="shared" si="36"/>
        <v>438013</v>
      </c>
      <c r="AD83" s="55">
        <f t="shared" si="37"/>
        <v>698167</v>
      </c>
      <c r="AE83" s="56">
        <f t="shared" si="38"/>
        <v>304375</v>
      </c>
      <c r="AF83" s="67">
        <f t="shared" si="39"/>
        <v>1002542</v>
      </c>
    </row>
    <row r="84" spans="1:32">
      <c r="A84" s="46">
        <f t="shared" si="40"/>
        <v>2003</v>
      </c>
      <c r="B84" s="46">
        <f t="shared" si="41"/>
        <v>10</v>
      </c>
      <c r="C84" s="62" t="s">
        <v>33</v>
      </c>
      <c r="D84" s="63">
        <v>365198.85</v>
      </c>
      <c r="E84" s="64">
        <v>6912.2</v>
      </c>
      <c r="F84" s="65">
        <v>93824.25</v>
      </c>
      <c r="G84" s="65">
        <v>205171.55</v>
      </c>
      <c r="H84" s="63">
        <f t="shared" si="21"/>
        <v>372111.05</v>
      </c>
      <c r="I84" s="64">
        <f t="shared" si="22"/>
        <v>298995.8</v>
      </c>
      <c r="J84" s="66">
        <f t="shared" si="23"/>
        <v>459023.1</v>
      </c>
      <c r="K84" s="67">
        <f t="shared" si="24"/>
        <v>212083.75</v>
      </c>
      <c r="L84" s="68">
        <f t="shared" si="25"/>
        <v>671106.85</v>
      </c>
      <c r="M84" s="54"/>
      <c r="N84" s="55">
        <v>230527</v>
      </c>
      <c r="O84" s="56">
        <v>7057</v>
      </c>
      <c r="P84" s="57">
        <v>84952</v>
      </c>
      <c r="Q84" s="57">
        <v>114289</v>
      </c>
      <c r="R84" s="55">
        <f t="shared" si="26"/>
        <v>237584</v>
      </c>
      <c r="S84" s="56">
        <f t="shared" si="27"/>
        <v>199241</v>
      </c>
      <c r="T84" s="55">
        <f t="shared" si="28"/>
        <v>315479</v>
      </c>
      <c r="U84" s="56">
        <f t="shared" si="29"/>
        <v>121346</v>
      </c>
      <c r="V84" s="56">
        <f t="shared" si="30"/>
        <v>436825</v>
      </c>
      <c r="W84" s="58"/>
      <c r="X84" s="55">
        <f t="shared" si="31"/>
        <v>595726</v>
      </c>
      <c r="Y84" s="56">
        <f t="shared" si="32"/>
        <v>13969</v>
      </c>
      <c r="Z84" s="55">
        <f t="shared" si="33"/>
        <v>178776</v>
      </c>
      <c r="AA84" s="56">
        <f t="shared" si="34"/>
        <v>319461</v>
      </c>
      <c r="AB84" s="57">
        <f t="shared" si="35"/>
        <v>609695</v>
      </c>
      <c r="AC84" s="57">
        <f t="shared" si="36"/>
        <v>498237</v>
      </c>
      <c r="AD84" s="55">
        <f t="shared" si="37"/>
        <v>774502</v>
      </c>
      <c r="AE84" s="56">
        <f t="shared" si="38"/>
        <v>333430</v>
      </c>
      <c r="AF84" s="67">
        <f t="shared" si="39"/>
        <v>1107932</v>
      </c>
    </row>
    <row r="85" spans="1:32">
      <c r="A85" s="46">
        <f t="shared" si="40"/>
        <v>2003</v>
      </c>
      <c r="B85" s="46">
        <f t="shared" si="41"/>
        <v>11</v>
      </c>
      <c r="C85" s="62" t="s">
        <v>32</v>
      </c>
      <c r="D85" s="63">
        <v>334215.45</v>
      </c>
      <c r="E85" s="64">
        <v>4162.75</v>
      </c>
      <c r="F85" s="65">
        <v>98896</v>
      </c>
      <c r="G85" s="65">
        <v>190512.85</v>
      </c>
      <c r="H85" s="63">
        <f t="shared" si="21"/>
        <v>338378.2</v>
      </c>
      <c r="I85" s="64">
        <f t="shared" si="22"/>
        <v>289408.84999999998</v>
      </c>
      <c r="J85" s="66">
        <f t="shared" si="23"/>
        <v>433111.45</v>
      </c>
      <c r="K85" s="67">
        <f t="shared" si="24"/>
        <v>194675.6</v>
      </c>
      <c r="L85" s="68">
        <f t="shared" si="25"/>
        <v>627787.05000000005</v>
      </c>
      <c r="M85" s="54"/>
      <c r="N85" s="55">
        <v>216379</v>
      </c>
      <c r="O85" s="56">
        <v>10475</v>
      </c>
      <c r="P85" s="57">
        <v>82449</v>
      </c>
      <c r="Q85" s="57">
        <v>115590</v>
      </c>
      <c r="R85" s="55">
        <f t="shared" si="26"/>
        <v>226854</v>
      </c>
      <c r="S85" s="56">
        <f t="shared" si="27"/>
        <v>198039</v>
      </c>
      <c r="T85" s="55">
        <f t="shared" si="28"/>
        <v>298828</v>
      </c>
      <c r="U85" s="56">
        <f t="shared" si="29"/>
        <v>126065</v>
      </c>
      <c r="V85" s="56">
        <f t="shared" si="30"/>
        <v>424893</v>
      </c>
      <c r="W85" s="58"/>
      <c r="X85" s="55">
        <f t="shared" si="31"/>
        <v>550594</v>
      </c>
      <c r="Y85" s="56">
        <f t="shared" si="32"/>
        <v>14638</v>
      </c>
      <c r="Z85" s="55">
        <f t="shared" si="33"/>
        <v>181345</v>
      </c>
      <c r="AA85" s="56">
        <f t="shared" si="34"/>
        <v>306103</v>
      </c>
      <c r="AB85" s="57">
        <f t="shared" si="35"/>
        <v>565232</v>
      </c>
      <c r="AC85" s="57">
        <f t="shared" si="36"/>
        <v>487448</v>
      </c>
      <c r="AD85" s="55">
        <f t="shared" si="37"/>
        <v>731939</v>
      </c>
      <c r="AE85" s="56">
        <f t="shared" si="38"/>
        <v>320741</v>
      </c>
      <c r="AF85" s="67">
        <f t="shared" si="39"/>
        <v>1052680</v>
      </c>
    </row>
    <row r="86" spans="1:32">
      <c r="A86" s="46">
        <f t="shared" si="40"/>
        <v>2003</v>
      </c>
      <c r="B86" s="46">
        <f t="shared" si="41"/>
        <v>12</v>
      </c>
      <c r="C86" s="62" t="s">
        <v>31</v>
      </c>
      <c r="D86" s="63">
        <v>301922.40000000002</v>
      </c>
      <c r="E86" s="64">
        <v>5061.05</v>
      </c>
      <c r="F86" s="65">
        <v>99185</v>
      </c>
      <c r="G86" s="65">
        <v>156489.15</v>
      </c>
      <c r="H86" s="63">
        <f t="shared" si="21"/>
        <v>306983.45</v>
      </c>
      <c r="I86" s="64">
        <f t="shared" si="22"/>
        <v>255674.15</v>
      </c>
      <c r="J86" s="66">
        <f t="shared" si="23"/>
        <v>401107.4</v>
      </c>
      <c r="K86" s="67">
        <f t="shared" si="24"/>
        <v>161550.19999999998</v>
      </c>
      <c r="L86" s="68">
        <f t="shared" si="25"/>
        <v>562657.6</v>
      </c>
      <c r="M86" s="54"/>
      <c r="N86" s="55">
        <v>210094</v>
      </c>
      <c r="O86" s="56">
        <v>11053</v>
      </c>
      <c r="P86" s="57">
        <v>83941</v>
      </c>
      <c r="Q86" s="57">
        <v>100933</v>
      </c>
      <c r="R86" s="55">
        <f t="shared" si="26"/>
        <v>221147</v>
      </c>
      <c r="S86" s="56">
        <f t="shared" si="27"/>
        <v>184874</v>
      </c>
      <c r="T86" s="55">
        <f t="shared" si="28"/>
        <v>294035</v>
      </c>
      <c r="U86" s="56">
        <f t="shared" si="29"/>
        <v>111986</v>
      </c>
      <c r="V86" s="56">
        <f t="shared" si="30"/>
        <v>406021</v>
      </c>
      <c r="W86" s="58"/>
      <c r="X86" s="55">
        <f t="shared" si="31"/>
        <v>512016</v>
      </c>
      <c r="Y86" s="56">
        <f t="shared" si="32"/>
        <v>16114</v>
      </c>
      <c r="Z86" s="55">
        <f t="shared" si="33"/>
        <v>183126</v>
      </c>
      <c r="AA86" s="56">
        <f t="shared" si="34"/>
        <v>257422</v>
      </c>
      <c r="AB86" s="57">
        <f t="shared" si="35"/>
        <v>528130</v>
      </c>
      <c r="AC86" s="57">
        <f t="shared" si="36"/>
        <v>440548</v>
      </c>
      <c r="AD86" s="55">
        <f t="shared" si="37"/>
        <v>695142</v>
      </c>
      <c r="AE86" s="56">
        <f t="shared" si="38"/>
        <v>273536</v>
      </c>
      <c r="AF86" s="67">
        <f t="shared" si="39"/>
        <v>968678</v>
      </c>
    </row>
    <row r="87" spans="1:32">
      <c r="A87" s="46">
        <f t="shared" si="40"/>
        <v>2004</v>
      </c>
      <c r="B87" s="46">
        <f t="shared" si="41"/>
        <v>1</v>
      </c>
      <c r="C87" s="62" t="s">
        <v>42</v>
      </c>
      <c r="D87" s="63">
        <v>340907.8</v>
      </c>
      <c r="E87" s="64">
        <v>4503.75</v>
      </c>
      <c r="F87" s="65">
        <v>97093.25</v>
      </c>
      <c r="G87" s="65">
        <v>173582.15</v>
      </c>
      <c r="H87" s="63">
        <f t="shared" si="21"/>
        <v>345411.55</v>
      </c>
      <c r="I87" s="64">
        <f t="shared" si="22"/>
        <v>270675.40000000002</v>
      </c>
      <c r="J87" s="66">
        <f t="shared" si="23"/>
        <v>438001.05</v>
      </c>
      <c r="K87" s="67">
        <f t="shared" si="24"/>
        <v>178085.9</v>
      </c>
      <c r="L87" s="68">
        <f t="shared" si="25"/>
        <v>616086.94999999995</v>
      </c>
      <c r="M87" s="54"/>
      <c r="N87" s="55">
        <v>201652</v>
      </c>
      <c r="O87" s="56">
        <v>9468</v>
      </c>
      <c r="P87" s="57">
        <v>72975</v>
      </c>
      <c r="Q87" s="57">
        <v>92861</v>
      </c>
      <c r="R87" s="55">
        <f t="shared" si="26"/>
        <v>211120</v>
      </c>
      <c r="S87" s="56">
        <f t="shared" si="27"/>
        <v>165836</v>
      </c>
      <c r="T87" s="55">
        <f t="shared" si="28"/>
        <v>274627</v>
      </c>
      <c r="U87" s="56">
        <f t="shared" si="29"/>
        <v>102329</v>
      </c>
      <c r="V87" s="56">
        <f t="shared" si="30"/>
        <v>376956</v>
      </c>
      <c r="W87" s="58"/>
      <c r="X87" s="55">
        <f t="shared" si="31"/>
        <v>542560</v>
      </c>
      <c r="Y87" s="56">
        <f t="shared" si="32"/>
        <v>13972</v>
      </c>
      <c r="Z87" s="55">
        <f t="shared" si="33"/>
        <v>170068</v>
      </c>
      <c r="AA87" s="56">
        <f t="shared" si="34"/>
        <v>266443</v>
      </c>
      <c r="AB87" s="57">
        <f t="shared" si="35"/>
        <v>556532</v>
      </c>
      <c r="AC87" s="57">
        <f t="shared" si="36"/>
        <v>436511</v>
      </c>
      <c r="AD87" s="55">
        <f t="shared" si="37"/>
        <v>712628</v>
      </c>
      <c r="AE87" s="56">
        <f t="shared" si="38"/>
        <v>280415</v>
      </c>
      <c r="AF87" s="67">
        <f t="shared" si="39"/>
        <v>993043</v>
      </c>
    </row>
    <row r="88" spans="1:32">
      <c r="A88" s="46">
        <f t="shared" si="40"/>
        <v>2004</v>
      </c>
      <c r="B88" s="46">
        <f t="shared" si="41"/>
        <v>2</v>
      </c>
      <c r="C88" s="62" t="s">
        <v>41</v>
      </c>
      <c r="D88" s="63">
        <v>242928.3</v>
      </c>
      <c r="E88" s="64">
        <v>4781</v>
      </c>
      <c r="F88" s="65">
        <v>95388.25</v>
      </c>
      <c r="G88" s="65">
        <v>139276.15</v>
      </c>
      <c r="H88" s="63">
        <f t="shared" si="21"/>
        <v>247709.3</v>
      </c>
      <c r="I88" s="64">
        <f t="shared" si="22"/>
        <v>234664.4</v>
      </c>
      <c r="J88" s="66">
        <f t="shared" si="23"/>
        <v>338316.55</v>
      </c>
      <c r="K88" s="67">
        <f t="shared" si="24"/>
        <v>144057.15</v>
      </c>
      <c r="L88" s="68">
        <f t="shared" si="25"/>
        <v>482373.69999999995</v>
      </c>
      <c r="M88" s="54"/>
      <c r="N88" s="55">
        <v>153995</v>
      </c>
      <c r="O88" s="56">
        <v>8939</v>
      </c>
      <c r="P88" s="57">
        <v>76963</v>
      </c>
      <c r="Q88" s="57">
        <v>74853</v>
      </c>
      <c r="R88" s="55">
        <f t="shared" si="26"/>
        <v>162934</v>
      </c>
      <c r="S88" s="56">
        <f t="shared" si="27"/>
        <v>151816</v>
      </c>
      <c r="T88" s="55">
        <f t="shared" si="28"/>
        <v>230958</v>
      </c>
      <c r="U88" s="56">
        <f t="shared" si="29"/>
        <v>83792</v>
      </c>
      <c r="V88" s="56">
        <f t="shared" si="30"/>
        <v>314750</v>
      </c>
      <c r="W88" s="58"/>
      <c r="X88" s="55">
        <f t="shared" si="31"/>
        <v>396923</v>
      </c>
      <c r="Y88" s="56">
        <f t="shared" si="32"/>
        <v>13720</v>
      </c>
      <c r="Z88" s="55">
        <f t="shared" si="33"/>
        <v>172351</v>
      </c>
      <c r="AA88" s="56">
        <f t="shared" si="34"/>
        <v>214129</v>
      </c>
      <c r="AB88" s="57">
        <f t="shared" si="35"/>
        <v>410643</v>
      </c>
      <c r="AC88" s="57">
        <f t="shared" si="36"/>
        <v>386480</v>
      </c>
      <c r="AD88" s="55">
        <f t="shared" si="37"/>
        <v>569274</v>
      </c>
      <c r="AE88" s="56">
        <f t="shared" si="38"/>
        <v>227849</v>
      </c>
      <c r="AF88" s="67">
        <f t="shared" si="39"/>
        <v>797123</v>
      </c>
    </row>
    <row r="89" spans="1:32">
      <c r="A89" s="46">
        <f t="shared" si="40"/>
        <v>2004</v>
      </c>
      <c r="B89" s="46">
        <f t="shared" si="41"/>
        <v>3</v>
      </c>
      <c r="C89" s="62" t="s">
        <v>40</v>
      </c>
      <c r="D89" s="63">
        <v>334547.75</v>
      </c>
      <c r="E89" s="64">
        <v>6200.25</v>
      </c>
      <c r="F89" s="65">
        <v>115026</v>
      </c>
      <c r="G89" s="65">
        <v>155842.35</v>
      </c>
      <c r="H89" s="63">
        <f t="shared" si="21"/>
        <v>340748</v>
      </c>
      <c r="I89" s="64">
        <f t="shared" si="22"/>
        <v>270868.34999999998</v>
      </c>
      <c r="J89" s="66">
        <f t="shared" si="23"/>
        <v>449573.75</v>
      </c>
      <c r="K89" s="67">
        <f t="shared" si="24"/>
        <v>162042.6</v>
      </c>
      <c r="L89" s="68">
        <f t="shared" si="25"/>
        <v>611616.35</v>
      </c>
      <c r="M89" s="54"/>
      <c r="N89" s="55">
        <v>235500</v>
      </c>
      <c r="O89" s="56">
        <v>12614</v>
      </c>
      <c r="P89" s="57">
        <v>94823</v>
      </c>
      <c r="Q89" s="57">
        <v>105461</v>
      </c>
      <c r="R89" s="55">
        <f t="shared" si="26"/>
        <v>248114</v>
      </c>
      <c r="S89" s="56">
        <f t="shared" si="27"/>
        <v>200284</v>
      </c>
      <c r="T89" s="55">
        <f t="shared" si="28"/>
        <v>330323</v>
      </c>
      <c r="U89" s="56">
        <f t="shared" si="29"/>
        <v>118075</v>
      </c>
      <c r="V89" s="56">
        <f t="shared" si="30"/>
        <v>448398</v>
      </c>
      <c r="W89" s="58"/>
      <c r="X89" s="55">
        <f t="shared" si="31"/>
        <v>570048</v>
      </c>
      <c r="Y89" s="56">
        <f t="shared" si="32"/>
        <v>18814</v>
      </c>
      <c r="Z89" s="55">
        <f t="shared" si="33"/>
        <v>209849</v>
      </c>
      <c r="AA89" s="56">
        <f t="shared" si="34"/>
        <v>261303</v>
      </c>
      <c r="AB89" s="57">
        <f t="shared" si="35"/>
        <v>588862</v>
      </c>
      <c r="AC89" s="57">
        <f t="shared" si="36"/>
        <v>471152</v>
      </c>
      <c r="AD89" s="55">
        <f t="shared" si="37"/>
        <v>779897</v>
      </c>
      <c r="AE89" s="56">
        <f t="shared" si="38"/>
        <v>280117</v>
      </c>
      <c r="AF89" s="67">
        <f t="shared" si="39"/>
        <v>1060014</v>
      </c>
    </row>
    <row r="90" spans="1:32">
      <c r="A90" s="46">
        <f t="shared" si="40"/>
        <v>2004</v>
      </c>
      <c r="B90" s="46">
        <f t="shared" si="41"/>
        <v>4</v>
      </c>
      <c r="C90" s="62" t="s">
        <v>39</v>
      </c>
      <c r="D90" s="63">
        <v>339942.9</v>
      </c>
      <c r="E90" s="64">
        <v>5395.25</v>
      </c>
      <c r="F90" s="65">
        <v>102541</v>
      </c>
      <c r="G90" s="65">
        <v>169017.9</v>
      </c>
      <c r="H90" s="63">
        <f t="shared" si="21"/>
        <v>345338.15</v>
      </c>
      <c r="I90" s="64">
        <f t="shared" si="22"/>
        <v>271558.90000000002</v>
      </c>
      <c r="J90" s="66">
        <f t="shared" si="23"/>
        <v>442483.9</v>
      </c>
      <c r="K90" s="67">
        <f t="shared" si="24"/>
        <v>174413.15</v>
      </c>
      <c r="L90" s="68">
        <f t="shared" si="25"/>
        <v>616897.05000000005</v>
      </c>
      <c r="M90" s="54"/>
      <c r="N90" s="55">
        <v>227046</v>
      </c>
      <c r="O90" s="56">
        <v>8740</v>
      </c>
      <c r="P90" s="57">
        <v>79825</v>
      </c>
      <c r="Q90" s="57">
        <v>125449</v>
      </c>
      <c r="R90" s="55">
        <f t="shared" si="26"/>
        <v>235786</v>
      </c>
      <c r="S90" s="56">
        <f t="shared" si="27"/>
        <v>205274</v>
      </c>
      <c r="T90" s="55">
        <f t="shared" si="28"/>
        <v>306871</v>
      </c>
      <c r="U90" s="56">
        <f t="shared" si="29"/>
        <v>134189</v>
      </c>
      <c r="V90" s="56">
        <f t="shared" si="30"/>
        <v>441060</v>
      </c>
      <c r="W90" s="58"/>
      <c r="X90" s="55">
        <f t="shared" si="31"/>
        <v>566989</v>
      </c>
      <c r="Y90" s="56">
        <f t="shared" si="32"/>
        <v>14135</v>
      </c>
      <c r="Z90" s="55">
        <f t="shared" si="33"/>
        <v>182366</v>
      </c>
      <c r="AA90" s="56">
        <f t="shared" si="34"/>
        <v>294467</v>
      </c>
      <c r="AB90" s="57">
        <f t="shared" si="35"/>
        <v>581124</v>
      </c>
      <c r="AC90" s="57">
        <f t="shared" si="36"/>
        <v>476833</v>
      </c>
      <c r="AD90" s="55">
        <f t="shared" si="37"/>
        <v>749355</v>
      </c>
      <c r="AE90" s="56">
        <f t="shared" si="38"/>
        <v>308602</v>
      </c>
      <c r="AF90" s="67">
        <f t="shared" si="39"/>
        <v>1057957</v>
      </c>
    </row>
    <row r="91" spans="1:32">
      <c r="A91" s="46">
        <f t="shared" si="40"/>
        <v>2004</v>
      </c>
      <c r="B91" s="46">
        <f t="shared" si="41"/>
        <v>5</v>
      </c>
      <c r="C91" s="62" t="s">
        <v>38</v>
      </c>
      <c r="D91" s="63">
        <v>361413.3</v>
      </c>
      <c r="E91" s="64">
        <v>5714.7</v>
      </c>
      <c r="F91" s="65">
        <v>100912.5</v>
      </c>
      <c r="G91" s="65">
        <v>192798.65</v>
      </c>
      <c r="H91" s="63">
        <f t="shared" si="21"/>
        <v>367128</v>
      </c>
      <c r="I91" s="64">
        <f t="shared" si="22"/>
        <v>293711.15000000002</v>
      </c>
      <c r="J91" s="66">
        <f t="shared" si="23"/>
        <v>462325.8</v>
      </c>
      <c r="K91" s="67">
        <f t="shared" si="24"/>
        <v>198513.35</v>
      </c>
      <c r="L91" s="68">
        <f t="shared" si="25"/>
        <v>660839.15</v>
      </c>
      <c r="M91" s="54"/>
      <c r="N91" s="55">
        <v>242910</v>
      </c>
      <c r="O91" s="56">
        <v>9628</v>
      </c>
      <c r="P91" s="57">
        <v>84502</v>
      </c>
      <c r="Q91" s="57">
        <v>130990</v>
      </c>
      <c r="R91" s="55">
        <f t="shared" si="26"/>
        <v>252538</v>
      </c>
      <c r="S91" s="56">
        <f t="shared" si="27"/>
        <v>215492</v>
      </c>
      <c r="T91" s="55">
        <f t="shared" si="28"/>
        <v>327412</v>
      </c>
      <c r="U91" s="56">
        <f t="shared" si="29"/>
        <v>140618</v>
      </c>
      <c r="V91" s="56">
        <f t="shared" si="30"/>
        <v>468030</v>
      </c>
      <c r="W91" s="58"/>
      <c r="X91" s="55">
        <f t="shared" si="31"/>
        <v>604323</v>
      </c>
      <c r="Y91" s="56">
        <f t="shared" si="32"/>
        <v>15343</v>
      </c>
      <c r="Z91" s="55">
        <f t="shared" si="33"/>
        <v>185415</v>
      </c>
      <c r="AA91" s="56">
        <f t="shared" si="34"/>
        <v>323789</v>
      </c>
      <c r="AB91" s="57">
        <f t="shared" si="35"/>
        <v>619666</v>
      </c>
      <c r="AC91" s="57">
        <f t="shared" si="36"/>
        <v>509204</v>
      </c>
      <c r="AD91" s="55">
        <f t="shared" si="37"/>
        <v>789738</v>
      </c>
      <c r="AE91" s="56">
        <f t="shared" si="38"/>
        <v>339132</v>
      </c>
      <c r="AF91" s="67">
        <f t="shared" si="39"/>
        <v>1128870</v>
      </c>
    </row>
    <row r="92" spans="1:32">
      <c r="A92" s="46">
        <f t="shared" si="40"/>
        <v>2004</v>
      </c>
      <c r="B92" s="46">
        <f t="shared" si="41"/>
        <v>6</v>
      </c>
      <c r="C92" s="62" t="s">
        <v>37</v>
      </c>
      <c r="D92" s="63">
        <v>340625.2</v>
      </c>
      <c r="E92" s="64">
        <v>6430.55</v>
      </c>
      <c r="F92" s="65">
        <v>89709.75</v>
      </c>
      <c r="G92" s="65">
        <v>175315.3</v>
      </c>
      <c r="H92" s="63">
        <f t="shared" si="21"/>
        <v>347055.75</v>
      </c>
      <c r="I92" s="64">
        <f t="shared" si="22"/>
        <v>265025.05</v>
      </c>
      <c r="J92" s="66">
        <f t="shared" si="23"/>
        <v>430334.95</v>
      </c>
      <c r="K92" s="67">
        <f t="shared" si="24"/>
        <v>181745.84999999998</v>
      </c>
      <c r="L92" s="68">
        <f t="shared" si="25"/>
        <v>612080.80000000005</v>
      </c>
      <c r="M92" s="54"/>
      <c r="N92" s="55">
        <v>260752</v>
      </c>
      <c r="O92" s="56">
        <v>9944</v>
      </c>
      <c r="P92" s="57">
        <v>82218</v>
      </c>
      <c r="Q92" s="57">
        <v>141184</v>
      </c>
      <c r="R92" s="55">
        <f t="shared" si="26"/>
        <v>270696</v>
      </c>
      <c r="S92" s="56">
        <f t="shared" si="27"/>
        <v>223402</v>
      </c>
      <c r="T92" s="55">
        <f t="shared" si="28"/>
        <v>342970</v>
      </c>
      <c r="U92" s="56">
        <f t="shared" si="29"/>
        <v>151128</v>
      </c>
      <c r="V92" s="56">
        <f t="shared" si="30"/>
        <v>494098</v>
      </c>
      <c r="W92" s="58"/>
      <c r="X92" s="55">
        <f t="shared" si="31"/>
        <v>601377</v>
      </c>
      <c r="Y92" s="56">
        <f t="shared" si="32"/>
        <v>16375</v>
      </c>
      <c r="Z92" s="55">
        <f t="shared" si="33"/>
        <v>171928</v>
      </c>
      <c r="AA92" s="56">
        <f t="shared" si="34"/>
        <v>316499</v>
      </c>
      <c r="AB92" s="57">
        <f t="shared" si="35"/>
        <v>617752</v>
      </c>
      <c r="AC92" s="57">
        <f t="shared" si="36"/>
        <v>488427</v>
      </c>
      <c r="AD92" s="55">
        <f t="shared" si="37"/>
        <v>773305</v>
      </c>
      <c r="AE92" s="56">
        <f t="shared" si="38"/>
        <v>332874</v>
      </c>
      <c r="AF92" s="67">
        <f t="shared" si="39"/>
        <v>1106179</v>
      </c>
    </row>
    <row r="93" spans="1:32">
      <c r="A93" s="46">
        <f t="shared" si="40"/>
        <v>2004</v>
      </c>
      <c r="B93" s="46">
        <f t="shared" si="41"/>
        <v>7</v>
      </c>
      <c r="C93" s="62" t="s">
        <v>36</v>
      </c>
      <c r="D93" s="63">
        <v>361584.3</v>
      </c>
      <c r="E93" s="64">
        <v>4316</v>
      </c>
      <c r="F93" s="65">
        <v>95940.75</v>
      </c>
      <c r="G93" s="65">
        <v>214558.4</v>
      </c>
      <c r="H93" s="63">
        <f t="shared" si="21"/>
        <v>365900.3</v>
      </c>
      <c r="I93" s="64">
        <f t="shared" si="22"/>
        <v>310499.15000000002</v>
      </c>
      <c r="J93" s="66">
        <f t="shared" si="23"/>
        <v>457525.05</v>
      </c>
      <c r="K93" s="67">
        <f t="shared" si="24"/>
        <v>218874.4</v>
      </c>
      <c r="L93" s="68">
        <f t="shared" si="25"/>
        <v>676399.45</v>
      </c>
      <c r="M93" s="54"/>
      <c r="N93" s="55">
        <v>281817</v>
      </c>
      <c r="O93" s="56">
        <v>11395</v>
      </c>
      <c r="P93" s="57">
        <v>82441</v>
      </c>
      <c r="Q93" s="57">
        <v>154011</v>
      </c>
      <c r="R93" s="55">
        <f t="shared" si="26"/>
        <v>293212</v>
      </c>
      <c r="S93" s="56">
        <f t="shared" si="27"/>
        <v>236452</v>
      </c>
      <c r="T93" s="55">
        <f t="shared" si="28"/>
        <v>364258</v>
      </c>
      <c r="U93" s="56">
        <f t="shared" si="29"/>
        <v>165406</v>
      </c>
      <c r="V93" s="56">
        <f t="shared" si="30"/>
        <v>529664</v>
      </c>
      <c r="W93" s="58"/>
      <c r="X93" s="55">
        <f t="shared" si="31"/>
        <v>643401</v>
      </c>
      <c r="Y93" s="56">
        <f t="shared" si="32"/>
        <v>15711</v>
      </c>
      <c r="Z93" s="55">
        <f t="shared" si="33"/>
        <v>178382</v>
      </c>
      <c r="AA93" s="56">
        <f t="shared" si="34"/>
        <v>368569</v>
      </c>
      <c r="AB93" s="57">
        <f t="shared" si="35"/>
        <v>659112</v>
      </c>
      <c r="AC93" s="57">
        <f t="shared" si="36"/>
        <v>546951</v>
      </c>
      <c r="AD93" s="55">
        <f t="shared" si="37"/>
        <v>821783</v>
      </c>
      <c r="AE93" s="56">
        <f t="shared" si="38"/>
        <v>384280</v>
      </c>
      <c r="AF93" s="67">
        <f t="shared" si="39"/>
        <v>1206063</v>
      </c>
    </row>
    <row r="94" spans="1:32">
      <c r="A94" s="46">
        <f t="shared" si="40"/>
        <v>2004</v>
      </c>
      <c r="B94" s="46">
        <f t="shared" si="41"/>
        <v>8</v>
      </c>
      <c r="C94" s="62" t="s">
        <v>35</v>
      </c>
      <c r="D94" s="63">
        <v>339428.1</v>
      </c>
      <c r="E94" s="64">
        <v>4680.5</v>
      </c>
      <c r="F94" s="65">
        <v>86693.25</v>
      </c>
      <c r="G94" s="65">
        <v>196586.95</v>
      </c>
      <c r="H94" s="63">
        <f t="shared" si="21"/>
        <v>344108.6</v>
      </c>
      <c r="I94" s="64">
        <f t="shared" si="22"/>
        <v>283280.2</v>
      </c>
      <c r="J94" s="66">
        <f t="shared" si="23"/>
        <v>426121.35</v>
      </c>
      <c r="K94" s="67">
        <f t="shared" si="24"/>
        <v>201267.45</v>
      </c>
      <c r="L94" s="68">
        <f t="shared" si="25"/>
        <v>627388.80000000005</v>
      </c>
      <c r="M94" s="54"/>
      <c r="N94" s="55">
        <v>274914</v>
      </c>
      <c r="O94" s="56">
        <v>9410</v>
      </c>
      <c r="P94" s="57">
        <v>79339</v>
      </c>
      <c r="Q94" s="57">
        <v>157241</v>
      </c>
      <c r="R94" s="55">
        <f t="shared" si="26"/>
        <v>284324</v>
      </c>
      <c r="S94" s="56">
        <f t="shared" si="27"/>
        <v>236580</v>
      </c>
      <c r="T94" s="55">
        <f t="shared" si="28"/>
        <v>354253</v>
      </c>
      <c r="U94" s="56">
        <f t="shared" si="29"/>
        <v>166651</v>
      </c>
      <c r="V94" s="56">
        <f t="shared" si="30"/>
        <v>520904</v>
      </c>
      <c r="W94" s="58"/>
      <c r="X94" s="55">
        <f t="shared" si="31"/>
        <v>614342</v>
      </c>
      <c r="Y94" s="56">
        <f t="shared" si="32"/>
        <v>14091</v>
      </c>
      <c r="Z94" s="55">
        <f t="shared" si="33"/>
        <v>166032</v>
      </c>
      <c r="AA94" s="56">
        <f t="shared" si="34"/>
        <v>353828</v>
      </c>
      <c r="AB94" s="57">
        <f t="shared" si="35"/>
        <v>628433</v>
      </c>
      <c r="AC94" s="57">
        <f t="shared" si="36"/>
        <v>519860</v>
      </c>
      <c r="AD94" s="55">
        <f t="shared" si="37"/>
        <v>780374</v>
      </c>
      <c r="AE94" s="56">
        <f t="shared" si="38"/>
        <v>367919</v>
      </c>
      <c r="AF94" s="67">
        <f t="shared" si="39"/>
        <v>1148293</v>
      </c>
    </row>
    <row r="95" spans="1:32">
      <c r="A95" s="46">
        <f t="shared" si="40"/>
        <v>2004</v>
      </c>
      <c r="B95" s="46">
        <f t="shared" si="41"/>
        <v>9</v>
      </c>
      <c r="C95" s="62" t="s">
        <v>34</v>
      </c>
      <c r="D95" s="63">
        <v>318722.15000000002</v>
      </c>
      <c r="E95" s="64">
        <v>5623.55</v>
      </c>
      <c r="F95" s="65">
        <v>76129</v>
      </c>
      <c r="G95" s="65">
        <v>192306.1</v>
      </c>
      <c r="H95" s="63">
        <f t="shared" si="21"/>
        <v>324345.7</v>
      </c>
      <c r="I95" s="64">
        <f t="shared" si="22"/>
        <v>268435.09999999998</v>
      </c>
      <c r="J95" s="66">
        <f t="shared" si="23"/>
        <v>394851.15</v>
      </c>
      <c r="K95" s="67">
        <f t="shared" si="24"/>
        <v>197929.65</v>
      </c>
      <c r="L95" s="68">
        <f t="shared" si="25"/>
        <v>592780.80000000005</v>
      </c>
      <c r="M95" s="54"/>
      <c r="N95" s="55">
        <v>255592</v>
      </c>
      <c r="O95" s="56">
        <v>9136</v>
      </c>
      <c r="P95" s="57">
        <v>76190</v>
      </c>
      <c r="Q95" s="57">
        <v>153458</v>
      </c>
      <c r="R95" s="55">
        <f t="shared" si="26"/>
        <v>264728</v>
      </c>
      <c r="S95" s="56">
        <f t="shared" si="27"/>
        <v>229648</v>
      </c>
      <c r="T95" s="55">
        <f t="shared" si="28"/>
        <v>331782</v>
      </c>
      <c r="U95" s="56">
        <f t="shared" si="29"/>
        <v>162594</v>
      </c>
      <c r="V95" s="56">
        <f t="shared" si="30"/>
        <v>494376</v>
      </c>
      <c r="W95" s="58"/>
      <c r="X95" s="55">
        <f t="shared" si="31"/>
        <v>574314</v>
      </c>
      <c r="Y95" s="56">
        <f t="shared" si="32"/>
        <v>14760</v>
      </c>
      <c r="Z95" s="55">
        <f t="shared" si="33"/>
        <v>152319</v>
      </c>
      <c r="AA95" s="56">
        <f t="shared" si="34"/>
        <v>345764</v>
      </c>
      <c r="AB95" s="57">
        <f t="shared" si="35"/>
        <v>589074</v>
      </c>
      <c r="AC95" s="57">
        <f t="shared" si="36"/>
        <v>498083</v>
      </c>
      <c r="AD95" s="55">
        <f t="shared" si="37"/>
        <v>726633</v>
      </c>
      <c r="AE95" s="56">
        <f t="shared" si="38"/>
        <v>360524</v>
      </c>
      <c r="AF95" s="67">
        <f t="shared" si="39"/>
        <v>1087157</v>
      </c>
    </row>
    <row r="96" spans="1:32">
      <c r="A96" s="46">
        <f t="shared" si="40"/>
        <v>2004</v>
      </c>
      <c r="B96" s="46">
        <f t="shared" si="41"/>
        <v>10</v>
      </c>
      <c r="C96" s="62" t="s">
        <v>33</v>
      </c>
      <c r="D96" s="63">
        <v>347354.6</v>
      </c>
      <c r="E96" s="64">
        <v>5363.25</v>
      </c>
      <c r="F96" s="65">
        <v>91494.5</v>
      </c>
      <c r="G96" s="65">
        <v>198723.55</v>
      </c>
      <c r="H96" s="63">
        <f t="shared" si="21"/>
        <v>352717.85</v>
      </c>
      <c r="I96" s="64">
        <f t="shared" si="22"/>
        <v>290218.05</v>
      </c>
      <c r="J96" s="66">
        <f t="shared" si="23"/>
        <v>438849.1</v>
      </c>
      <c r="K96" s="67">
        <f t="shared" si="24"/>
        <v>204086.8</v>
      </c>
      <c r="L96" s="68">
        <f t="shared" si="25"/>
        <v>642935.89999999991</v>
      </c>
      <c r="M96" s="54"/>
      <c r="N96" s="55">
        <v>288590</v>
      </c>
      <c r="O96" s="56">
        <v>10959</v>
      </c>
      <c r="P96" s="57">
        <v>85824</v>
      </c>
      <c r="Q96" s="57">
        <v>172292</v>
      </c>
      <c r="R96" s="55">
        <f t="shared" si="26"/>
        <v>299549</v>
      </c>
      <c r="S96" s="56">
        <f t="shared" si="27"/>
        <v>258116</v>
      </c>
      <c r="T96" s="55">
        <f t="shared" si="28"/>
        <v>374414</v>
      </c>
      <c r="U96" s="56">
        <f t="shared" si="29"/>
        <v>183251</v>
      </c>
      <c r="V96" s="56">
        <f t="shared" si="30"/>
        <v>557665</v>
      </c>
      <c r="W96" s="58"/>
      <c r="X96" s="55">
        <f t="shared" si="31"/>
        <v>635945</v>
      </c>
      <c r="Y96" s="56">
        <f t="shared" si="32"/>
        <v>16322</v>
      </c>
      <c r="Z96" s="55">
        <f t="shared" si="33"/>
        <v>177319</v>
      </c>
      <c r="AA96" s="56">
        <f t="shared" si="34"/>
        <v>371016</v>
      </c>
      <c r="AB96" s="57">
        <f t="shared" si="35"/>
        <v>652267</v>
      </c>
      <c r="AC96" s="57">
        <f t="shared" si="36"/>
        <v>548335</v>
      </c>
      <c r="AD96" s="55">
        <f t="shared" si="37"/>
        <v>813264</v>
      </c>
      <c r="AE96" s="56">
        <f t="shared" si="38"/>
        <v>387338</v>
      </c>
      <c r="AF96" s="67">
        <f t="shared" si="39"/>
        <v>1200602</v>
      </c>
    </row>
    <row r="97" spans="1:32">
      <c r="A97" s="46">
        <f t="shared" si="40"/>
        <v>2004</v>
      </c>
      <c r="B97" s="46">
        <f t="shared" si="41"/>
        <v>11</v>
      </c>
      <c r="C97" s="62" t="s">
        <v>32</v>
      </c>
      <c r="D97" s="63">
        <v>335855.4</v>
      </c>
      <c r="E97" s="64">
        <v>4195</v>
      </c>
      <c r="F97" s="65">
        <v>90283.25</v>
      </c>
      <c r="G97" s="65">
        <v>200059.2</v>
      </c>
      <c r="H97" s="63">
        <f t="shared" si="21"/>
        <v>340050.4</v>
      </c>
      <c r="I97" s="64">
        <f t="shared" si="22"/>
        <v>290342.45</v>
      </c>
      <c r="J97" s="66">
        <f t="shared" si="23"/>
        <v>426138.65</v>
      </c>
      <c r="K97" s="67">
        <f t="shared" si="24"/>
        <v>204254.2</v>
      </c>
      <c r="L97" s="68">
        <f t="shared" si="25"/>
        <v>630392.85000000009</v>
      </c>
      <c r="M97" s="54"/>
      <c r="N97" s="55">
        <v>295717</v>
      </c>
      <c r="O97" s="56">
        <v>10692</v>
      </c>
      <c r="P97" s="57">
        <v>99436</v>
      </c>
      <c r="Q97" s="57">
        <v>176769</v>
      </c>
      <c r="R97" s="55">
        <f t="shared" si="26"/>
        <v>306409</v>
      </c>
      <c r="S97" s="56">
        <f t="shared" si="27"/>
        <v>276205</v>
      </c>
      <c r="T97" s="55">
        <f t="shared" si="28"/>
        <v>395153</v>
      </c>
      <c r="U97" s="56">
        <f t="shared" si="29"/>
        <v>187461</v>
      </c>
      <c r="V97" s="56">
        <f t="shared" si="30"/>
        <v>582614</v>
      </c>
      <c r="W97" s="58"/>
      <c r="X97" s="55">
        <f t="shared" si="31"/>
        <v>631572</v>
      </c>
      <c r="Y97" s="56">
        <f t="shared" si="32"/>
        <v>14887</v>
      </c>
      <c r="Z97" s="55">
        <f t="shared" si="33"/>
        <v>189719</v>
      </c>
      <c r="AA97" s="56">
        <f t="shared" si="34"/>
        <v>376828</v>
      </c>
      <c r="AB97" s="57">
        <f t="shared" si="35"/>
        <v>646459</v>
      </c>
      <c r="AC97" s="57">
        <f t="shared" si="36"/>
        <v>566547</v>
      </c>
      <c r="AD97" s="55">
        <f t="shared" si="37"/>
        <v>821291</v>
      </c>
      <c r="AE97" s="56">
        <f t="shared" si="38"/>
        <v>391715</v>
      </c>
      <c r="AF97" s="67">
        <f t="shared" si="39"/>
        <v>1213006</v>
      </c>
    </row>
    <row r="98" spans="1:32">
      <c r="A98" s="46">
        <f t="shared" si="40"/>
        <v>2004</v>
      </c>
      <c r="B98" s="46">
        <f t="shared" si="41"/>
        <v>12</v>
      </c>
      <c r="C98" s="62" t="s">
        <v>31</v>
      </c>
      <c r="D98" s="63">
        <v>277110.09999999998</v>
      </c>
      <c r="E98" s="64">
        <v>6157.1</v>
      </c>
      <c r="F98" s="65">
        <v>88668.5</v>
      </c>
      <c r="G98" s="65">
        <v>179712.6</v>
      </c>
      <c r="H98" s="63">
        <f t="shared" si="21"/>
        <v>283267.19999999995</v>
      </c>
      <c r="I98" s="64">
        <f t="shared" si="22"/>
        <v>268381.09999999998</v>
      </c>
      <c r="J98" s="66">
        <f t="shared" si="23"/>
        <v>365778.6</v>
      </c>
      <c r="K98" s="67">
        <f t="shared" si="24"/>
        <v>185869.7</v>
      </c>
      <c r="L98" s="68">
        <f t="shared" si="25"/>
        <v>551648.30000000005</v>
      </c>
      <c r="M98" s="54"/>
      <c r="N98" s="55">
        <v>269495</v>
      </c>
      <c r="O98" s="56">
        <v>13081</v>
      </c>
      <c r="P98" s="57">
        <v>93377</v>
      </c>
      <c r="Q98" s="57">
        <v>175386</v>
      </c>
      <c r="R98" s="55">
        <f t="shared" si="26"/>
        <v>282576</v>
      </c>
      <c r="S98" s="56">
        <f t="shared" si="27"/>
        <v>268763</v>
      </c>
      <c r="T98" s="55">
        <f t="shared" si="28"/>
        <v>362872</v>
      </c>
      <c r="U98" s="56">
        <f t="shared" si="29"/>
        <v>188467</v>
      </c>
      <c r="V98" s="56">
        <f t="shared" si="30"/>
        <v>551339</v>
      </c>
      <c r="W98" s="58"/>
      <c r="X98" s="55">
        <f t="shared" si="31"/>
        <v>546605</v>
      </c>
      <c r="Y98" s="56">
        <f t="shared" si="32"/>
        <v>19238</v>
      </c>
      <c r="Z98" s="55">
        <f t="shared" si="33"/>
        <v>182046</v>
      </c>
      <c r="AA98" s="56">
        <f t="shared" si="34"/>
        <v>355099</v>
      </c>
      <c r="AB98" s="57">
        <f t="shared" si="35"/>
        <v>565843</v>
      </c>
      <c r="AC98" s="57">
        <f t="shared" si="36"/>
        <v>537145</v>
      </c>
      <c r="AD98" s="55">
        <f t="shared" si="37"/>
        <v>728651</v>
      </c>
      <c r="AE98" s="56">
        <f t="shared" si="38"/>
        <v>374337</v>
      </c>
      <c r="AF98" s="67">
        <f t="shared" si="39"/>
        <v>1102988</v>
      </c>
    </row>
    <row r="99" spans="1:32">
      <c r="A99" s="46">
        <f t="shared" si="40"/>
        <v>2005</v>
      </c>
      <c r="B99" s="46">
        <f t="shared" si="41"/>
        <v>1</v>
      </c>
      <c r="C99" s="62" t="s">
        <v>42</v>
      </c>
      <c r="D99" s="63">
        <v>298435.34999999998</v>
      </c>
      <c r="E99" s="64">
        <v>6666.85</v>
      </c>
      <c r="F99" s="65">
        <v>83252.25</v>
      </c>
      <c r="G99" s="65">
        <v>201823.95</v>
      </c>
      <c r="H99" s="63">
        <f t="shared" si="21"/>
        <v>305102.19999999995</v>
      </c>
      <c r="I99" s="64">
        <f t="shared" si="22"/>
        <v>285076.2</v>
      </c>
      <c r="J99" s="66">
        <f t="shared" si="23"/>
        <v>381687.6</v>
      </c>
      <c r="K99" s="67">
        <f t="shared" si="24"/>
        <v>208490.80000000002</v>
      </c>
      <c r="L99" s="68">
        <f t="shared" si="25"/>
        <v>590178.4</v>
      </c>
      <c r="M99" s="54"/>
      <c r="N99" s="55">
        <v>252785</v>
      </c>
      <c r="O99" s="56">
        <v>9894</v>
      </c>
      <c r="P99" s="57">
        <v>81580</v>
      </c>
      <c r="Q99" s="57">
        <v>165338</v>
      </c>
      <c r="R99" s="55">
        <f t="shared" si="26"/>
        <v>262679</v>
      </c>
      <c r="S99" s="56">
        <f t="shared" si="27"/>
        <v>246918</v>
      </c>
      <c r="T99" s="55">
        <f t="shared" si="28"/>
        <v>334365</v>
      </c>
      <c r="U99" s="56">
        <f t="shared" si="29"/>
        <v>175232</v>
      </c>
      <c r="V99" s="56">
        <f t="shared" si="30"/>
        <v>509597</v>
      </c>
      <c r="W99" s="58"/>
      <c r="X99" s="55">
        <f t="shared" si="31"/>
        <v>551220</v>
      </c>
      <c r="Y99" s="56">
        <f t="shared" si="32"/>
        <v>16561</v>
      </c>
      <c r="Z99" s="55">
        <f t="shared" si="33"/>
        <v>164832</v>
      </c>
      <c r="AA99" s="56">
        <f t="shared" si="34"/>
        <v>367162</v>
      </c>
      <c r="AB99" s="57">
        <f t="shared" si="35"/>
        <v>567781</v>
      </c>
      <c r="AC99" s="57">
        <f t="shared" si="36"/>
        <v>531994</v>
      </c>
      <c r="AD99" s="55">
        <f t="shared" si="37"/>
        <v>716052</v>
      </c>
      <c r="AE99" s="56">
        <f t="shared" si="38"/>
        <v>383723</v>
      </c>
      <c r="AF99" s="67">
        <f t="shared" si="39"/>
        <v>1099775</v>
      </c>
    </row>
    <row r="100" spans="1:32">
      <c r="A100" s="46">
        <f t="shared" si="40"/>
        <v>2005</v>
      </c>
      <c r="B100" s="46">
        <f t="shared" si="41"/>
        <v>2</v>
      </c>
      <c r="C100" s="62" t="s">
        <v>41</v>
      </c>
      <c r="D100" s="63">
        <v>289415.40000000002</v>
      </c>
      <c r="E100" s="64">
        <v>4607.05</v>
      </c>
      <c r="F100" s="65">
        <v>87297.75</v>
      </c>
      <c r="G100" s="65">
        <v>173144.85</v>
      </c>
      <c r="H100" s="63">
        <f t="shared" si="21"/>
        <v>294022.45</v>
      </c>
      <c r="I100" s="64">
        <f t="shared" si="22"/>
        <v>260442.6</v>
      </c>
      <c r="J100" s="66">
        <f t="shared" si="23"/>
        <v>376713.15</v>
      </c>
      <c r="K100" s="67">
        <f t="shared" si="24"/>
        <v>177751.9</v>
      </c>
      <c r="L100" s="68">
        <f t="shared" si="25"/>
        <v>554465.05000000005</v>
      </c>
      <c r="M100" s="54"/>
      <c r="N100" s="55">
        <v>250245</v>
      </c>
      <c r="O100" s="56">
        <v>10324</v>
      </c>
      <c r="P100" s="57">
        <v>90867</v>
      </c>
      <c r="Q100" s="57">
        <v>146489</v>
      </c>
      <c r="R100" s="55">
        <f t="shared" si="26"/>
        <v>260569</v>
      </c>
      <c r="S100" s="56">
        <f t="shared" si="27"/>
        <v>237356</v>
      </c>
      <c r="T100" s="55">
        <f t="shared" si="28"/>
        <v>341112</v>
      </c>
      <c r="U100" s="56">
        <f t="shared" si="29"/>
        <v>156813</v>
      </c>
      <c r="V100" s="56">
        <f t="shared" si="30"/>
        <v>497925</v>
      </c>
      <c r="W100" s="58"/>
      <c r="X100" s="55">
        <f t="shared" si="31"/>
        <v>539660</v>
      </c>
      <c r="Y100" s="56">
        <f t="shared" si="32"/>
        <v>14931</v>
      </c>
      <c r="Z100" s="55">
        <f t="shared" si="33"/>
        <v>178165</v>
      </c>
      <c r="AA100" s="56">
        <f t="shared" si="34"/>
        <v>319634</v>
      </c>
      <c r="AB100" s="57">
        <f t="shared" si="35"/>
        <v>554591</v>
      </c>
      <c r="AC100" s="57">
        <f t="shared" si="36"/>
        <v>497799</v>
      </c>
      <c r="AD100" s="55">
        <f t="shared" si="37"/>
        <v>717825</v>
      </c>
      <c r="AE100" s="56">
        <f t="shared" si="38"/>
        <v>334565</v>
      </c>
      <c r="AF100" s="67">
        <f t="shared" si="39"/>
        <v>1052390</v>
      </c>
    </row>
    <row r="101" spans="1:32">
      <c r="A101" s="46">
        <f t="shared" si="40"/>
        <v>2005</v>
      </c>
      <c r="B101" s="46">
        <f t="shared" si="41"/>
        <v>3</v>
      </c>
      <c r="C101" s="62" t="s">
        <v>40</v>
      </c>
      <c r="D101" s="63">
        <v>255389.9</v>
      </c>
      <c r="E101" s="64">
        <v>6783.45</v>
      </c>
      <c r="F101" s="65">
        <v>107452.5</v>
      </c>
      <c r="G101" s="65">
        <v>155393.85</v>
      </c>
      <c r="H101" s="63">
        <f t="shared" si="21"/>
        <v>262173.34999999998</v>
      </c>
      <c r="I101" s="64">
        <f t="shared" si="22"/>
        <v>262846.34999999998</v>
      </c>
      <c r="J101" s="66">
        <f t="shared" si="23"/>
        <v>362842.4</v>
      </c>
      <c r="K101" s="67">
        <f t="shared" si="24"/>
        <v>162177.30000000002</v>
      </c>
      <c r="L101" s="68">
        <f t="shared" si="25"/>
        <v>525019.70000000007</v>
      </c>
      <c r="M101" s="54"/>
      <c r="N101" s="55">
        <v>210093</v>
      </c>
      <c r="O101" s="56">
        <v>14256</v>
      </c>
      <c r="P101" s="57">
        <v>104519</v>
      </c>
      <c r="Q101" s="57">
        <v>137151</v>
      </c>
      <c r="R101" s="55">
        <f t="shared" si="26"/>
        <v>224349</v>
      </c>
      <c r="S101" s="56">
        <f t="shared" si="27"/>
        <v>241670</v>
      </c>
      <c r="T101" s="55">
        <f t="shared" si="28"/>
        <v>314612</v>
      </c>
      <c r="U101" s="56">
        <f t="shared" si="29"/>
        <v>151407</v>
      </c>
      <c r="V101" s="56">
        <f t="shared" si="30"/>
        <v>466019</v>
      </c>
      <c r="W101" s="58"/>
      <c r="X101" s="55">
        <f t="shared" si="31"/>
        <v>465483</v>
      </c>
      <c r="Y101" s="56">
        <f t="shared" si="32"/>
        <v>21039</v>
      </c>
      <c r="Z101" s="55">
        <f t="shared" si="33"/>
        <v>211972</v>
      </c>
      <c r="AA101" s="56">
        <f t="shared" si="34"/>
        <v>292545</v>
      </c>
      <c r="AB101" s="57">
        <f t="shared" si="35"/>
        <v>486522</v>
      </c>
      <c r="AC101" s="57">
        <f t="shared" si="36"/>
        <v>504517</v>
      </c>
      <c r="AD101" s="55">
        <f t="shared" si="37"/>
        <v>677455</v>
      </c>
      <c r="AE101" s="56">
        <f t="shared" si="38"/>
        <v>313584</v>
      </c>
      <c r="AF101" s="67">
        <f t="shared" si="39"/>
        <v>991039</v>
      </c>
    </row>
    <row r="102" spans="1:32">
      <c r="A102" s="46">
        <f t="shared" si="40"/>
        <v>2005</v>
      </c>
      <c r="B102" s="46">
        <f t="shared" si="41"/>
        <v>4</v>
      </c>
      <c r="C102" s="62" t="s">
        <v>39</v>
      </c>
      <c r="D102" s="63">
        <v>329094.2</v>
      </c>
      <c r="E102" s="64">
        <v>6992.7</v>
      </c>
      <c r="F102" s="65">
        <v>107048.5</v>
      </c>
      <c r="G102" s="65">
        <v>193837.35</v>
      </c>
      <c r="H102" s="63">
        <f t="shared" si="21"/>
        <v>336086.9</v>
      </c>
      <c r="I102" s="64">
        <f t="shared" si="22"/>
        <v>300885.84999999998</v>
      </c>
      <c r="J102" s="66">
        <f t="shared" si="23"/>
        <v>436142.7</v>
      </c>
      <c r="K102" s="67">
        <f t="shared" si="24"/>
        <v>200830.05000000002</v>
      </c>
      <c r="L102" s="68">
        <f t="shared" si="25"/>
        <v>636972.75</v>
      </c>
      <c r="M102" s="54"/>
      <c r="N102" s="55">
        <v>270920</v>
      </c>
      <c r="O102" s="56">
        <v>8545</v>
      </c>
      <c r="P102" s="57">
        <v>107609</v>
      </c>
      <c r="Q102" s="57">
        <v>151429</v>
      </c>
      <c r="R102" s="55">
        <f t="shared" si="26"/>
        <v>279465</v>
      </c>
      <c r="S102" s="56">
        <f t="shared" si="27"/>
        <v>259038</v>
      </c>
      <c r="T102" s="55">
        <f t="shared" si="28"/>
        <v>378529</v>
      </c>
      <c r="U102" s="56">
        <f t="shared" si="29"/>
        <v>159974</v>
      </c>
      <c r="V102" s="56">
        <f t="shared" si="30"/>
        <v>538503</v>
      </c>
      <c r="W102" s="58"/>
      <c r="X102" s="55">
        <f t="shared" si="31"/>
        <v>600014</v>
      </c>
      <c r="Y102" s="56">
        <f t="shared" si="32"/>
        <v>15538</v>
      </c>
      <c r="Z102" s="55">
        <f t="shared" si="33"/>
        <v>214658</v>
      </c>
      <c r="AA102" s="56">
        <f t="shared" si="34"/>
        <v>345266</v>
      </c>
      <c r="AB102" s="57">
        <f t="shared" si="35"/>
        <v>615552</v>
      </c>
      <c r="AC102" s="57">
        <f t="shared" si="36"/>
        <v>559924</v>
      </c>
      <c r="AD102" s="55">
        <f t="shared" si="37"/>
        <v>814672</v>
      </c>
      <c r="AE102" s="56">
        <f t="shared" si="38"/>
        <v>360804</v>
      </c>
      <c r="AF102" s="67">
        <f t="shared" si="39"/>
        <v>1175476</v>
      </c>
    </row>
    <row r="103" spans="1:32">
      <c r="A103" s="46">
        <f t="shared" si="40"/>
        <v>2005</v>
      </c>
      <c r="B103" s="46">
        <f t="shared" si="41"/>
        <v>5</v>
      </c>
      <c r="C103" s="62" t="s">
        <v>38</v>
      </c>
      <c r="D103" s="63">
        <v>313026.84999999998</v>
      </c>
      <c r="E103" s="64">
        <v>6445.55</v>
      </c>
      <c r="F103" s="65">
        <v>105220.25</v>
      </c>
      <c r="G103" s="65">
        <v>185931.25</v>
      </c>
      <c r="H103" s="63">
        <f t="shared" si="21"/>
        <v>319472.39999999997</v>
      </c>
      <c r="I103" s="64">
        <f t="shared" si="22"/>
        <v>291151.5</v>
      </c>
      <c r="J103" s="66">
        <f t="shared" si="23"/>
        <v>418247.1</v>
      </c>
      <c r="K103" s="67">
        <f t="shared" si="24"/>
        <v>192376.8</v>
      </c>
      <c r="L103" s="68">
        <f t="shared" si="25"/>
        <v>610623.89999999991</v>
      </c>
      <c r="M103" s="54"/>
      <c r="N103" s="55">
        <v>288031</v>
      </c>
      <c r="O103" s="56">
        <v>8908</v>
      </c>
      <c r="P103" s="57">
        <v>106034</v>
      </c>
      <c r="Q103" s="57">
        <v>161913</v>
      </c>
      <c r="R103" s="55">
        <f t="shared" si="26"/>
        <v>296939</v>
      </c>
      <c r="S103" s="56">
        <f t="shared" si="27"/>
        <v>267947</v>
      </c>
      <c r="T103" s="55">
        <f t="shared" si="28"/>
        <v>394065</v>
      </c>
      <c r="U103" s="56">
        <f t="shared" si="29"/>
        <v>170821</v>
      </c>
      <c r="V103" s="56">
        <f t="shared" si="30"/>
        <v>564886</v>
      </c>
      <c r="W103" s="58"/>
      <c r="X103" s="55">
        <f t="shared" si="31"/>
        <v>601058</v>
      </c>
      <c r="Y103" s="56">
        <f t="shared" si="32"/>
        <v>15354</v>
      </c>
      <c r="Z103" s="55">
        <f t="shared" si="33"/>
        <v>211254</v>
      </c>
      <c r="AA103" s="56">
        <f t="shared" si="34"/>
        <v>347844</v>
      </c>
      <c r="AB103" s="57">
        <f t="shared" si="35"/>
        <v>616412</v>
      </c>
      <c r="AC103" s="57">
        <f t="shared" si="36"/>
        <v>559098</v>
      </c>
      <c r="AD103" s="55">
        <f t="shared" si="37"/>
        <v>812312</v>
      </c>
      <c r="AE103" s="56">
        <f t="shared" si="38"/>
        <v>363198</v>
      </c>
      <c r="AF103" s="67">
        <f t="shared" si="39"/>
        <v>1175510</v>
      </c>
    </row>
    <row r="104" spans="1:32">
      <c r="A104" s="46">
        <f t="shared" si="40"/>
        <v>2005</v>
      </c>
      <c r="B104" s="46">
        <f t="shared" si="41"/>
        <v>6</v>
      </c>
      <c r="C104" s="62" t="s">
        <v>37</v>
      </c>
      <c r="D104" s="63">
        <v>334823.5</v>
      </c>
      <c r="E104" s="64">
        <v>5758.45</v>
      </c>
      <c r="F104" s="65">
        <v>96659.25</v>
      </c>
      <c r="G104" s="65">
        <v>196807.25</v>
      </c>
      <c r="H104" s="63">
        <f t="shared" si="21"/>
        <v>340581.95</v>
      </c>
      <c r="I104" s="64">
        <f t="shared" si="22"/>
        <v>293466.5</v>
      </c>
      <c r="J104" s="66">
        <f t="shared" si="23"/>
        <v>431482.75</v>
      </c>
      <c r="K104" s="67">
        <f t="shared" si="24"/>
        <v>202565.7</v>
      </c>
      <c r="L104" s="68">
        <f t="shared" si="25"/>
        <v>634048.44999999995</v>
      </c>
      <c r="M104" s="54"/>
      <c r="N104" s="55">
        <v>294252</v>
      </c>
      <c r="O104" s="56">
        <v>8780</v>
      </c>
      <c r="P104" s="57">
        <v>101381</v>
      </c>
      <c r="Q104" s="57">
        <v>172192</v>
      </c>
      <c r="R104" s="55">
        <f t="shared" si="26"/>
        <v>303032</v>
      </c>
      <c r="S104" s="56">
        <f t="shared" si="27"/>
        <v>273573</v>
      </c>
      <c r="T104" s="55">
        <f t="shared" si="28"/>
        <v>395633</v>
      </c>
      <c r="U104" s="56">
        <f t="shared" si="29"/>
        <v>180972</v>
      </c>
      <c r="V104" s="56">
        <f t="shared" si="30"/>
        <v>576605</v>
      </c>
      <c r="W104" s="58"/>
      <c r="X104" s="55">
        <f t="shared" si="31"/>
        <v>629076</v>
      </c>
      <c r="Y104" s="56">
        <f t="shared" si="32"/>
        <v>14538</v>
      </c>
      <c r="Z104" s="55">
        <f t="shared" si="33"/>
        <v>198040</v>
      </c>
      <c r="AA104" s="56">
        <f t="shared" si="34"/>
        <v>368999</v>
      </c>
      <c r="AB104" s="57">
        <f t="shared" si="35"/>
        <v>643614</v>
      </c>
      <c r="AC104" s="57">
        <f t="shared" si="36"/>
        <v>567039</v>
      </c>
      <c r="AD104" s="55">
        <f t="shared" si="37"/>
        <v>827116</v>
      </c>
      <c r="AE104" s="56">
        <f t="shared" si="38"/>
        <v>383537</v>
      </c>
      <c r="AF104" s="67">
        <f t="shared" si="39"/>
        <v>1210653</v>
      </c>
    </row>
    <row r="105" spans="1:32">
      <c r="A105" s="46">
        <f t="shared" si="40"/>
        <v>2005</v>
      </c>
      <c r="B105" s="46">
        <f t="shared" si="41"/>
        <v>7</v>
      </c>
      <c r="C105" s="62" t="s">
        <v>36</v>
      </c>
      <c r="D105" s="63">
        <v>352416.8</v>
      </c>
      <c r="E105" s="64">
        <v>4299.1499999999996</v>
      </c>
      <c r="F105" s="65">
        <v>97547.5</v>
      </c>
      <c r="G105" s="65">
        <v>194116.2</v>
      </c>
      <c r="H105" s="63">
        <f t="shared" si="21"/>
        <v>356715.95</v>
      </c>
      <c r="I105" s="64">
        <f t="shared" si="22"/>
        <v>291663.7</v>
      </c>
      <c r="J105" s="66">
        <f t="shared" si="23"/>
        <v>449964.3</v>
      </c>
      <c r="K105" s="67">
        <f t="shared" si="24"/>
        <v>198415.35</v>
      </c>
      <c r="L105" s="68">
        <f t="shared" si="25"/>
        <v>648379.65</v>
      </c>
      <c r="M105" s="54"/>
      <c r="N105" s="55">
        <v>289518</v>
      </c>
      <c r="O105" s="56">
        <v>11324</v>
      </c>
      <c r="P105" s="57">
        <v>106917</v>
      </c>
      <c r="Q105" s="57">
        <v>165541</v>
      </c>
      <c r="R105" s="55">
        <f t="shared" si="26"/>
        <v>300842</v>
      </c>
      <c r="S105" s="56">
        <f t="shared" si="27"/>
        <v>272458</v>
      </c>
      <c r="T105" s="55">
        <f t="shared" si="28"/>
        <v>396435</v>
      </c>
      <c r="U105" s="56">
        <f t="shared" si="29"/>
        <v>176865</v>
      </c>
      <c r="V105" s="56">
        <f t="shared" si="30"/>
        <v>573300</v>
      </c>
      <c r="W105" s="58"/>
      <c r="X105" s="55">
        <f t="shared" si="31"/>
        <v>641935</v>
      </c>
      <c r="Y105" s="56">
        <f t="shared" si="32"/>
        <v>15623</v>
      </c>
      <c r="Z105" s="55">
        <f t="shared" si="33"/>
        <v>204465</v>
      </c>
      <c r="AA105" s="56">
        <f t="shared" si="34"/>
        <v>359657</v>
      </c>
      <c r="AB105" s="57">
        <f t="shared" si="35"/>
        <v>657558</v>
      </c>
      <c r="AC105" s="57">
        <f t="shared" si="36"/>
        <v>564122</v>
      </c>
      <c r="AD105" s="55">
        <f t="shared" si="37"/>
        <v>846400</v>
      </c>
      <c r="AE105" s="56">
        <f t="shared" si="38"/>
        <v>375280</v>
      </c>
      <c r="AF105" s="67">
        <f t="shared" si="39"/>
        <v>1221680</v>
      </c>
    </row>
    <row r="106" spans="1:32">
      <c r="A106" s="46">
        <f t="shared" si="40"/>
        <v>2005</v>
      </c>
      <c r="B106" s="46">
        <f t="shared" si="41"/>
        <v>8</v>
      </c>
      <c r="C106" s="62" t="s">
        <v>35</v>
      </c>
      <c r="D106" s="63">
        <v>343029.25</v>
      </c>
      <c r="E106" s="64">
        <v>6625.25</v>
      </c>
      <c r="F106" s="65">
        <v>95061.25</v>
      </c>
      <c r="G106" s="65">
        <v>206838.7</v>
      </c>
      <c r="H106" s="63">
        <f t="shared" si="21"/>
        <v>349654.5</v>
      </c>
      <c r="I106" s="64">
        <f t="shared" si="22"/>
        <v>301899.95</v>
      </c>
      <c r="J106" s="66">
        <f t="shared" si="23"/>
        <v>438090.5</v>
      </c>
      <c r="K106" s="67">
        <f t="shared" si="24"/>
        <v>213463.95</v>
      </c>
      <c r="L106" s="68">
        <f t="shared" si="25"/>
        <v>651554.44999999995</v>
      </c>
      <c r="M106" s="54"/>
      <c r="N106" s="55">
        <v>306124</v>
      </c>
      <c r="O106" s="56">
        <v>11567</v>
      </c>
      <c r="P106" s="57">
        <v>110750</v>
      </c>
      <c r="Q106" s="57">
        <v>186921</v>
      </c>
      <c r="R106" s="55">
        <f t="shared" si="26"/>
        <v>317691</v>
      </c>
      <c r="S106" s="56">
        <f t="shared" si="27"/>
        <v>297671</v>
      </c>
      <c r="T106" s="55">
        <f t="shared" si="28"/>
        <v>416874</v>
      </c>
      <c r="U106" s="56">
        <f t="shared" si="29"/>
        <v>198488</v>
      </c>
      <c r="V106" s="56">
        <f t="shared" si="30"/>
        <v>615362</v>
      </c>
      <c r="W106" s="58"/>
      <c r="X106" s="55">
        <f t="shared" si="31"/>
        <v>649153</v>
      </c>
      <c r="Y106" s="56">
        <f t="shared" si="32"/>
        <v>18192</v>
      </c>
      <c r="Z106" s="55">
        <f t="shared" si="33"/>
        <v>205811</v>
      </c>
      <c r="AA106" s="56">
        <f t="shared" si="34"/>
        <v>393760</v>
      </c>
      <c r="AB106" s="57">
        <f t="shared" si="35"/>
        <v>667345</v>
      </c>
      <c r="AC106" s="57">
        <f t="shared" si="36"/>
        <v>599571</v>
      </c>
      <c r="AD106" s="55">
        <f t="shared" si="37"/>
        <v>854964</v>
      </c>
      <c r="AE106" s="56">
        <f t="shared" si="38"/>
        <v>411952</v>
      </c>
      <c r="AF106" s="67">
        <f t="shared" si="39"/>
        <v>1266916</v>
      </c>
    </row>
    <row r="107" spans="1:32">
      <c r="A107" s="46">
        <f t="shared" si="40"/>
        <v>2005</v>
      </c>
      <c r="B107" s="46">
        <f t="shared" si="41"/>
        <v>9</v>
      </c>
      <c r="C107" s="62" t="s">
        <v>34</v>
      </c>
      <c r="D107" s="63">
        <v>350754.85</v>
      </c>
      <c r="E107" s="64">
        <v>6157.55</v>
      </c>
      <c r="F107" s="65">
        <v>92992.5</v>
      </c>
      <c r="G107" s="65">
        <v>213590.35</v>
      </c>
      <c r="H107" s="63">
        <f t="shared" si="21"/>
        <v>356912.39999999997</v>
      </c>
      <c r="I107" s="64">
        <f t="shared" si="22"/>
        <v>306582.84999999998</v>
      </c>
      <c r="J107" s="66">
        <f t="shared" si="23"/>
        <v>443747.35</v>
      </c>
      <c r="K107" s="67">
        <f t="shared" si="24"/>
        <v>219747.9</v>
      </c>
      <c r="L107" s="68">
        <f t="shared" si="25"/>
        <v>663495.25</v>
      </c>
      <c r="M107" s="54"/>
      <c r="N107" s="55">
        <v>313460</v>
      </c>
      <c r="O107" s="56">
        <v>11466</v>
      </c>
      <c r="P107" s="57">
        <v>97009</v>
      </c>
      <c r="Q107" s="57">
        <v>188334</v>
      </c>
      <c r="R107" s="55">
        <f t="shared" si="26"/>
        <v>324926</v>
      </c>
      <c r="S107" s="56">
        <f t="shared" si="27"/>
        <v>285343</v>
      </c>
      <c r="T107" s="55">
        <f t="shared" si="28"/>
        <v>410469</v>
      </c>
      <c r="U107" s="56">
        <f t="shared" si="29"/>
        <v>199800</v>
      </c>
      <c r="V107" s="56">
        <f t="shared" si="30"/>
        <v>610269</v>
      </c>
      <c r="W107" s="58"/>
      <c r="X107" s="55">
        <f t="shared" si="31"/>
        <v>664215</v>
      </c>
      <c r="Y107" s="56">
        <f t="shared" si="32"/>
        <v>17624</v>
      </c>
      <c r="Z107" s="55">
        <f t="shared" si="33"/>
        <v>190002</v>
      </c>
      <c r="AA107" s="56">
        <f t="shared" si="34"/>
        <v>401924</v>
      </c>
      <c r="AB107" s="57">
        <f t="shared" si="35"/>
        <v>681839</v>
      </c>
      <c r="AC107" s="57">
        <f t="shared" si="36"/>
        <v>591926</v>
      </c>
      <c r="AD107" s="55">
        <f t="shared" si="37"/>
        <v>854217</v>
      </c>
      <c r="AE107" s="56">
        <f t="shared" si="38"/>
        <v>419548</v>
      </c>
      <c r="AF107" s="67">
        <f t="shared" si="39"/>
        <v>1273765</v>
      </c>
    </row>
    <row r="108" spans="1:32">
      <c r="A108" s="46">
        <f t="shared" si="40"/>
        <v>2005</v>
      </c>
      <c r="B108" s="46">
        <f t="shared" si="41"/>
        <v>10</v>
      </c>
      <c r="C108" s="62" t="s">
        <v>33</v>
      </c>
      <c r="D108" s="63">
        <v>368524.2</v>
      </c>
      <c r="E108" s="64">
        <v>6526.65</v>
      </c>
      <c r="F108" s="65">
        <v>98189</v>
      </c>
      <c r="G108" s="65">
        <v>234500.25</v>
      </c>
      <c r="H108" s="63">
        <f t="shared" si="21"/>
        <v>375050.85000000003</v>
      </c>
      <c r="I108" s="64">
        <f t="shared" si="22"/>
        <v>332689.25</v>
      </c>
      <c r="J108" s="66">
        <f t="shared" si="23"/>
        <v>466713.2</v>
      </c>
      <c r="K108" s="67">
        <f t="shared" si="24"/>
        <v>241026.9</v>
      </c>
      <c r="L108" s="68">
        <f t="shared" si="25"/>
        <v>707740.1</v>
      </c>
      <c r="M108" s="54"/>
      <c r="N108" s="55">
        <v>299203</v>
      </c>
      <c r="O108" s="56">
        <v>12480</v>
      </c>
      <c r="P108" s="57">
        <v>103422</v>
      </c>
      <c r="Q108" s="57">
        <v>185834</v>
      </c>
      <c r="R108" s="55">
        <f t="shared" si="26"/>
        <v>311683</v>
      </c>
      <c r="S108" s="56">
        <f t="shared" si="27"/>
        <v>289256</v>
      </c>
      <c r="T108" s="55">
        <f t="shared" si="28"/>
        <v>402625</v>
      </c>
      <c r="U108" s="56">
        <f t="shared" si="29"/>
        <v>198314</v>
      </c>
      <c r="V108" s="56">
        <f t="shared" si="30"/>
        <v>600939</v>
      </c>
      <c r="W108" s="58"/>
      <c r="X108" s="55">
        <f t="shared" si="31"/>
        <v>667727</v>
      </c>
      <c r="Y108" s="56">
        <f t="shared" si="32"/>
        <v>19007</v>
      </c>
      <c r="Z108" s="55">
        <f t="shared" si="33"/>
        <v>201611</v>
      </c>
      <c r="AA108" s="56">
        <f t="shared" si="34"/>
        <v>420334</v>
      </c>
      <c r="AB108" s="57">
        <f t="shared" si="35"/>
        <v>686734</v>
      </c>
      <c r="AC108" s="57">
        <f t="shared" si="36"/>
        <v>621945</v>
      </c>
      <c r="AD108" s="55">
        <f t="shared" si="37"/>
        <v>869338</v>
      </c>
      <c r="AE108" s="56">
        <f t="shared" si="38"/>
        <v>439341</v>
      </c>
      <c r="AF108" s="67">
        <f t="shared" si="39"/>
        <v>1308679</v>
      </c>
    </row>
    <row r="109" spans="1:32">
      <c r="A109" s="46">
        <f t="shared" si="40"/>
        <v>2005</v>
      </c>
      <c r="B109" s="46">
        <f t="shared" si="41"/>
        <v>11</v>
      </c>
      <c r="C109" s="62" t="s">
        <v>32</v>
      </c>
      <c r="D109" s="63">
        <v>325089.90000000002</v>
      </c>
      <c r="E109" s="64">
        <v>6946.65</v>
      </c>
      <c r="F109" s="65">
        <v>98268.25</v>
      </c>
      <c r="G109" s="65">
        <v>210553.15</v>
      </c>
      <c r="H109" s="63">
        <f t="shared" si="21"/>
        <v>332036.55000000005</v>
      </c>
      <c r="I109" s="64">
        <f t="shared" si="22"/>
        <v>308821.40000000002</v>
      </c>
      <c r="J109" s="66">
        <f t="shared" si="23"/>
        <v>423358.15</v>
      </c>
      <c r="K109" s="67">
        <f t="shared" si="24"/>
        <v>217499.8</v>
      </c>
      <c r="L109" s="68">
        <f t="shared" si="25"/>
        <v>640857.94999999995</v>
      </c>
      <c r="M109" s="54"/>
      <c r="N109" s="55">
        <v>305065</v>
      </c>
      <c r="O109" s="56">
        <v>12744</v>
      </c>
      <c r="P109" s="57">
        <v>107147</v>
      </c>
      <c r="Q109" s="57">
        <v>185690</v>
      </c>
      <c r="R109" s="55">
        <f t="shared" si="26"/>
        <v>317809</v>
      </c>
      <c r="S109" s="56">
        <f t="shared" si="27"/>
        <v>292837</v>
      </c>
      <c r="T109" s="55">
        <f t="shared" si="28"/>
        <v>412212</v>
      </c>
      <c r="U109" s="56">
        <f t="shared" si="29"/>
        <v>198434</v>
      </c>
      <c r="V109" s="56">
        <f t="shared" si="30"/>
        <v>610646</v>
      </c>
      <c r="W109" s="58"/>
      <c r="X109" s="55">
        <f t="shared" si="31"/>
        <v>630155</v>
      </c>
      <c r="Y109" s="56">
        <f t="shared" si="32"/>
        <v>19691</v>
      </c>
      <c r="Z109" s="55">
        <f t="shared" si="33"/>
        <v>205415</v>
      </c>
      <c r="AA109" s="56">
        <f t="shared" si="34"/>
        <v>396243</v>
      </c>
      <c r="AB109" s="57">
        <f t="shared" si="35"/>
        <v>649846</v>
      </c>
      <c r="AC109" s="57">
        <f t="shared" si="36"/>
        <v>601658</v>
      </c>
      <c r="AD109" s="55">
        <f t="shared" si="37"/>
        <v>835570</v>
      </c>
      <c r="AE109" s="56">
        <f t="shared" si="38"/>
        <v>415934</v>
      </c>
      <c r="AF109" s="67">
        <f t="shared" si="39"/>
        <v>1251504</v>
      </c>
    </row>
    <row r="110" spans="1:32">
      <c r="A110" s="46">
        <f t="shared" si="40"/>
        <v>2005</v>
      </c>
      <c r="B110" s="46">
        <f t="shared" si="41"/>
        <v>12</v>
      </c>
      <c r="C110" s="62" t="s">
        <v>31</v>
      </c>
      <c r="D110" s="63">
        <v>321326.15000000002</v>
      </c>
      <c r="E110" s="64">
        <v>6917.95</v>
      </c>
      <c r="F110" s="65">
        <v>102241.5</v>
      </c>
      <c r="G110" s="65">
        <v>190803.5</v>
      </c>
      <c r="H110" s="63">
        <f t="shared" si="21"/>
        <v>328244.10000000003</v>
      </c>
      <c r="I110" s="64">
        <f t="shared" si="22"/>
        <v>293045</v>
      </c>
      <c r="J110" s="66">
        <f t="shared" si="23"/>
        <v>423567.65</v>
      </c>
      <c r="K110" s="67">
        <f t="shared" si="24"/>
        <v>197721.45</v>
      </c>
      <c r="L110" s="68">
        <f t="shared" si="25"/>
        <v>621289.10000000009</v>
      </c>
      <c r="M110" s="54"/>
      <c r="N110" s="55">
        <v>266358</v>
      </c>
      <c r="O110" s="56">
        <v>13472</v>
      </c>
      <c r="P110" s="57">
        <v>104184</v>
      </c>
      <c r="Q110" s="57">
        <v>161758</v>
      </c>
      <c r="R110" s="55">
        <f t="shared" si="26"/>
        <v>279830</v>
      </c>
      <c r="S110" s="56">
        <f t="shared" si="27"/>
        <v>265942</v>
      </c>
      <c r="T110" s="55">
        <f t="shared" si="28"/>
        <v>370542</v>
      </c>
      <c r="U110" s="56">
        <f t="shared" si="29"/>
        <v>175230</v>
      </c>
      <c r="V110" s="56">
        <f t="shared" si="30"/>
        <v>545772</v>
      </c>
      <c r="W110" s="58"/>
      <c r="X110" s="55">
        <f t="shared" si="31"/>
        <v>587684</v>
      </c>
      <c r="Y110" s="56">
        <f t="shared" si="32"/>
        <v>20390</v>
      </c>
      <c r="Z110" s="55">
        <f t="shared" si="33"/>
        <v>206426</v>
      </c>
      <c r="AA110" s="56">
        <f t="shared" si="34"/>
        <v>352562</v>
      </c>
      <c r="AB110" s="57">
        <f t="shared" si="35"/>
        <v>608074</v>
      </c>
      <c r="AC110" s="57">
        <f t="shared" si="36"/>
        <v>558988</v>
      </c>
      <c r="AD110" s="55">
        <f t="shared" si="37"/>
        <v>794110</v>
      </c>
      <c r="AE110" s="56">
        <f t="shared" si="38"/>
        <v>372952</v>
      </c>
      <c r="AF110" s="67">
        <f t="shared" si="39"/>
        <v>1167062</v>
      </c>
    </row>
    <row r="111" spans="1:32">
      <c r="A111" s="46">
        <f t="shared" si="40"/>
        <v>2006</v>
      </c>
      <c r="B111" s="46">
        <f t="shared" si="41"/>
        <v>1</v>
      </c>
      <c r="C111" s="62" t="s">
        <v>42</v>
      </c>
      <c r="D111" s="63">
        <v>321696.7</v>
      </c>
      <c r="E111" s="64">
        <v>5312.4</v>
      </c>
      <c r="F111" s="65">
        <v>100408.25</v>
      </c>
      <c r="G111" s="65">
        <v>192858</v>
      </c>
      <c r="H111" s="63">
        <f t="shared" si="21"/>
        <v>327009.10000000003</v>
      </c>
      <c r="I111" s="64">
        <f t="shared" si="22"/>
        <v>293266.25</v>
      </c>
      <c r="J111" s="66">
        <f t="shared" si="23"/>
        <v>422104.95</v>
      </c>
      <c r="K111" s="67">
        <f t="shared" si="24"/>
        <v>198170.4</v>
      </c>
      <c r="L111" s="68">
        <f t="shared" si="25"/>
        <v>620275.35</v>
      </c>
      <c r="M111" s="54"/>
      <c r="N111" s="55">
        <v>293855</v>
      </c>
      <c r="O111" s="56">
        <v>10581</v>
      </c>
      <c r="P111" s="57">
        <v>99740</v>
      </c>
      <c r="Q111" s="57">
        <v>175280</v>
      </c>
      <c r="R111" s="55">
        <f t="shared" si="26"/>
        <v>304436</v>
      </c>
      <c r="S111" s="56">
        <f t="shared" si="27"/>
        <v>275020</v>
      </c>
      <c r="T111" s="55">
        <f t="shared" si="28"/>
        <v>393595</v>
      </c>
      <c r="U111" s="56">
        <f t="shared" si="29"/>
        <v>185861</v>
      </c>
      <c r="V111" s="56">
        <f t="shared" si="30"/>
        <v>579456</v>
      </c>
      <c r="W111" s="58"/>
      <c r="X111" s="55">
        <f t="shared" si="31"/>
        <v>615552</v>
      </c>
      <c r="Y111" s="56">
        <f t="shared" si="32"/>
        <v>15893</v>
      </c>
      <c r="Z111" s="55">
        <f t="shared" si="33"/>
        <v>200148</v>
      </c>
      <c r="AA111" s="56">
        <f t="shared" si="34"/>
        <v>368138</v>
      </c>
      <c r="AB111" s="57">
        <f t="shared" si="35"/>
        <v>631445</v>
      </c>
      <c r="AC111" s="57">
        <f t="shared" si="36"/>
        <v>568286</v>
      </c>
      <c r="AD111" s="55">
        <f t="shared" si="37"/>
        <v>815700</v>
      </c>
      <c r="AE111" s="56">
        <f t="shared" si="38"/>
        <v>384031</v>
      </c>
      <c r="AF111" s="67">
        <f t="shared" si="39"/>
        <v>1199731</v>
      </c>
    </row>
    <row r="112" spans="1:32">
      <c r="A112" s="46">
        <f t="shared" si="40"/>
        <v>2006</v>
      </c>
      <c r="B112" s="46">
        <f t="shared" si="41"/>
        <v>2</v>
      </c>
      <c r="C112" s="62" t="s">
        <v>41</v>
      </c>
      <c r="D112" s="63">
        <v>247693</v>
      </c>
      <c r="E112" s="64">
        <v>4118.8500000000004</v>
      </c>
      <c r="F112" s="65">
        <v>96481.25</v>
      </c>
      <c r="G112" s="65">
        <v>132521.85</v>
      </c>
      <c r="H112" s="63">
        <f t="shared" si="21"/>
        <v>251811.85</v>
      </c>
      <c r="I112" s="64">
        <f t="shared" si="22"/>
        <v>229003.1</v>
      </c>
      <c r="J112" s="66">
        <f t="shared" si="23"/>
        <v>344174.25</v>
      </c>
      <c r="K112" s="67">
        <f t="shared" si="24"/>
        <v>136640.70000000001</v>
      </c>
      <c r="L112" s="68">
        <f t="shared" si="25"/>
        <v>480814.95</v>
      </c>
      <c r="M112" s="54"/>
      <c r="N112" s="55">
        <v>252463</v>
      </c>
      <c r="O112" s="56">
        <v>7940</v>
      </c>
      <c r="P112" s="57">
        <v>109963</v>
      </c>
      <c r="Q112" s="57">
        <v>145098</v>
      </c>
      <c r="R112" s="55">
        <f t="shared" si="26"/>
        <v>260403</v>
      </c>
      <c r="S112" s="56">
        <f t="shared" si="27"/>
        <v>255061</v>
      </c>
      <c r="T112" s="55">
        <f t="shared" si="28"/>
        <v>362426</v>
      </c>
      <c r="U112" s="56">
        <f t="shared" si="29"/>
        <v>153038</v>
      </c>
      <c r="V112" s="56">
        <f t="shared" si="30"/>
        <v>515464</v>
      </c>
      <c r="W112" s="58"/>
      <c r="X112" s="55">
        <f t="shared" si="31"/>
        <v>500156</v>
      </c>
      <c r="Y112" s="56">
        <f t="shared" si="32"/>
        <v>12059</v>
      </c>
      <c r="Z112" s="55">
        <f t="shared" si="33"/>
        <v>206444</v>
      </c>
      <c r="AA112" s="56">
        <f t="shared" si="34"/>
        <v>277620</v>
      </c>
      <c r="AB112" s="57">
        <f t="shared" si="35"/>
        <v>512215</v>
      </c>
      <c r="AC112" s="57">
        <f t="shared" si="36"/>
        <v>484064</v>
      </c>
      <c r="AD112" s="55">
        <f t="shared" si="37"/>
        <v>706600</v>
      </c>
      <c r="AE112" s="56">
        <f t="shared" si="38"/>
        <v>289679</v>
      </c>
      <c r="AF112" s="67">
        <f t="shared" si="39"/>
        <v>996279</v>
      </c>
    </row>
    <row r="113" spans="1:32">
      <c r="A113" s="46">
        <f t="shared" si="40"/>
        <v>2006</v>
      </c>
      <c r="B113" s="46">
        <f t="shared" si="41"/>
        <v>3</v>
      </c>
      <c r="C113" s="62" t="s">
        <v>40</v>
      </c>
      <c r="D113" s="63">
        <v>340793.55</v>
      </c>
      <c r="E113" s="64">
        <v>4607.5</v>
      </c>
      <c r="F113" s="65">
        <v>128240.5</v>
      </c>
      <c r="G113" s="65">
        <v>197308.25</v>
      </c>
      <c r="H113" s="63">
        <f t="shared" si="21"/>
        <v>345401.05</v>
      </c>
      <c r="I113" s="64">
        <f t="shared" si="22"/>
        <v>325548.75</v>
      </c>
      <c r="J113" s="66">
        <f t="shared" si="23"/>
        <v>469034.05</v>
      </c>
      <c r="K113" s="67">
        <f t="shared" si="24"/>
        <v>201915.75</v>
      </c>
      <c r="L113" s="68">
        <f t="shared" si="25"/>
        <v>670949.80000000005</v>
      </c>
      <c r="M113" s="54"/>
      <c r="N113" s="55">
        <v>282440</v>
      </c>
      <c r="O113" s="56">
        <v>9620</v>
      </c>
      <c r="P113" s="57">
        <v>118728</v>
      </c>
      <c r="Q113" s="57">
        <v>150407</v>
      </c>
      <c r="R113" s="55">
        <f t="shared" si="26"/>
        <v>292060</v>
      </c>
      <c r="S113" s="56">
        <f t="shared" si="27"/>
        <v>269135</v>
      </c>
      <c r="T113" s="55">
        <f t="shared" si="28"/>
        <v>401168</v>
      </c>
      <c r="U113" s="56">
        <f t="shared" si="29"/>
        <v>160027</v>
      </c>
      <c r="V113" s="56">
        <f t="shared" si="30"/>
        <v>561195</v>
      </c>
      <c r="W113" s="58"/>
      <c r="X113" s="55">
        <f t="shared" si="31"/>
        <v>623234</v>
      </c>
      <c r="Y113" s="56">
        <f t="shared" si="32"/>
        <v>14228</v>
      </c>
      <c r="Z113" s="55">
        <f t="shared" si="33"/>
        <v>246969</v>
      </c>
      <c r="AA113" s="56">
        <f t="shared" si="34"/>
        <v>347715</v>
      </c>
      <c r="AB113" s="57">
        <f t="shared" si="35"/>
        <v>637462</v>
      </c>
      <c r="AC113" s="57">
        <f t="shared" si="36"/>
        <v>594684</v>
      </c>
      <c r="AD113" s="55">
        <f t="shared" si="37"/>
        <v>870203</v>
      </c>
      <c r="AE113" s="56">
        <f t="shared" si="38"/>
        <v>361943</v>
      </c>
      <c r="AF113" s="67">
        <f t="shared" si="39"/>
        <v>1232146</v>
      </c>
    </row>
    <row r="114" spans="1:32">
      <c r="A114" s="46">
        <f t="shared" si="40"/>
        <v>2006</v>
      </c>
      <c r="B114" s="46">
        <f t="shared" si="41"/>
        <v>4</v>
      </c>
      <c r="C114" s="62" t="s">
        <v>39</v>
      </c>
      <c r="D114" s="63">
        <v>365187.9</v>
      </c>
      <c r="E114" s="64">
        <v>4982.7</v>
      </c>
      <c r="F114" s="65">
        <v>113398.75</v>
      </c>
      <c r="G114" s="65">
        <v>189824.25</v>
      </c>
      <c r="H114" s="63">
        <f t="shared" si="21"/>
        <v>370170.60000000003</v>
      </c>
      <c r="I114" s="64">
        <f t="shared" si="22"/>
        <v>303223</v>
      </c>
      <c r="J114" s="66">
        <f t="shared" si="23"/>
        <v>478586.65</v>
      </c>
      <c r="K114" s="67">
        <f t="shared" si="24"/>
        <v>194806.95</v>
      </c>
      <c r="L114" s="68">
        <f t="shared" si="25"/>
        <v>673393.60000000009</v>
      </c>
      <c r="M114" s="54"/>
      <c r="N114" s="55">
        <v>321044</v>
      </c>
      <c r="O114" s="56">
        <v>7891</v>
      </c>
      <c r="P114" s="57">
        <v>111755</v>
      </c>
      <c r="Q114" s="57">
        <v>178823</v>
      </c>
      <c r="R114" s="55">
        <f t="shared" si="26"/>
        <v>328935</v>
      </c>
      <c r="S114" s="56">
        <f t="shared" si="27"/>
        <v>290578</v>
      </c>
      <c r="T114" s="55">
        <f t="shared" si="28"/>
        <v>432799</v>
      </c>
      <c r="U114" s="56">
        <f t="shared" si="29"/>
        <v>186714</v>
      </c>
      <c r="V114" s="56">
        <f t="shared" si="30"/>
        <v>619513</v>
      </c>
      <c r="W114" s="58"/>
      <c r="X114" s="55">
        <f t="shared" si="31"/>
        <v>686232</v>
      </c>
      <c r="Y114" s="56">
        <f t="shared" si="32"/>
        <v>12874</v>
      </c>
      <c r="Z114" s="55">
        <f t="shared" si="33"/>
        <v>225154</v>
      </c>
      <c r="AA114" s="56">
        <f t="shared" si="34"/>
        <v>368647</v>
      </c>
      <c r="AB114" s="57">
        <f t="shared" si="35"/>
        <v>699106</v>
      </c>
      <c r="AC114" s="57">
        <f t="shared" si="36"/>
        <v>593801</v>
      </c>
      <c r="AD114" s="55">
        <f t="shared" si="37"/>
        <v>911386</v>
      </c>
      <c r="AE114" s="56">
        <f t="shared" si="38"/>
        <v>381521</v>
      </c>
      <c r="AF114" s="67">
        <f t="shared" si="39"/>
        <v>1292907</v>
      </c>
    </row>
    <row r="115" spans="1:32">
      <c r="A115" s="46">
        <f t="shared" si="40"/>
        <v>2006</v>
      </c>
      <c r="B115" s="46">
        <f t="shared" si="41"/>
        <v>5</v>
      </c>
      <c r="C115" s="62" t="s">
        <v>38</v>
      </c>
      <c r="D115" s="63">
        <v>362494.6</v>
      </c>
      <c r="E115" s="64">
        <v>6368.95</v>
      </c>
      <c r="F115" s="65">
        <v>118907.25</v>
      </c>
      <c r="G115" s="65">
        <v>208182.5</v>
      </c>
      <c r="H115" s="63">
        <f t="shared" si="21"/>
        <v>368863.55</v>
      </c>
      <c r="I115" s="64">
        <f t="shared" si="22"/>
        <v>327089.75</v>
      </c>
      <c r="J115" s="66">
        <f t="shared" si="23"/>
        <v>481401.85</v>
      </c>
      <c r="K115" s="67">
        <f t="shared" si="24"/>
        <v>214551.45</v>
      </c>
      <c r="L115" s="68">
        <f t="shared" si="25"/>
        <v>695953.3</v>
      </c>
      <c r="M115" s="54"/>
      <c r="N115" s="55">
        <v>328314</v>
      </c>
      <c r="O115" s="56">
        <v>9168</v>
      </c>
      <c r="P115" s="57">
        <v>115158</v>
      </c>
      <c r="Q115" s="57">
        <v>191425</v>
      </c>
      <c r="R115" s="55">
        <f t="shared" si="26"/>
        <v>337482</v>
      </c>
      <c r="S115" s="56">
        <f t="shared" si="27"/>
        <v>306583</v>
      </c>
      <c r="T115" s="55">
        <f t="shared" si="28"/>
        <v>443472</v>
      </c>
      <c r="U115" s="56">
        <f t="shared" si="29"/>
        <v>200593</v>
      </c>
      <c r="V115" s="56">
        <f t="shared" si="30"/>
        <v>644065</v>
      </c>
      <c r="W115" s="58"/>
      <c r="X115" s="55">
        <f t="shared" si="31"/>
        <v>690809</v>
      </c>
      <c r="Y115" s="56">
        <f t="shared" si="32"/>
        <v>15537</v>
      </c>
      <c r="Z115" s="55">
        <f t="shared" si="33"/>
        <v>234065</v>
      </c>
      <c r="AA115" s="56">
        <f t="shared" si="34"/>
        <v>399608</v>
      </c>
      <c r="AB115" s="57">
        <f t="shared" si="35"/>
        <v>706346</v>
      </c>
      <c r="AC115" s="57">
        <f t="shared" si="36"/>
        <v>633673</v>
      </c>
      <c r="AD115" s="55">
        <f t="shared" si="37"/>
        <v>924874</v>
      </c>
      <c r="AE115" s="56">
        <f t="shared" si="38"/>
        <v>415145</v>
      </c>
      <c r="AF115" s="67">
        <f t="shared" si="39"/>
        <v>1340019</v>
      </c>
    </row>
    <row r="116" spans="1:32">
      <c r="A116" s="46">
        <f t="shared" si="40"/>
        <v>2006</v>
      </c>
      <c r="B116" s="46">
        <f t="shared" si="41"/>
        <v>6</v>
      </c>
      <c r="C116" s="62" t="s">
        <v>37</v>
      </c>
      <c r="D116" s="63">
        <v>380852.5</v>
      </c>
      <c r="E116" s="64">
        <v>7104.35</v>
      </c>
      <c r="F116" s="65">
        <v>115184.65</v>
      </c>
      <c r="G116" s="65">
        <v>223730</v>
      </c>
      <c r="H116" s="63">
        <f t="shared" si="21"/>
        <v>387956.85</v>
      </c>
      <c r="I116" s="64">
        <f t="shared" si="22"/>
        <v>338914.65</v>
      </c>
      <c r="J116" s="66">
        <f t="shared" si="23"/>
        <v>496037.15</v>
      </c>
      <c r="K116" s="67">
        <f t="shared" si="24"/>
        <v>230834.35</v>
      </c>
      <c r="L116" s="68">
        <f t="shared" si="25"/>
        <v>726871.5</v>
      </c>
      <c r="M116" s="54"/>
      <c r="N116" s="55">
        <v>319737</v>
      </c>
      <c r="O116" s="56">
        <v>6055</v>
      </c>
      <c r="P116" s="57">
        <v>101828</v>
      </c>
      <c r="Q116" s="57">
        <v>189383</v>
      </c>
      <c r="R116" s="55">
        <f t="shared" si="26"/>
        <v>325792</v>
      </c>
      <c r="S116" s="56">
        <f t="shared" si="27"/>
        <v>291211</v>
      </c>
      <c r="T116" s="55">
        <f t="shared" si="28"/>
        <v>421565</v>
      </c>
      <c r="U116" s="56">
        <f t="shared" si="29"/>
        <v>195438</v>
      </c>
      <c r="V116" s="56">
        <f t="shared" si="30"/>
        <v>617003</v>
      </c>
      <c r="W116" s="58"/>
      <c r="X116" s="55">
        <f t="shared" si="31"/>
        <v>700590</v>
      </c>
      <c r="Y116" s="56">
        <f t="shared" si="32"/>
        <v>13159</v>
      </c>
      <c r="Z116" s="55">
        <f t="shared" si="33"/>
        <v>217013</v>
      </c>
      <c r="AA116" s="56">
        <f t="shared" si="34"/>
        <v>413113</v>
      </c>
      <c r="AB116" s="57">
        <f t="shared" si="35"/>
        <v>713749</v>
      </c>
      <c r="AC116" s="57">
        <f t="shared" si="36"/>
        <v>630126</v>
      </c>
      <c r="AD116" s="55">
        <f t="shared" si="37"/>
        <v>917603</v>
      </c>
      <c r="AE116" s="56">
        <f t="shared" si="38"/>
        <v>426272</v>
      </c>
      <c r="AF116" s="67">
        <f t="shared" si="39"/>
        <v>1343875</v>
      </c>
    </row>
    <row r="117" spans="1:32">
      <c r="A117" s="46">
        <f t="shared" si="40"/>
        <v>2006</v>
      </c>
      <c r="B117" s="46">
        <f t="shared" si="41"/>
        <v>7</v>
      </c>
      <c r="C117" s="62" t="s">
        <v>36</v>
      </c>
      <c r="D117" s="63">
        <v>404664.55</v>
      </c>
      <c r="E117" s="64">
        <v>8692.7000000000007</v>
      </c>
      <c r="F117" s="65">
        <v>124134.25</v>
      </c>
      <c r="G117" s="65">
        <v>223834.85</v>
      </c>
      <c r="H117" s="63">
        <f t="shared" si="21"/>
        <v>413357.25</v>
      </c>
      <c r="I117" s="64">
        <f t="shared" si="22"/>
        <v>347969.1</v>
      </c>
      <c r="J117" s="66">
        <f t="shared" si="23"/>
        <v>528798.80000000005</v>
      </c>
      <c r="K117" s="67">
        <f t="shared" si="24"/>
        <v>232527.55000000002</v>
      </c>
      <c r="L117" s="68">
        <f t="shared" si="25"/>
        <v>761326.35000000009</v>
      </c>
      <c r="M117" s="54"/>
      <c r="N117" s="55">
        <v>305117</v>
      </c>
      <c r="O117" s="56">
        <v>9494</v>
      </c>
      <c r="P117" s="57">
        <v>100861</v>
      </c>
      <c r="Q117" s="57">
        <v>167453</v>
      </c>
      <c r="R117" s="55">
        <f t="shared" si="26"/>
        <v>314611</v>
      </c>
      <c r="S117" s="56">
        <f t="shared" si="27"/>
        <v>268314</v>
      </c>
      <c r="T117" s="55">
        <f t="shared" si="28"/>
        <v>405978</v>
      </c>
      <c r="U117" s="56">
        <f t="shared" si="29"/>
        <v>176947</v>
      </c>
      <c r="V117" s="56">
        <f t="shared" si="30"/>
        <v>582925</v>
      </c>
      <c r="W117" s="58"/>
      <c r="X117" s="55">
        <f t="shared" si="31"/>
        <v>709782</v>
      </c>
      <c r="Y117" s="56">
        <f t="shared" si="32"/>
        <v>18187</v>
      </c>
      <c r="Z117" s="55">
        <f t="shared" si="33"/>
        <v>224995</v>
      </c>
      <c r="AA117" s="56">
        <f t="shared" si="34"/>
        <v>391288</v>
      </c>
      <c r="AB117" s="57">
        <f t="shared" si="35"/>
        <v>727969</v>
      </c>
      <c r="AC117" s="57">
        <f t="shared" si="36"/>
        <v>616283</v>
      </c>
      <c r="AD117" s="55">
        <f t="shared" si="37"/>
        <v>934777</v>
      </c>
      <c r="AE117" s="56">
        <f t="shared" si="38"/>
        <v>409475</v>
      </c>
      <c r="AF117" s="67">
        <f t="shared" si="39"/>
        <v>1344252</v>
      </c>
    </row>
    <row r="118" spans="1:32">
      <c r="A118" s="46">
        <f t="shared" si="40"/>
        <v>2006</v>
      </c>
      <c r="B118" s="46">
        <f t="shared" si="41"/>
        <v>8</v>
      </c>
      <c r="C118" s="62" t="s">
        <v>35</v>
      </c>
      <c r="D118" s="63">
        <v>405303.05</v>
      </c>
      <c r="E118" s="64">
        <v>8701.25</v>
      </c>
      <c r="F118" s="65">
        <v>119220.25</v>
      </c>
      <c r="G118" s="65">
        <v>257502</v>
      </c>
      <c r="H118" s="63">
        <f t="shared" si="21"/>
        <v>414004.3</v>
      </c>
      <c r="I118" s="64">
        <f t="shared" si="22"/>
        <v>376722.25</v>
      </c>
      <c r="J118" s="66">
        <f t="shared" si="23"/>
        <v>524523.30000000005</v>
      </c>
      <c r="K118" s="67">
        <f t="shared" si="24"/>
        <v>266203.25</v>
      </c>
      <c r="L118" s="68">
        <f t="shared" si="25"/>
        <v>790726.55</v>
      </c>
      <c r="M118" s="54"/>
      <c r="N118" s="55">
        <v>347829</v>
      </c>
      <c r="O118" s="56">
        <v>10221</v>
      </c>
      <c r="P118" s="57">
        <v>105256</v>
      </c>
      <c r="Q118" s="57">
        <v>211753</v>
      </c>
      <c r="R118" s="55">
        <f t="shared" si="26"/>
        <v>358050</v>
      </c>
      <c r="S118" s="56">
        <f t="shared" si="27"/>
        <v>317009</v>
      </c>
      <c r="T118" s="55">
        <f t="shared" si="28"/>
        <v>453085</v>
      </c>
      <c r="U118" s="56">
        <f t="shared" si="29"/>
        <v>221974</v>
      </c>
      <c r="V118" s="56">
        <f t="shared" si="30"/>
        <v>675059</v>
      </c>
      <c r="W118" s="58"/>
      <c r="X118" s="55">
        <f t="shared" si="31"/>
        <v>753132</v>
      </c>
      <c r="Y118" s="56">
        <f t="shared" si="32"/>
        <v>18922</v>
      </c>
      <c r="Z118" s="55">
        <f t="shared" si="33"/>
        <v>224476</v>
      </c>
      <c r="AA118" s="56">
        <f t="shared" si="34"/>
        <v>469255</v>
      </c>
      <c r="AB118" s="57">
        <f t="shared" si="35"/>
        <v>772054</v>
      </c>
      <c r="AC118" s="57">
        <f t="shared" si="36"/>
        <v>693731</v>
      </c>
      <c r="AD118" s="55">
        <f t="shared" si="37"/>
        <v>977608</v>
      </c>
      <c r="AE118" s="56">
        <f t="shared" si="38"/>
        <v>488177</v>
      </c>
      <c r="AF118" s="67">
        <f t="shared" si="39"/>
        <v>1465785</v>
      </c>
    </row>
    <row r="119" spans="1:32">
      <c r="A119" s="46">
        <f t="shared" si="40"/>
        <v>2006</v>
      </c>
      <c r="B119" s="46">
        <f t="shared" si="41"/>
        <v>9</v>
      </c>
      <c r="C119" s="62" t="s">
        <v>34</v>
      </c>
      <c r="D119" s="63">
        <v>425473.75</v>
      </c>
      <c r="E119" s="64">
        <v>5809.15</v>
      </c>
      <c r="F119" s="65">
        <v>124195.75</v>
      </c>
      <c r="G119" s="65">
        <v>236126</v>
      </c>
      <c r="H119" s="63">
        <f t="shared" si="21"/>
        <v>431282.9</v>
      </c>
      <c r="I119" s="64">
        <f t="shared" si="22"/>
        <v>360321.75</v>
      </c>
      <c r="J119" s="66">
        <f t="shared" si="23"/>
        <v>549669.5</v>
      </c>
      <c r="K119" s="67">
        <f t="shared" si="24"/>
        <v>241935.15</v>
      </c>
      <c r="L119" s="68">
        <f t="shared" si="25"/>
        <v>791604.65</v>
      </c>
      <c r="M119" s="54"/>
      <c r="N119" s="55">
        <v>317661</v>
      </c>
      <c r="O119" s="56">
        <v>10106</v>
      </c>
      <c r="P119" s="57">
        <v>98660</v>
      </c>
      <c r="Q119" s="57">
        <v>188313</v>
      </c>
      <c r="R119" s="55">
        <f t="shared" si="26"/>
        <v>327767</v>
      </c>
      <c r="S119" s="56">
        <f t="shared" si="27"/>
        <v>286973</v>
      </c>
      <c r="T119" s="55">
        <f t="shared" si="28"/>
        <v>416321</v>
      </c>
      <c r="U119" s="56">
        <f t="shared" si="29"/>
        <v>198419</v>
      </c>
      <c r="V119" s="56">
        <f t="shared" si="30"/>
        <v>614740</v>
      </c>
      <c r="W119" s="58"/>
      <c r="X119" s="55">
        <f t="shared" si="31"/>
        <v>743135</v>
      </c>
      <c r="Y119" s="56">
        <f t="shared" si="32"/>
        <v>15915</v>
      </c>
      <c r="Z119" s="55">
        <f t="shared" si="33"/>
        <v>222856</v>
      </c>
      <c r="AA119" s="56">
        <f t="shared" si="34"/>
        <v>424439</v>
      </c>
      <c r="AB119" s="57">
        <f t="shared" si="35"/>
        <v>759050</v>
      </c>
      <c r="AC119" s="57">
        <f t="shared" si="36"/>
        <v>647295</v>
      </c>
      <c r="AD119" s="55">
        <f t="shared" si="37"/>
        <v>965991</v>
      </c>
      <c r="AE119" s="56">
        <f t="shared" si="38"/>
        <v>440354</v>
      </c>
      <c r="AF119" s="67">
        <f t="shared" si="39"/>
        <v>1406345</v>
      </c>
    </row>
    <row r="120" spans="1:32">
      <c r="A120" s="46">
        <f t="shared" si="40"/>
        <v>2006</v>
      </c>
      <c r="B120" s="46">
        <f t="shared" si="41"/>
        <v>10</v>
      </c>
      <c r="C120" s="62" t="s">
        <v>33</v>
      </c>
      <c r="D120" s="63">
        <v>412554.4</v>
      </c>
      <c r="E120" s="64">
        <v>9139.2999999999993</v>
      </c>
      <c r="F120" s="65">
        <v>131335.25</v>
      </c>
      <c r="G120" s="65">
        <v>247034.9</v>
      </c>
      <c r="H120" s="63">
        <f t="shared" si="21"/>
        <v>421693.7</v>
      </c>
      <c r="I120" s="64">
        <f t="shared" si="22"/>
        <v>378370.15</v>
      </c>
      <c r="J120" s="66">
        <f t="shared" si="23"/>
        <v>543889.65</v>
      </c>
      <c r="K120" s="67">
        <f t="shared" si="24"/>
        <v>256174.19999999998</v>
      </c>
      <c r="L120" s="68">
        <f t="shared" si="25"/>
        <v>800063.85</v>
      </c>
      <c r="M120" s="54"/>
      <c r="N120" s="55">
        <v>335688</v>
      </c>
      <c r="O120" s="56">
        <v>8009</v>
      </c>
      <c r="P120" s="57">
        <v>109318</v>
      </c>
      <c r="Q120" s="57">
        <v>197711</v>
      </c>
      <c r="R120" s="55">
        <f t="shared" si="26"/>
        <v>343697</v>
      </c>
      <c r="S120" s="56">
        <f t="shared" si="27"/>
        <v>307029</v>
      </c>
      <c r="T120" s="55">
        <f t="shared" si="28"/>
        <v>445006</v>
      </c>
      <c r="U120" s="56">
        <f t="shared" si="29"/>
        <v>205720</v>
      </c>
      <c r="V120" s="56">
        <f t="shared" si="30"/>
        <v>650726</v>
      </c>
      <c r="W120" s="58"/>
      <c r="X120" s="55">
        <f t="shared" si="31"/>
        <v>748242</v>
      </c>
      <c r="Y120" s="56">
        <f t="shared" si="32"/>
        <v>17148</v>
      </c>
      <c r="Z120" s="55">
        <f t="shared" si="33"/>
        <v>240653</v>
      </c>
      <c r="AA120" s="56">
        <f t="shared" si="34"/>
        <v>444746</v>
      </c>
      <c r="AB120" s="57">
        <f t="shared" si="35"/>
        <v>765390</v>
      </c>
      <c r="AC120" s="57">
        <f t="shared" si="36"/>
        <v>685399</v>
      </c>
      <c r="AD120" s="55">
        <f t="shared" si="37"/>
        <v>988895</v>
      </c>
      <c r="AE120" s="56">
        <f t="shared" si="38"/>
        <v>461894</v>
      </c>
      <c r="AF120" s="67">
        <f t="shared" si="39"/>
        <v>1450789</v>
      </c>
    </row>
    <row r="121" spans="1:32">
      <c r="A121" s="46">
        <f t="shared" si="40"/>
        <v>2006</v>
      </c>
      <c r="B121" s="46">
        <f t="shared" si="41"/>
        <v>11</v>
      </c>
      <c r="C121" s="62" t="s">
        <v>32</v>
      </c>
      <c r="D121" s="63">
        <v>382404.65</v>
      </c>
      <c r="E121" s="64">
        <v>7803.85</v>
      </c>
      <c r="F121" s="65">
        <v>122646</v>
      </c>
      <c r="G121" s="65">
        <v>232758.6</v>
      </c>
      <c r="H121" s="63">
        <f t="shared" si="21"/>
        <v>390208.5</v>
      </c>
      <c r="I121" s="64">
        <f t="shared" si="22"/>
        <v>355404.6</v>
      </c>
      <c r="J121" s="66">
        <f t="shared" si="23"/>
        <v>505050.65</v>
      </c>
      <c r="K121" s="67">
        <f t="shared" si="24"/>
        <v>240562.45</v>
      </c>
      <c r="L121" s="68">
        <f t="shared" si="25"/>
        <v>745613.10000000009</v>
      </c>
      <c r="M121" s="54"/>
      <c r="N121" s="55">
        <v>332806</v>
      </c>
      <c r="O121" s="56">
        <v>6575</v>
      </c>
      <c r="P121" s="57">
        <v>107738</v>
      </c>
      <c r="Q121" s="57">
        <v>207877</v>
      </c>
      <c r="R121" s="55">
        <f t="shared" si="26"/>
        <v>339381</v>
      </c>
      <c r="S121" s="56">
        <f t="shared" si="27"/>
        <v>315615</v>
      </c>
      <c r="T121" s="55">
        <f t="shared" si="28"/>
        <v>440544</v>
      </c>
      <c r="U121" s="56">
        <f t="shared" si="29"/>
        <v>214452</v>
      </c>
      <c r="V121" s="56">
        <f t="shared" si="30"/>
        <v>654996</v>
      </c>
      <c r="W121" s="58"/>
      <c r="X121" s="55">
        <f t="shared" si="31"/>
        <v>715211</v>
      </c>
      <c r="Y121" s="56">
        <f t="shared" si="32"/>
        <v>14379</v>
      </c>
      <c r="Z121" s="55">
        <f t="shared" si="33"/>
        <v>230384</v>
      </c>
      <c r="AA121" s="56">
        <f t="shared" si="34"/>
        <v>440636</v>
      </c>
      <c r="AB121" s="57">
        <f t="shared" si="35"/>
        <v>729590</v>
      </c>
      <c r="AC121" s="57">
        <f t="shared" si="36"/>
        <v>671020</v>
      </c>
      <c r="AD121" s="55">
        <f t="shared" si="37"/>
        <v>945595</v>
      </c>
      <c r="AE121" s="56">
        <f t="shared" si="38"/>
        <v>455015</v>
      </c>
      <c r="AF121" s="67">
        <f t="shared" si="39"/>
        <v>1400610</v>
      </c>
    </row>
    <row r="122" spans="1:32">
      <c r="A122" s="46">
        <f t="shared" si="40"/>
        <v>2006</v>
      </c>
      <c r="B122" s="46">
        <f t="shared" si="41"/>
        <v>12</v>
      </c>
      <c r="C122" s="62" t="s">
        <v>31</v>
      </c>
      <c r="D122" s="63">
        <v>359066.6</v>
      </c>
      <c r="E122" s="64">
        <v>6524.15</v>
      </c>
      <c r="F122" s="65">
        <v>129467.75</v>
      </c>
      <c r="G122" s="65">
        <v>217201.5</v>
      </c>
      <c r="H122" s="63">
        <f t="shared" si="21"/>
        <v>365590.75</v>
      </c>
      <c r="I122" s="64">
        <f t="shared" si="22"/>
        <v>346669.25</v>
      </c>
      <c r="J122" s="66">
        <f t="shared" si="23"/>
        <v>488534.35</v>
      </c>
      <c r="K122" s="67">
        <f t="shared" si="24"/>
        <v>223725.65</v>
      </c>
      <c r="L122" s="68">
        <f t="shared" si="25"/>
        <v>712260</v>
      </c>
      <c r="M122" s="54"/>
      <c r="N122" s="55">
        <v>282726</v>
      </c>
      <c r="O122" s="56">
        <v>7123</v>
      </c>
      <c r="P122" s="57">
        <v>111838</v>
      </c>
      <c r="Q122" s="57">
        <v>173540</v>
      </c>
      <c r="R122" s="55">
        <f t="shared" si="26"/>
        <v>289849</v>
      </c>
      <c r="S122" s="56">
        <f t="shared" si="27"/>
        <v>285378</v>
      </c>
      <c r="T122" s="55">
        <f t="shared" si="28"/>
        <v>394564</v>
      </c>
      <c r="U122" s="56">
        <f t="shared" si="29"/>
        <v>180663</v>
      </c>
      <c r="V122" s="56">
        <f t="shared" si="30"/>
        <v>575227</v>
      </c>
      <c r="W122" s="58"/>
      <c r="X122" s="55">
        <f t="shared" si="31"/>
        <v>641793</v>
      </c>
      <c r="Y122" s="56">
        <f t="shared" si="32"/>
        <v>13647</v>
      </c>
      <c r="Z122" s="55">
        <f t="shared" si="33"/>
        <v>241306</v>
      </c>
      <c r="AA122" s="56">
        <f t="shared" si="34"/>
        <v>390742</v>
      </c>
      <c r="AB122" s="57">
        <f t="shared" si="35"/>
        <v>655440</v>
      </c>
      <c r="AC122" s="57">
        <f t="shared" si="36"/>
        <v>632048</v>
      </c>
      <c r="AD122" s="55">
        <f t="shared" si="37"/>
        <v>883099</v>
      </c>
      <c r="AE122" s="56">
        <f t="shared" si="38"/>
        <v>404389</v>
      </c>
      <c r="AF122" s="67">
        <f t="shared" si="39"/>
        <v>1287488</v>
      </c>
    </row>
    <row r="123" spans="1:32">
      <c r="A123" s="46">
        <f t="shared" si="40"/>
        <v>2007</v>
      </c>
      <c r="B123" s="46">
        <f t="shared" si="41"/>
        <v>1</v>
      </c>
      <c r="C123" s="62" t="s">
        <v>42</v>
      </c>
      <c r="D123" s="63">
        <v>360191.45</v>
      </c>
      <c r="E123" s="64">
        <v>6904.2</v>
      </c>
      <c r="F123" s="65">
        <v>124433.25</v>
      </c>
      <c r="G123" s="65">
        <v>200073.1</v>
      </c>
      <c r="H123" s="63">
        <f t="shared" si="21"/>
        <v>367095.65</v>
      </c>
      <c r="I123" s="64">
        <f t="shared" si="22"/>
        <v>324506.34999999998</v>
      </c>
      <c r="J123" s="66">
        <f t="shared" si="23"/>
        <v>484624.7</v>
      </c>
      <c r="K123" s="67">
        <f t="shared" si="24"/>
        <v>206977.30000000002</v>
      </c>
      <c r="L123" s="68">
        <f t="shared" si="25"/>
        <v>691602</v>
      </c>
      <c r="M123" s="54"/>
      <c r="N123" s="55">
        <v>303344</v>
      </c>
      <c r="O123" s="56">
        <v>8055</v>
      </c>
      <c r="P123" s="57">
        <v>108310</v>
      </c>
      <c r="Q123" s="57">
        <v>171761</v>
      </c>
      <c r="R123" s="55">
        <f t="shared" si="26"/>
        <v>311399</v>
      </c>
      <c r="S123" s="56">
        <f t="shared" si="27"/>
        <v>280071</v>
      </c>
      <c r="T123" s="55">
        <f t="shared" si="28"/>
        <v>411654</v>
      </c>
      <c r="U123" s="56">
        <f t="shared" si="29"/>
        <v>179816</v>
      </c>
      <c r="V123" s="56">
        <f t="shared" si="30"/>
        <v>591470</v>
      </c>
      <c r="W123" s="58"/>
      <c r="X123" s="55">
        <f t="shared" si="31"/>
        <v>663535</v>
      </c>
      <c r="Y123" s="56">
        <f t="shared" si="32"/>
        <v>14959</v>
      </c>
      <c r="Z123" s="55">
        <f t="shared" si="33"/>
        <v>232743</v>
      </c>
      <c r="AA123" s="56">
        <f t="shared" si="34"/>
        <v>371834</v>
      </c>
      <c r="AB123" s="57">
        <f t="shared" si="35"/>
        <v>678494</v>
      </c>
      <c r="AC123" s="57">
        <f t="shared" si="36"/>
        <v>604577</v>
      </c>
      <c r="AD123" s="55">
        <f t="shared" si="37"/>
        <v>896278</v>
      </c>
      <c r="AE123" s="56">
        <f t="shared" si="38"/>
        <v>386793</v>
      </c>
      <c r="AF123" s="67">
        <f t="shared" si="39"/>
        <v>1283071</v>
      </c>
    </row>
    <row r="124" spans="1:32">
      <c r="A124" s="46">
        <f t="shared" si="40"/>
        <v>2007</v>
      </c>
      <c r="B124" s="46">
        <f t="shared" si="41"/>
        <v>2</v>
      </c>
      <c r="C124" s="62" t="s">
        <v>41</v>
      </c>
      <c r="D124" s="63">
        <v>353009.95</v>
      </c>
      <c r="E124" s="64">
        <v>5590.8</v>
      </c>
      <c r="F124" s="65">
        <v>118952.75</v>
      </c>
      <c r="G124" s="65">
        <v>171689.5</v>
      </c>
      <c r="H124" s="63">
        <f t="shared" si="21"/>
        <v>358600.75</v>
      </c>
      <c r="I124" s="64">
        <f t="shared" si="22"/>
        <v>290642.25</v>
      </c>
      <c r="J124" s="66">
        <f t="shared" si="23"/>
        <v>471962.7</v>
      </c>
      <c r="K124" s="67">
        <f t="shared" si="24"/>
        <v>177280.3</v>
      </c>
      <c r="L124" s="68">
        <f t="shared" si="25"/>
        <v>649243</v>
      </c>
      <c r="M124" s="54"/>
      <c r="N124" s="55">
        <v>284800</v>
      </c>
      <c r="O124" s="56">
        <v>6076</v>
      </c>
      <c r="P124" s="57">
        <v>108215</v>
      </c>
      <c r="Q124" s="57">
        <v>142113</v>
      </c>
      <c r="R124" s="55">
        <f t="shared" si="26"/>
        <v>290876</v>
      </c>
      <c r="S124" s="56">
        <f t="shared" si="27"/>
        <v>250328</v>
      </c>
      <c r="T124" s="55">
        <f t="shared" si="28"/>
        <v>393015</v>
      </c>
      <c r="U124" s="56">
        <f t="shared" si="29"/>
        <v>148189</v>
      </c>
      <c r="V124" s="56">
        <f t="shared" si="30"/>
        <v>541204</v>
      </c>
      <c r="W124" s="58"/>
      <c r="X124" s="55">
        <f t="shared" si="31"/>
        <v>637810</v>
      </c>
      <c r="Y124" s="56">
        <f t="shared" si="32"/>
        <v>11667</v>
      </c>
      <c r="Z124" s="55">
        <f t="shared" si="33"/>
        <v>227168</v>
      </c>
      <c r="AA124" s="56">
        <f t="shared" si="34"/>
        <v>313803</v>
      </c>
      <c r="AB124" s="57">
        <f t="shared" si="35"/>
        <v>649477</v>
      </c>
      <c r="AC124" s="57">
        <f t="shared" si="36"/>
        <v>540971</v>
      </c>
      <c r="AD124" s="55">
        <f t="shared" si="37"/>
        <v>864978</v>
      </c>
      <c r="AE124" s="56">
        <f t="shared" si="38"/>
        <v>325470</v>
      </c>
      <c r="AF124" s="67">
        <f t="shared" si="39"/>
        <v>1190448</v>
      </c>
    </row>
    <row r="125" spans="1:32">
      <c r="A125" s="46">
        <f t="shared" si="40"/>
        <v>2007</v>
      </c>
      <c r="B125" s="46">
        <f t="shared" si="41"/>
        <v>3</v>
      </c>
      <c r="C125" s="62" t="s">
        <v>40</v>
      </c>
      <c r="D125" s="63">
        <v>318279.3</v>
      </c>
      <c r="E125" s="64">
        <v>5192.8</v>
      </c>
      <c r="F125" s="65">
        <v>127945.75</v>
      </c>
      <c r="G125" s="65">
        <v>178521.3</v>
      </c>
      <c r="H125" s="63">
        <f t="shared" si="21"/>
        <v>323472.09999999998</v>
      </c>
      <c r="I125" s="64">
        <f t="shared" si="22"/>
        <v>306467.05</v>
      </c>
      <c r="J125" s="66">
        <f t="shared" si="23"/>
        <v>446225.05</v>
      </c>
      <c r="K125" s="67">
        <f t="shared" si="24"/>
        <v>183714.09999999998</v>
      </c>
      <c r="L125" s="68">
        <f t="shared" si="25"/>
        <v>629939.14999999991</v>
      </c>
      <c r="M125" s="54"/>
      <c r="N125" s="55">
        <v>252998</v>
      </c>
      <c r="O125" s="56">
        <v>11149</v>
      </c>
      <c r="P125" s="57">
        <v>125529</v>
      </c>
      <c r="Q125" s="57">
        <v>151431</v>
      </c>
      <c r="R125" s="55">
        <f t="shared" si="26"/>
        <v>264147</v>
      </c>
      <c r="S125" s="56">
        <f t="shared" si="27"/>
        <v>276960</v>
      </c>
      <c r="T125" s="55">
        <f t="shared" si="28"/>
        <v>378527</v>
      </c>
      <c r="U125" s="56">
        <f t="shared" si="29"/>
        <v>162580</v>
      </c>
      <c r="V125" s="56">
        <f t="shared" si="30"/>
        <v>541107</v>
      </c>
      <c r="W125" s="58"/>
      <c r="X125" s="55">
        <f t="shared" si="31"/>
        <v>571277</v>
      </c>
      <c r="Y125" s="56">
        <f t="shared" si="32"/>
        <v>16342</v>
      </c>
      <c r="Z125" s="55">
        <f t="shared" si="33"/>
        <v>253475</v>
      </c>
      <c r="AA125" s="56">
        <f t="shared" si="34"/>
        <v>329952</v>
      </c>
      <c r="AB125" s="57">
        <f t="shared" si="35"/>
        <v>587619</v>
      </c>
      <c r="AC125" s="57">
        <f t="shared" si="36"/>
        <v>583427</v>
      </c>
      <c r="AD125" s="55">
        <f t="shared" si="37"/>
        <v>824752</v>
      </c>
      <c r="AE125" s="56">
        <f t="shared" si="38"/>
        <v>346294</v>
      </c>
      <c r="AF125" s="67">
        <f t="shared" si="39"/>
        <v>1171046</v>
      </c>
    </row>
    <row r="126" spans="1:32">
      <c r="A126" s="46">
        <f t="shared" si="40"/>
        <v>2007</v>
      </c>
      <c r="B126" s="46">
        <f t="shared" si="41"/>
        <v>4</v>
      </c>
      <c r="C126" s="62" t="s">
        <v>39</v>
      </c>
      <c r="D126" s="63">
        <v>368682.95</v>
      </c>
      <c r="E126" s="64">
        <v>6828.55</v>
      </c>
      <c r="F126" s="65">
        <v>123079</v>
      </c>
      <c r="G126" s="65">
        <v>181066.75</v>
      </c>
      <c r="H126" s="63">
        <f t="shared" si="21"/>
        <v>375511.5</v>
      </c>
      <c r="I126" s="64">
        <f t="shared" si="22"/>
        <v>304145.75</v>
      </c>
      <c r="J126" s="66">
        <f t="shared" si="23"/>
        <v>491761.95</v>
      </c>
      <c r="K126" s="67">
        <f t="shared" si="24"/>
        <v>187895.3</v>
      </c>
      <c r="L126" s="68">
        <f t="shared" si="25"/>
        <v>679657.25</v>
      </c>
      <c r="M126" s="54"/>
      <c r="N126" s="55">
        <v>303138</v>
      </c>
      <c r="O126" s="56">
        <v>7407</v>
      </c>
      <c r="P126" s="57">
        <v>121191</v>
      </c>
      <c r="Q126" s="57">
        <v>147500</v>
      </c>
      <c r="R126" s="55">
        <f t="shared" si="26"/>
        <v>310545</v>
      </c>
      <c r="S126" s="56">
        <f t="shared" si="27"/>
        <v>268691</v>
      </c>
      <c r="T126" s="55">
        <f t="shared" si="28"/>
        <v>424329</v>
      </c>
      <c r="U126" s="56">
        <f t="shared" si="29"/>
        <v>154907</v>
      </c>
      <c r="V126" s="56">
        <f t="shared" si="30"/>
        <v>579236</v>
      </c>
      <c r="W126" s="58"/>
      <c r="X126" s="55">
        <f t="shared" si="31"/>
        <v>671821</v>
      </c>
      <c r="Y126" s="56">
        <f t="shared" si="32"/>
        <v>14236</v>
      </c>
      <c r="Z126" s="55">
        <f t="shared" si="33"/>
        <v>244270</v>
      </c>
      <c r="AA126" s="56">
        <f t="shared" si="34"/>
        <v>328567</v>
      </c>
      <c r="AB126" s="57">
        <f t="shared" si="35"/>
        <v>686057</v>
      </c>
      <c r="AC126" s="57">
        <f t="shared" si="36"/>
        <v>572837</v>
      </c>
      <c r="AD126" s="55">
        <f t="shared" si="37"/>
        <v>916091</v>
      </c>
      <c r="AE126" s="56">
        <f t="shared" si="38"/>
        <v>342803</v>
      </c>
      <c r="AF126" s="67">
        <f t="shared" si="39"/>
        <v>1258894</v>
      </c>
    </row>
    <row r="127" spans="1:32">
      <c r="A127" s="46">
        <f t="shared" si="40"/>
        <v>2007</v>
      </c>
      <c r="B127" s="46">
        <f t="shared" si="41"/>
        <v>5</v>
      </c>
      <c r="C127" s="62" t="s">
        <v>38</v>
      </c>
      <c r="D127" s="63">
        <v>361683.05</v>
      </c>
      <c r="E127" s="64">
        <v>7191.25</v>
      </c>
      <c r="F127" s="65">
        <v>134349.5</v>
      </c>
      <c r="G127" s="65">
        <v>178320.75</v>
      </c>
      <c r="H127" s="63">
        <f t="shared" si="21"/>
        <v>368874.3</v>
      </c>
      <c r="I127" s="64">
        <f t="shared" si="22"/>
        <v>312670.25</v>
      </c>
      <c r="J127" s="66">
        <f t="shared" si="23"/>
        <v>496032.55</v>
      </c>
      <c r="K127" s="67">
        <f t="shared" si="24"/>
        <v>185512</v>
      </c>
      <c r="L127" s="68">
        <f t="shared" si="25"/>
        <v>681544.55</v>
      </c>
      <c r="M127" s="54"/>
      <c r="N127" s="55">
        <v>316666</v>
      </c>
      <c r="O127" s="56">
        <v>6705</v>
      </c>
      <c r="P127" s="57">
        <v>127061</v>
      </c>
      <c r="Q127" s="57">
        <v>155824</v>
      </c>
      <c r="R127" s="55">
        <f t="shared" si="26"/>
        <v>323371</v>
      </c>
      <c r="S127" s="56">
        <f t="shared" si="27"/>
        <v>282885</v>
      </c>
      <c r="T127" s="55">
        <f t="shared" si="28"/>
        <v>443727</v>
      </c>
      <c r="U127" s="56">
        <f t="shared" si="29"/>
        <v>162529</v>
      </c>
      <c r="V127" s="56">
        <f t="shared" si="30"/>
        <v>606256</v>
      </c>
      <c r="W127" s="58"/>
      <c r="X127" s="55">
        <f t="shared" si="31"/>
        <v>678349</v>
      </c>
      <c r="Y127" s="56">
        <f t="shared" si="32"/>
        <v>13896</v>
      </c>
      <c r="Z127" s="55">
        <f t="shared" si="33"/>
        <v>261411</v>
      </c>
      <c r="AA127" s="56">
        <f t="shared" si="34"/>
        <v>334145</v>
      </c>
      <c r="AB127" s="57">
        <f t="shared" si="35"/>
        <v>692245</v>
      </c>
      <c r="AC127" s="57">
        <f t="shared" si="36"/>
        <v>595556</v>
      </c>
      <c r="AD127" s="55">
        <f t="shared" si="37"/>
        <v>939760</v>
      </c>
      <c r="AE127" s="56">
        <f t="shared" si="38"/>
        <v>348041</v>
      </c>
      <c r="AF127" s="67">
        <f t="shared" si="39"/>
        <v>1287801</v>
      </c>
    </row>
    <row r="128" spans="1:32">
      <c r="A128" s="46">
        <f t="shared" si="40"/>
        <v>2007</v>
      </c>
      <c r="B128" s="46">
        <f t="shared" si="41"/>
        <v>6</v>
      </c>
      <c r="C128" s="62" t="s">
        <v>37</v>
      </c>
      <c r="D128" s="63">
        <v>387314.3</v>
      </c>
      <c r="E128" s="64">
        <v>5872.8</v>
      </c>
      <c r="F128" s="65">
        <v>135963.5</v>
      </c>
      <c r="G128" s="65">
        <v>187020.15</v>
      </c>
      <c r="H128" s="63">
        <f t="shared" si="21"/>
        <v>393187.1</v>
      </c>
      <c r="I128" s="64">
        <f t="shared" si="22"/>
        <v>322983.65000000002</v>
      </c>
      <c r="J128" s="66">
        <f t="shared" si="23"/>
        <v>523277.8</v>
      </c>
      <c r="K128" s="67">
        <f t="shared" si="24"/>
        <v>192892.94999999998</v>
      </c>
      <c r="L128" s="68">
        <f t="shared" si="25"/>
        <v>716170.75</v>
      </c>
      <c r="M128" s="54"/>
      <c r="N128" s="55">
        <v>339411</v>
      </c>
      <c r="O128" s="56">
        <v>10465</v>
      </c>
      <c r="P128" s="57">
        <v>140967</v>
      </c>
      <c r="Q128" s="57">
        <v>171376</v>
      </c>
      <c r="R128" s="55">
        <f t="shared" si="26"/>
        <v>349876</v>
      </c>
      <c r="S128" s="56">
        <f t="shared" si="27"/>
        <v>312343</v>
      </c>
      <c r="T128" s="55">
        <f t="shared" si="28"/>
        <v>480378</v>
      </c>
      <c r="U128" s="56">
        <f t="shared" si="29"/>
        <v>181841</v>
      </c>
      <c r="V128" s="56">
        <f t="shared" si="30"/>
        <v>662219</v>
      </c>
      <c r="W128" s="58"/>
      <c r="X128" s="55">
        <f t="shared" si="31"/>
        <v>726725</v>
      </c>
      <c r="Y128" s="56">
        <f t="shared" si="32"/>
        <v>16338</v>
      </c>
      <c r="Z128" s="55">
        <f t="shared" si="33"/>
        <v>276931</v>
      </c>
      <c r="AA128" s="56">
        <f t="shared" si="34"/>
        <v>358396</v>
      </c>
      <c r="AB128" s="57">
        <f t="shared" si="35"/>
        <v>743063</v>
      </c>
      <c r="AC128" s="57">
        <f t="shared" si="36"/>
        <v>635327</v>
      </c>
      <c r="AD128" s="55">
        <f t="shared" si="37"/>
        <v>1003656</v>
      </c>
      <c r="AE128" s="56">
        <f t="shared" si="38"/>
        <v>374734</v>
      </c>
      <c r="AF128" s="67">
        <f t="shared" si="39"/>
        <v>1378390</v>
      </c>
    </row>
    <row r="129" spans="1:32">
      <c r="A129" s="46">
        <f t="shared" si="40"/>
        <v>2007</v>
      </c>
      <c r="B129" s="46">
        <f t="shared" si="41"/>
        <v>7</v>
      </c>
      <c r="C129" s="62" t="s">
        <v>36</v>
      </c>
      <c r="D129" s="63">
        <v>382247.05</v>
      </c>
      <c r="E129" s="64">
        <v>5326.2</v>
      </c>
      <c r="F129" s="65">
        <v>129591.75</v>
      </c>
      <c r="G129" s="65">
        <v>199154.4</v>
      </c>
      <c r="H129" s="63">
        <f t="shared" si="21"/>
        <v>387573.25</v>
      </c>
      <c r="I129" s="64">
        <f t="shared" si="22"/>
        <v>328746.15000000002</v>
      </c>
      <c r="J129" s="66">
        <f t="shared" si="23"/>
        <v>511838.8</v>
      </c>
      <c r="K129" s="67">
        <f t="shared" si="24"/>
        <v>204480.6</v>
      </c>
      <c r="L129" s="68">
        <f t="shared" si="25"/>
        <v>716319.4</v>
      </c>
      <c r="M129" s="54"/>
      <c r="N129" s="55">
        <v>332402</v>
      </c>
      <c r="O129" s="56">
        <v>6859</v>
      </c>
      <c r="P129" s="57">
        <v>135089</v>
      </c>
      <c r="Q129" s="57">
        <v>173078</v>
      </c>
      <c r="R129" s="55">
        <f t="shared" si="26"/>
        <v>339261</v>
      </c>
      <c r="S129" s="56">
        <f t="shared" si="27"/>
        <v>308167</v>
      </c>
      <c r="T129" s="55">
        <f t="shared" si="28"/>
        <v>467491</v>
      </c>
      <c r="U129" s="56">
        <f t="shared" si="29"/>
        <v>179937</v>
      </c>
      <c r="V129" s="56">
        <f t="shared" si="30"/>
        <v>647428</v>
      </c>
      <c r="W129" s="58"/>
      <c r="X129" s="55">
        <f t="shared" si="31"/>
        <v>714649</v>
      </c>
      <c r="Y129" s="56">
        <f t="shared" si="32"/>
        <v>12185</v>
      </c>
      <c r="Z129" s="55">
        <f t="shared" si="33"/>
        <v>264681</v>
      </c>
      <c r="AA129" s="56">
        <f t="shared" si="34"/>
        <v>372232</v>
      </c>
      <c r="AB129" s="57">
        <f t="shared" si="35"/>
        <v>726834</v>
      </c>
      <c r="AC129" s="57">
        <f t="shared" si="36"/>
        <v>636913</v>
      </c>
      <c r="AD129" s="55">
        <f t="shared" si="37"/>
        <v>979330</v>
      </c>
      <c r="AE129" s="56">
        <f t="shared" si="38"/>
        <v>384417</v>
      </c>
      <c r="AF129" s="67">
        <f t="shared" si="39"/>
        <v>1363747</v>
      </c>
    </row>
    <row r="130" spans="1:32">
      <c r="A130" s="46">
        <f t="shared" si="40"/>
        <v>2007</v>
      </c>
      <c r="B130" s="46">
        <f t="shared" si="41"/>
        <v>8</v>
      </c>
      <c r="C130" s="62" t="s">
        <v>35</v>
      </c>
      <c r="D130" s="63">
        <v>374225.9</v>
      </c>
      <c r="E130" s="64">
        <v>4801.2</v>
      </c>
      <c r="F130" s="65">
        <v>137352</v>
      </c>
      <c r="G130" s="65">
        <v>198331.1</v>
      </c>
      <c r="H130" s="63">
        <f t="shared" si="21"/>
        <v>379027.10000000003</v>
      </c>
      <c r="I130" s="64">
        <f t="shared" si="22"/>
        <v>335683.1</v>
      </c>
      <c r="J130" s="66">
        <f t="shared" si="23"/>
        <v>511577.9</v>
      </c>
      <c r="K130" s="67">
        <f t="shared" si="24"/>
        <v>203132.30000000002</v>
      </c>
      <c r="L130" s="68">
        <f t="shared" si="25"/>
        <v>714710.20000000007</v>
      </c>
      <c r="M130" s="54"/>
      <c r="N130" s="55">
        <v>326646</v>
      </c>
      <c r="O130" s="56">
        <v>12804</v>
      </c>
      <c r="P130" s="57">
        <v>141410</v>
      </c>
      <c r="Q130" s="57">
        <v>177044</v>
      </c>
      <c r="R130" s="55">
        <f t="shared" si="26"/>
        <v>339450</v>
      </c>
      <c r="S130" s="56">
        <f t="shared" si="27"/>
        <v>318454</v>
      </c>
      <c r="T130" s="55">
        <f t="shared" si="28"/>
        <v>468056</v>
      </c>
      <c r="U130" s="56">
        <f t="shared" si="29"/>
        <v>189848</v>
      </c>
      <c r="V130" s="56">
        <f t="shared" si="30"/>
        <v>657904</v>
      </c>
      <c r="W130" s="58"/>
      <c r="X130" s="55">
        <f t="shared" si="31"/>
        <v>700872</v>
      </c>
      <c r="Y130" s="56">
        <f t="shared" si="32"/>
        <v>17605</v>
      </c>
      <c r="Z130" s="55">
        <f t="shared" si="33"/>
        <v>278762</v>
      </c>
      <c r="AA130" s="56">
        <f t="shared" si="34"/>
        <v>375375</v>
      </c>
      <c r="AB130" s="57">
        <f t="shared" si="35"/>
        <v>718477</v>
      </c>
      <c r="AC130" s="57">
        <f t="shared" si="36"/>
        <v>654137</v>
      </c>
      <c r="AD130" s="55">
        <f t="shared" si="37"/>
        <v>979634</v>
      </c>
      <c r="AE130" s="56">
        <f t="shared" si="38"/>
        <v>392980</v>
      </c>
      <c r="AF130" s="67">
        <f t="shared" si="39"/>
        <v>1372614</v>
      </c>
    </row>
    <row r="131" spans="1:32">
      <c r="A131" s="46">
        <f t="shared" si="40"/>
        <v>2007</v>
      </c>
      <c r="B131" s="46">
        <f t="shared" si="41"/>
        <v>9</v>
      </c>
      <c r="C131" s="62" t="s">
        <v>34</v>
      </c>
      <c r="D131" s="63">
        <v>403658.8</v>
      </c>
      <c r="E131" s="64">
        <v>4255.95</v>
      </c>
      <c r="F131" s="65">
        <v>135716.70000000001</v>
      </c>
      <c r="G131" s="65">
        <v>198932.05</v>
      </c>
      <c r="H131" s="63">
        <f t="shared" ref="H131:H194" si="42">D131+E131</f>
        <v>407914.75</v>
      </c>
      <c r="I131" s="64">
        <f t="shared" ref="I131:I194" si="43">F131+G131</f>
        <v>334648.75</v>
      </c>
      <c r="J131" s="66">
        <f t="shared" ref="J131:J194" si="44">D131+F131</f>
        <v>539375.5</v>
      </c>
      <c r="K131" s="67">
        <f t="shared" ref="K131:K194" si="45">E131+G131</f>
        <v>203188</v>
      </c>
      <c r="L131" s="68">
        <f t="shared" ref="L131:L194" si="46">J131+K131</f>
        <v>742563.5</v>
      </c>
      <c r="M131" s="54"/>
      <c r="N131" s="55">
        <v>331507</v>
      </c>
      <c r="O131" s="56">
        <v>9135</v>
      </c>
      <c r="P131" s="57">
        <v>134842</v>
      </c>
      <c r="Q131" s="57">
        <v>178625</v>
      </c>
      <c r="R131" s="55">
        <f t="shared" ref="R131:R194" si="47">N131+O131</f>
        <v>340642</v>
      </c>
      <c r="S131" s="56">
        <f t="shared" ref="S131:S194" si="48">P131+Q131</f>
        <v>313467</v>
      </c>
      <c r="T131" s="55">
        <f t="shared" ref="T131:T194" si="49">N131+P131</f>
        <v>466349</v>
      </c>
      <c r="U131" s="56">
        <f t="shared" ref="U131:U194" si="50">O131+Q131</f>
        <v>187760</v>
      </c>
      <c r="V131" s="56">
        <f t="shared" ref="V131:V194" si="51">(R131+S131)</f>
        <v>654109</v>
      </c>
      <c r="W131" s="58"/>
      <c r="X131" s="55">
        <f t="shared" ref="X131:X194" si="52">ROUND(D131+N131,0)</f>
        <v>735166</v>
      </c>
      <c r="Y131" s="56">
        <f t="shared" ref="Y131:Y194" si="53">ROUND(E131+O131,0)</f>
        <v>13391</v>
      </c>
      <c r="Z131" s="55">
        <f t="shared" ref="Z131:Z194" si="54">ROUND(F131+P131,0)</f>
        <v>270559</v>
      </c>
      <c r="AA131" s="56">
        <f t="shared" ref="AA131:AA194" si="55">ROUND(G131+Q131,0)</f>
        <v>377557</v>
      </c>
      <c r="AB131" s="57">
        <f t="shared" ref="AB131:AB194" si="56">X131+Y131</f>
        <v>748557</v>
      </c>
      <c r="AC131" s="57">
        <f t="shared" ref="AC131:AC194" si="57">Z131+AA131</f>
        <v>648116</v>
      </c>
      <c r="AD131" s="55">
        <f t="shared" ref="AD131:AD194" si="58">X131+Z131</f>
        <v>1005725</v>
      </c>
      <c r="AE131" s="56">
        <f t="shared" ref="AE131:AE194" si="59">Y131+AA131</f>
        <v>390948</v>
      </c>
      <c r="AF131" s="67">
        <f t="shared" ref="AF131:AF194" si="60">(AB131+AC131)</f>
        <v>1396673</v>
      </c>
    </row>
    <row r="132" spans="1:32">
      <c r="A132" s="46">
        <f t="shared" si="40"/>
        <v>2007</v>
      </c>
      <c r="B132" s="46">
        <f t="shared" si="41"/>
        <v>10</v>
      </c>
      <c r="C132" s="62" t="s">
        <v>33</v>
      </c>
      <c r="D132" s="63">
        <v>385529.75</v>
      </c>
      <c r="E132" s="64">
        <v>8418.2000000000007</v>
      </c>
      <c r="F132" s="65">
        <v>146906.75</v>
      </c>
      <c r="G132" s="65">
        <v>194691.55</v>
      </c>
      <c r="H132" s="63">
        <f t="shared" si="42"/>
        <v>393947.95</v>
      </c>
      <c r="I132" s="64">
        <f t="shared" si="43"/>
        <v>341598.3</v>
      </c>
      <c r="J132" s="66">
        <f t="shared" si="44"/>
        <v>532436.5</v>
      </c>
      <c r="K132" s="67">
        <f t="shared" si="45"/>
        <v>203109.75</v>
      </c>
      <c r="L132" s="68">
        <f t="shared" si="46"/>
        <v>735546.25</v>
      </c>
      <c r="M132" s="54"/>
      <c r="N132" s="55">
        <v>323131</v>
      </c>
      <c r="O132" s="56">
        <v>6855</v>
      </c>
      <c r="P132" s="57">
        <v>144839</v>
      </c>
      <c r="Q132" s="57">
        <v>169749</v>
      </c>
      <c r="R132" s="55">
        <f t="shared" si="47"/>
        <v>329986</v>
      </c>
      <c r="S132" s="56">
        <f t="shared" si="48"/>
        <v>314588</v>
      </c>
      <c r="T132" s="55">
        <f t="shared" si="49"/>
        <v>467970</v>
      </c>
      <c r="U132" s="56">
        <f t="shared" si="50"/>
        <v>176604</v>
      </c>
      <c r="V132" s="56">
        <f t="shared" si="51"/>
        <v>644574</v>
      </c>
      <c r="W132" s="58"/>
      <c r="X132" s="55">
        <f t="shared" si="52"/>
        <v>708661</v>
      </c>
      <c r="Y132" s="56">
        <f t="shared" si="53"/>
        <v>15273</v>
      </c>
      <c r="Z132" s="55">
        <f t="shared" si="54"/>
        <v>291746</v>
      </c>
      <c r="AA132" s="56">
        <f t="shared" si="55"/>
        <v>364441</v>
      </c>
      <c r="AB132" s="57">
        <f t="shared" si="56"/>
        <v>723934</v>
      </c>
      <c r="AC132" s="57">
        <f t="shared" si="57"/>
        <v>656187</v>
      </c>
      <c r="AD132" s="55">
        <f t="shared" si="58"/>
        <v>1000407</v>
      </c>
      <c r="AE132" s="56">
        <f t="shared" si="59"/>
        <v>379714</v>
      </c>
      <c r="AF132" s="67">
        <f t="shared" si="60"/>
        <v>1380121</v>
      </c>
    </row>
    <row r="133" spans="1:32">
      <c r="A133" s="46">
        <f t="shared" si="40"/>
        <v>2007</v>
      </c>
      <c r="B133" s="46">
        <f t="shared" si="41"/>
        <v>11</v>
      </c>
      <c r="C133" s="62" t="s">
        <v>32</v>
      </c>
      <c r="D133" s="63">
        <v>375271.45</v>
      </c>
      <c r="E133" s="64">
        <v>7969.3</v>
      </c>
      <c r="F133" s="65">
        <v>145227.75</v>
      </c>
      <c r="G133" s="65">
        <v>207871.65</v>
      </c>
      <c r="H133" s="63">
        <f t="shared" si="42"/>
        <v>383240.75</v>
      </c>
      <c r="I133" s="64">
        <f t="shared" si="43"/>
        <v>353099.4</v>
      </c>
      <c r="J133" s="66">
        <f t="shared" si="44"/>
        <v>520499.20000000001</v>
      </c>
      <c r="K133" s="67">
        <f t="shared" si="45"/>
        <v>215840.94999999998</v>
      </c>
      <c r="L133" s="68">
        <f t="shared" si="46"/>
        <v>736340.15</v>
      </c>
      <c r="M133" s="54"/>
      <c r="N133" s="55">
        <v>310068</v>
      </c>
      <c r="O133" s="56">
        <v>8147</v>
      </c>
      <c r="P133" s="57">
        <v>143848</v>
      </c>
      <c r="Q133" s="57">
        <v>149543</v>
      </c>
      <c r="R133" s="55">
        <f t="shared" si="47"/>
        <v>318215</v>
      </c>
      <c r="S133" s="56">
        <f t="shared" si="48"/>
        <v>293391</v>
      </c>
      <c r="T133" s="55">
        <f t="shared" si="49"/>
        <v>453916</v>
      </c>
      <c r="U133" s="56">
        <f t="shared" si="50"/>
        <v>157690</v>
      </c>
      <c r="V133" s="56">
        <f t="shared" si="51"/>
        <v>611606</v>
      </c>
      <c r="W133" s="58"/>
      <c r="X133" s="55">
        <f t="shared" si="52"/>
        <v>685339</v>
      </c>
      <c r="Y133" s="56">
        <f t="shared" si="53"/>
        <v>16116</v>
      </c>
      <c r="Z133" s="55">
        <f t="shared" si="54"/>
        <v>289076</v>
      </c>
      <c r="AA133" s="56">
        <f t="shared" si="55"/>
        <v>357415</v>
      </c>
      <c r="AB133" s="57">
        <f t="shared" si="56"/>
        <v>701455</v>
      </c>
      <c r="AC133" s="57">
        <f t="shared" si="57"/>
        <v>646491</v>
      </c>
      <c r="AD133" s="55">
        <f t="shared" si="58"/>
        <v>974415</v>
      </c>
      <c r="AE133" s="56">
        <f t="shared" si="59"/>
        <v>373531</v>
      </c>
      <c r="AF133" s="67">
        <f t="shared" si="60"/>
        <v>1347946</v>
      </c>
    </row>
    <row r="134" spans="1:32">
      <c r="A134" s="46">
        <f t="shared" si="40"/>
        <v>2007</v>
      </c>
      <c r="B134" s="46">
        <f t="shared" si="41"/>
        <v>12</v>
      </c>
      <c r="C134" s="62" t="s">
        <v>31</v>
      </c>
      <c r="D134" s="63">
        <v>340075.65</v>
      </c>
      <c r="E134" s="64">
        <v>6064.8</v>
      </c>
      <c r="F134" s="65">
        <v>148124</v>
      </c>
      <c r="G134" s="65">
        <v>167137.85</v>
      </c>
      <c r="H134" s="63">
        <f t="shared" si="42"/>
        <v>346140.45</v>
      </c>
      <c r="I134" s="64">
        <f t="shared" si="43"/>
        <v>315261.84999999998</v>
      </c>
      <c r="J134" s="66">
        <f t="shared" si="44"/>
        <v>488199.65</v>
      </c>
      <c r="K134" s="67">
        <f t="shared" si="45"/>
        <v>173202.65</v>
      </c>
      <c r="L134" s="68">
        <f t="shared" si="46"/>
        <v>661402.30000000005</v>
      </c>
      <c r="M134" s="54"/>
      <c r="N134" s="55">
        <v>280482</v>
      </c>
      <c r="O134" s="56">
        <v>6654</v>
      </c>
      <c r="P134" s="57">
        <v>142940</v>
      </c>
      <c r="Q134" s="57">
        <v>145280</v>
      </c>
      <c r="R134" s="55">
        <f t="shared" si="47"/>
        <v>287136</v>
      </c>
      <c r="S134" s="56">
        <f t="shared" si="48"/>
        <v>288220</v>
      </c>
      <c r="T134" s="55">
        <f t="shared" si="49"/>
        <v>423422</v>
      </c>
      <c r="U134" s="56">
        <f t="shared" si="50"/>
        <v>151934</v>
      </c>
      <c r="V134" s="56">
        <f t="shared" si="51"/>
        <v>575356</v>
      </c>
      <c r="W134" s="58"/>
      <c r="X134" s="55">
        <f t="shared" si="52"/>
        <v>620558</v>
      </c>
      <c r="Y134" s="56">
        <f t="shared" si="53"/>
        <v>12719</v>
      </c>
      <c r="Z134" s="55">
        <f t="shared" si="54"/>
        <v>291064</v>
      </c>
      <c r="AA134" s="56">
        <f t="shared" si="55"/>
        <v>312418</v>
      </c>
      <c r="AB134" s="57">
        <f t="shared" si="56"/>
        <v>633277</v>
      </c>
      <c r="AC134" s="57">
        <f t="shared" si="57"/>
        <v>603482</v>
      </c>
      <c r="AD134" s="55">
        <f t="shared" si="58"/>
        <v>911622</v>
      </c>
      <c r="AE134" s="56">
        <f t="shared" si="59"/>
        <v>325137</v>
      </c>
      <c r="AF134" s="67">
        <f t="shared" si="60"/>
        <v>1236759</v>
      </c>
    </row>
    <row r="135" spans="1:32">
      <c r="A135" s="46">
        <f t="shared" si="40"/>
        <v>2008</v>
      </c>
      <c r="B135" s="46">
        <f t="shared" si="41"/>
        <v>1</v>
      </c>
      <c r="C135" s="62" t="s">
        <v>42</v>
      </c>
      <c r="D135" s="63">
        <v>343529.2</v>
      </c>
      <c r="E135" s="64">
        <v>3612.75</v>
      </c>
      <c r="F135" s="65">
        <v>147949.75</v>
      </c>
      <c r="G135" s="65">
        <v>157144.5</v>
      </c>
      <c r="H135" s="63">
        <f t="shared" si="42"/>
        <v>347141.95</v>
      </c>
      <c r="I135" s="64">
        <f t="shared" si="43"/>
        <v>305094.25</v>
      </c>
      <c r="J135" s="66">
        <f t="shared" si="44"/>
        <v>491478.95</v>
      </c>
      <c r="K135" s="67">
        <f t="shared" si="45"/>
        <v>160757.25</v>
      </c>
      <c r="L135" s="68">
        <f t="shared" si="46"/>
        <v>652236.19999999995</v>
      </c>
      <c r="M135" s="54"/>
      <c r="N135" s="55">
        <v>261543</v>
      </c>
      <c r="O135" s="56">
        <v>7166</v>
      </c>
      <c r="P135" s="57">
        <v>121701</v>
      </c>
      <c r="Q135" s="57">
        <v>130932</v>
      </c>
      <c r="R135" s="55">
        <f t="shared" si="47"/>
        <v>268709</v>
      </c>
      <c r="S135" s="56">
        <f t="shared" si="48"/>
        <v>252633</v>
      </c>
      <c r="T135" s="55">
        <f t="shared" si="49"/>
        <v>383244</v>
      </c>
      <c r="U135" s="56">
        <f t="shared" si="50"/>
        <v>138098</v>
      </c>
      <c r="V135" s="56">
        <f t="shared" si="51"/>
        <v>521342</v>
      </c>
      <c r="W135" s="58"/>
      <c r="X135" s="55">
        <f t="shared" si="52"/>
        <v>605072</v>
      </c>
      <c r="Y135" s="56">
        <f t="shared" si="53"/>
        <v>10779</v>
      </c>
      <c r="Z135" s="55">
        <f t="shared" si="54"/>
        <v>269651</v>
      </c>
      <c r="AA135" s="56">
        <f t="shared" si="55"/>
        <v>288077</v>
      </c>
      <c r="AB135" s="57">
        <f t="shared" si="56"/>
        <v>615851</v>
      </c>
      <c r="AC135" s="57">
        <f t="shared" si="57"/>
        <v>557728</v>
      </c>
      <c r="AD135" s="55">
        <f t="shared" si="58"/>
        <v>874723</v>
      </c>
      <c r="AE135" s="56">
        <f t="shared" si="59"/>
        <v>298856</v>
      </c>
      <c r="AF135" s="67">
        <f t="shared" si="60"/>
        <v>1173579</v>
      </c>
    </row>
    <row r="136" spans="1:32">
      <c r="A136" s="46">
        <f t="shared" si="40"/>
        <v>2008</v>
      </c>
      <c r="B136" s="46">
        <f t="shared" si="41"/>
        <v>2</v>
      </c>
      <c r="C136" s="62" t="s">
        <v>41</v>
      </c>
      <c r="D136" s="63">
        <v>318444.95</v>
      </c>
      <c r="E136" s="64">
        <v>4533.6000000000004</v>
      </c>
      <c r="F136" s="65">
        <v>154127.15</v>
      </c>
      <c r="G136" s="65">
        <v>136620</v>
      </c>
      <c r="H136" s="63">
        <f t="shared" si="42"/>
        <v>322978.55</v>
      </c>
      <c r="I136" s="64">
        <f t="shared" si="43"/>
        <v>290747.15000000002</v>
      </c>
      <c r="J136" s="66">
        <f t="shared" si="44"/>
        <v>472572.1</v>
      </c>
      <c r="K136" s="67">
        <f t="shared" si="45"/>
        <v>141153.60000000001</v>
      </c>
      <c r="L136" s="68">
        <f t="shared" si="46"/>
        <v>613725.69999999995</v>
      </c>
      <c r="M136" s="54"/>
      <c r="N136" s="55">
        <v>263231</v>
      </c>
      <c r="O136" s="56">
        <v>6445</v>
      </c>
      <c r="P136" s="57">
        <v>147275</v>
      </c>
      <c r="Q136" s="57">
        <v>112748</v>
      </c>
      <c r="R136" s="55">
        <f t="shared" si="47"/>
        <v>269676</v>
      </c>
      <c r="S136" s="56">
        <f t="shared" si="48"/>
        <v>260023</v>
      </c>
      <c r="T136" s="55">
        <f t="shared" si="49"/>
        <v>410506</v>
      </c>
      <c r="U136" s="56">
        <f t="shared" si="50"/>
        <v>119193</v>
      </c>
      <c r="V136" s="56">
        <f t="shared" si="51"/>
        <v>529699</v>
      </c>
      <c r="W136" s="58"/>
      <c r="X136" s="55">
        <f t="shared" si="52"/>
        <v>581676</v>
      </c>
      <c r="Y136" s="56">
        <f t="shared" si="53"/>
        <v>10979</v>
      </c>
      <c r="Z136" s="55">
        <f t="shared" si="54"/>
        <v>301402</v>
      </c>
      <c r="AA136" s="56">
        <f t="shared" si="55"/>
        <v>249368</v>
      </c>
      <c r="AB136" s="57">
        <f t="shared" si="56"/>
        <v>592655</v>
      </c>
      <c r="AC136" s="57">
        <f t="shared" si="57"/>
        <v>550770</v>
      </c>
      <c r="AD136" s="55">
        <f t="shared" si="58"/>
        <v>883078</v>
      </c>
      <c r="AE136" s="56">
        <f t="shared" si="59"/>
        <v>260347</v>
      </c>
      <c r="AF136" s="67">
        <f t="shared" si="60"/>
        <v>1143425</v>
      </c>
    </row>
    <row r="137" spans="1:32">
      <c r="A137" s="46">
        <f t="shared" si="40"/>
        <v>2008</v>
      </c>
      <c r="B137" s="46">
        <f t="shared" si="41"/>
        <v>3</v>
      </c>
      <c r="C137" s="62" t="s">
        <v>40</v>
      </c>
      <c r="D137" s="63">
        <v>295955.59999999998</v>
      </c>
      <c r="E137" s="64">
        <v>5332.7</v>
      </c>
      <c r="F137" s="65">
        <v>154980.29999999999</v>
      </c>
      <c r="G137" s="65">
        <v>127654.39999999999</v>
      </c>
      <c r="H137" s="63">
        <f t="shared" si="42"/>
        <v>301288.3</v>
      </c>
      <c r="I137" s="64">
        <f t="shared" si="43"/>
        <v>282634.69999999995</v>
      </c>
      <c r="J137" s="66">
        <f t="shared" si="44"/>
        <v>450935.89999999997</v>
      </c>
      <c r="K137" s="67">
        <f t="shared" si="45"/>
        <v>132987.1</v>
      </c>
      <c r="L137" s="68">
        <f t="shared" si="46"/>
        <v>583923</v>
      </c>
      <c r="M137" s="54"/>
      <c r="N137" s="55">
        <v>228328</v>
      </c>
      <c r="O137" s="56">
        <v>8849</v>
      </c>
      <c r="P137" s="57">
        <v>162679</v>
      </c>
      <c r="Q137" s="57">
        <v>98258</v>
      </c>
      <c r="R137" s="55">
        <f t="shared" si="47"/>
        <v>237177</v>
      </c>
      <c r="S137" s="56">
        <f t="shared" si="48"/>
        <v>260937</v>
      </c>
      <c r="T137" s="55">
        <f t="shared" si="49"/>
        <v>391007</v>
      </c>
      <c r="U137" s="56">
        <f t="shared" si="50"/>
        <v>107107</v>
      </c>
      <c r="V137" s="56">
        <f t="shared" si="51"/>
        <v>498114</v>
      </c>
      <c r="W137" s="58"/>
      <c r="X137" s="55">
        <f t="shared" si="52"/>
        <v>524284</v>
      </c>
      <c r="Y137" s="56">
        <f t="shared" si="53"/>
        <v>14182</v>
      </c>
      <c r="Z137" s="55">
        <f t="shared" si="54"/>
        <v>317659</v>
      </c>
      <c r="AA137" s="56">
        <f t="shared" si="55"/>
        <v>225912</v>
      </c>
      <c r="AB137" s="57">
        <f t="shared" si="56"/>
        <v>538466</v>
      </c>
      <c r="AC137" s="57">
        <f t="shared" si="57"/>
        <v>543571</v>
      </c>
      <c r="AD137" s="55">
        <f t="shared" si="58"/>
        <v>841943</v>
      </c>
      <c r="AE137" s="56">
        <f t="shared" si="59"/>
        <v>240094</v>
      </c>
      <c r="AF137" s="67">
        <f t="shared" si="60"/>
        <v>1082037</v>
      </c>
    </row>
    <row r="138" spans="1:32">
      <c r="A138" s="46">
        <f t="shared" si="40"/>
        <v>2008</v>
      </c>
      <c r="B138" s="46">
        <f t="shared" si="41"/>
        <v>4</v>
      </c>
      <c r="C138" s="62" t="s">
        <v>39</v>
      </c>
      <c r="D138" s="63">
        <v>328403.40000000002</v>
      </c>
      <c r="E138" s="64">
        <v>3437.25</v>
      </c>
      <c r="F138" s="65">
        <v>147056.25</v>
      </c>
      <c r="G138" s="65">
        <v>126569.45</v>
      </c>
      <c r="H138" s="63">
        <f t="shared" si="42"/>
        <v>331840.65000000002</v>
      </c>
      <c r="I138" s="64">
        <f t="shared" si="43"/>
        <v>273625.7</v>
      </c>
      <c r="J138" s="66">
        <f t="shared" si="44"/>
        <v>475459.65</v>
      </c>
      <c r="K138" s="67">
        <f t="shared" si="45"/>
        <v>130006.7</v>
      </c>
      <c r="L138" s="68">
        <f t="shared" si="46"/>
        <v>605466.35</v>
      </c>
      <c r="M138" s="54"/>
      <c r="N138" s="55">
        <v>280553</v>
      </c>
      <c r="O138" s="56">
        <v>8058</v>
      </c>
      <c r="P138" s="57">
        <v>163577</v>
      </c>
      <c r="Q138" s="57">
        <v>104398</v>
      </c>
      <c r="R138" s="55">
        <f t="shared" si="47"/>
        <v>288611</v>
      </c>
      <c r="S138" s="56">
        <f t="shared" si="48"/>
        <v>267975</v>
      </c>
      <c r="T138" s="55">
        <f t="shared" si="49"/>
        <v>444130</v>
      </c>
      <c r="U138" s="56">
        <f t="shared" si="50"/>
        <v>112456</v>
      </c>
      <c r="V138" s="56">
        <f t="shared" si="51"/>
        <v>556586</v>
      </c>
      <c r="W138" s="58"/>
      <c r="X138" s="55">
        <f t="shared" si="52"/>
        <v>608956</v>
      </c>
      <c r="Y138" s="56">
        <f t="shared" si="53"/>
        <v>11495</v>
      </c>
      <c r="Z138" s="55">
        <f t="shared" si="54"/>
        <v>310633</v>
      </c>
      <c r="AA138" s="56">
        <f t="shared" si="55"/>
        <v>230967</v>
      </c>
      <c r="AB138" s="57">
        <f t="shared" si="56"/>
        <v>620451</v>
      </c>
      <c r="AC138" s="57">
        <f t="shared" si="57"/>
        <v>541600</v>
      </c>
      <c r="AD138" s="55">
        <f t="shared" si="58"/>
        <v>919589</v>
      </c>
      <c r="AE138" s="56">
        <f t="shared" si="59"/>
        <v>242462</v>
      </c>
      <c r="AF138" s="67">
        <f t="shared" si="60"/>
        <v>1162051</v>
      </c>
    </row>
    <row r="139" spans="1:32">
      <c r="A139" s="46">
        <f t="shared" si="40"/>
        <v>2008</v>
      </c>
      <c r="B139" s="46">
        <f t="shared" si="41"/>
        <v>5</v>
      </c>
      <c r="C139" s="62" t="s">
        <v>38</v>
      </c>
      <c r="D139" s="63">
        <v>371026.95</v>
      </c>
      <c r="E139" s="64">
        <v>5760</v>
      </c>
      <c r="F139" s="65">
        <v>164061.75</v>
      </c>
      <c r="G139" s="65">
        <v>145999.1</v>
      </c>
      <c r="H139" s="63">
        <f t="shared" si="42"/>
        <v>376786.95</v>
      </c>
      <c r="I139" s="64">
        <f t="shared" si="43"/>
        <v>310060.84999999998</v>
      </c>
      <c r="J139" s="66">
        <f t="shared" si="44"/>
        <v>535088.69999999995</v>
      </c>
      <c r="K139" s="67">
        <f t="shared" si="45"/>
        <v>151759.1</v>
      </c>
      <c r="L139" s="68">
        <f t="shared" si="46"/>
        <v>686847.79999999993</v>
      </c>
      <c r="M139" s="54"/>
      <c r="N139" s="55">
        <v>267381</v>
      </c>
      <c r="O139" s="56">
        <v>9398</v>
      </c>
      <c r="P139" s="57">
        <v>158798</v>
      </c>
      <c r="Q139" s="57">
        <v>93434</v>
      </c>
      <c r="R139" s="55">
        <f t="shared" si="47"/>
        <v>276779</v>
      </c>
      <c r="S139" s="56">
        <f t="shared" si="48"/>
        <v>252232</v>
      </c>
      <c r="T139" s="55">
        <f t="shared" si="49"/>
        <v>426179</v>
      </c>
      <c r="U139" s="56">
        <f t="shared" si="50"/>
        <v>102832</v>
      </c>
      <c r="V139" s="56">
        <f t="shared" si="51"/>
        <v>529011</v>
      </c>
      <c r="W139" s="58"/>
      <c r="X139" s="55">
        <f t="shared" si="52"/>
        <v>638408</v>
      </c>
      <c r="Y139" s="56">
        <f t="shared" si="53"/>
        <v>15158</v>
      </c>
      <c r="Z139" s="55">
        <f t="shared" si="54"/>
        <v>322860</v>
      </c>
      <c r="AA139" s="56">
        <f t="shared" si="55"/>
        <v>239433</v>
      </c>
      <c r="AB139" s="57">
        <f t="shared" si="56"/>
        <v>653566</v>
      </c>
      <c r="AC139" s="57">
        <f t="shared" si="57"/>
        <v>562293</v>
      </c>
      <c r="AD139" s="55">
        <f t="shared" si="58"/>
        <v>961268</v>
      </c>
      <c r="AE139" s="56">
        <f t="shared" si="59"/>
        <v>254591</v>
      </c>
      <c r="AF139" s="67">
        <f t="shared" si="60"/>
        <v>1215859</v>
      </c>
    </row>
    <row r="140" spans="1:32">
      <c r="A140" s="46">
        <f t="shared" si="40"/>
        <v>2008</v>
      </c>
      <c r="B140" s="46">
        <f t="shared" si="41"/>
        <v>6</v>
      </c>
      <c r="C140" s="62" t="s">
        <v>37</v>
      </c>
      <c r="D140" s="63">
        <v>339102.25</v>
      </c>
      <c r="E140" s="64">
        <v>7689.3</v>
      </c>
      <c r="F140" s="65">
        <v>150852.15</v>
      </c>
      <c r="G140" s="65">
        <v>134636.4</v>
      </c>
      <c r="H140" s="63">
        <f t="shared" si="42"/>
        <v>346791.55</v>
      </c>
      <c r="I140" s="64">
        <f t="shared" si="43"/>
        <v>285488.55</v>
      </c>
      <c r="J140" s="66">
        <f t="shared" si="44"/>
        <v>489954.4</v>
      </c>
      <c r="K140" s="67">
        <f t="shared" si="45"/>
        <v>142325.69999999998</v>
      </c>
      <c r="L140" s="68">
        <f t="shared" si="46"/>
        <v>632280.1</v>
      </c>
      <c r="M140" s="54"/>
      <c r="N140" s="55">
        <v>288339</v>
      </c>
      <c r="O140" s="56">
        <v>9437</v>
      </c>
      <c r="P140" s="57">
        <v>160180</v>
      </c>
      <c r="Q140" s="57">
        <v>121719</v>
      </c>
      <c r="R140" s="55">
        <f t="shared" si="47"/>
        <v>297776</v>
      </c>
      <c r="S140" s="56">
        <f t="shared" si="48"/>
        <v>281899</v>
      </c>
      <c r="T140" s="55">
        <f t="shared" si="49"/>
        <v>448519</v>
      </c>
      <c r="U140" s="56">
        <f t="shared" si="50"/>
        <v>131156</v>
      </c>
      <c r="V140" s="56">
        <f t="shared" si="51"/>
        <v>579675</v>
      </c>
      <c r="W140" s="58"/>
      <c r="X140" s="55">
        <f t="shared" si="52"/>
        <v>627441</v>
      </c>
      <c r="Y140" s="56">
        <f t="shared" si="53"/>
        <v>17126</v>
      </c>
      <c r="Z140" s="55">
        <f t="shared" si="54"/>
        <v>311032</v>
      </c>
      <c r="AA140" s="56">
        <f t="shared" si="55"/>
        <v>256355</v>
      </c>
      <c r="AB140" s="57">
        <f t="shared" si="56"/>
        <v>644567</v>
      </c>
      <c r="AC140" s="57">
        <f t="shared" si="57"/>
        <v>567387</v>
      </c>
      <c r="AD140" s="55">
        <f t="shared" si="58"/>
        <v>938473</v>
      </c>
      <c r="AE140" s="56">
        <f t="shared" si="59"/>
        <v>273481</v>
      </c>
      <c r="AF140" s="67">
        <f t="shared" si="60"/>
        <v>1211954</v>
      </c>
    </row>
    <row r="141" spans="1:32">
      <c r="A141" s="46">
        <f t="shared" si="40"/>
        <v>2008</v>
      </c>
      <c r="B141" s="46">
        <f t="shared" si="41"/>
        <v>7</v>
      </c>
      <c r="C141" s="62" t="s">
        <v>36</v>
      </c>
      <c r="D141" s="63">
        <v>367496.5</v>
      </c>
      <c r="E141" s="64">
        <v>9449.35</v>
      </c>
      <c r="F141" s="65">
        <v>173650.5</v>
      </c>
      <c r="G141" s="65">
        <v>147562.95000000001</v>
      </c>
      <c r="H141" s="63">
        <f t="shared" si="42"/>
        <v>376945.85</v>
      </c>
      <c r="I141" s="64">
        <f t="shared" si="43"/>
        <v>321213.45</v>
      </c>
      <c r="J141" s="66">
        <f t="shared" si="44"/>
        <v>541147</v>
      </c>
      <c r="K141" s="67">
        <f t="shared" si="45"/>
        <v>157012.30000000002</v>
      </c>
      <c r="L141" s="68">
        <f t="shared" si="46"/>
        <v>698159.3</v>
      </c>
      <c r="M141" s="54"/>
      <c r="N141" s="55">
        <v>272350</v>
      </c>
      <c r="O141" s="56">
        <v>9339</v>
      </c>
      <c r="P141" s="57">
        <v>153364</v>
      </c>
      <c r="Q141" s="57">
        <v>128650</v>
      </c>
      <c r="R141" s="55">
        <f t="shared" si="47"/>
        <v>281689</v>
      </c>
      <c r="S141" s="56">
        <f t="shared" si="48"/>
        <v>282014</v>
      </c>
      <c r="T141" s="55">
        <f t="shared" si="49"/>
        <v>425714</v>
      </c>
      <c r="U141" s="56">
        <f t="shared" si="50"/>
        <v>137989</v>
      </c>
      <c r="V141" s="56">
        <f t="shared" si="51"/>
        <v>563703</v>
      </c>
      <c r="W141" s="58"/>
      <c r="X141" s="55">
        <f t="shared" si="52"/>
        <v>639847</v>
      </c>
      <c r="Y141" s="56">
        <f t="shared" si="53"/>
        <v>18788</v>
      </c>
      <c r="Z141" s="55">
        <f t="shared" si="54"/>
        <v>327015</v>
      </c>
      <c r="AA141" s="56">
        <f t="shared" si="55"/>
        <v>276213</v>
      </c>
      <c r="AB141" s="57">
        <f t="shared" si="56"/>
        <v>658635</v>
      </c>
      <c r="AC141" s="57">
        <f t="shared" si="57"/>
        <v>603228</v>
      </c>
      <c r="AD141" s="55">
        <f t="shared" si="58"/>
        <v>966862</v>
      </c>
      <c r="AE141" s="56">
        <f t="shared" si="59"/>
        <v>295001</v>
      </c>
      <c r="AF141" s="67">
        <f t="shared" si="60"/>
        <v>1261863</v>
      </c>
    </row>
    <row r="142" spans="1:32">
      <c r="A142" s="46">
        <f t="shared" si="40"/>
        <v>2008</v>
      </c>
      <c r="B142" s="46">
        <f t="shared" si="41"/>
        <v>8</v>
      </c>
      <c r="C142" s="62" t="s">
        <v>35</v>
      </c>
      <c r="D142" s="63">
        <v>401137.35</v>
      </c>
      <c r="E142" s="64">
        <v>7098.95</v>
      </c>
      <c r="F142" s="65">
        <v>175262.5</v>
      </c>
      <c r="G142" s="65">
        <v>173570.05</v>
      </c>
      <c r="H142" s="63">
        <f t="shared" si="42"/>
        <v>408236.3</v>
      </c>
      <c r="I142" s="64">
        <f t="shared" si="43"/>
        <v>348832.55</v>
      </c>
      <c r="J142" s="66">
        <f t="shared" si="44"/>
        <v>576399.85</v>
      </c>
      <c r="K142" s="67">
        <f t="shared" si="45"/>
        <v>180669</v>
      </c>
      <c r="L142" s="68">
        <f t="shared" si="46"/>
        <v>757068.85</v>
      </c>
      <c r="M142" s="54"/>
      <c r="N142" s="55">
        <v>283174</v>
      </c>
      <c r="O142" s="56">
        <v>13313</v>
      </c>
      <c r="P142" s="57">
        <v>153467</v>
      </c>
      <c r="Q142" s="57">
        <v>122303</v>
      </c>
      <c r="R142" s="55">
        <f t="shared" si="47"/>
        <v>296487</v>
      </c>
      <c r="S142" s="56">
        <f t="shared" si="48"/>
        <v>275770</v>
      </c>
      <c r="T142" s="55">
        <f t="shared" si="49"/>
        <v>436641</v>
      </c>
      <c r="U142" s="56">
        <f t="shared" si="50"/>
        <v>135616</v>
      </c>
      <c r="V142" s="56">
        <f t="shared" si="51"/>
        <v>572257</v>
      </c>
      <c r="W142" s="58"/>
      <c r="X142" s="55">
        <f t="shared" si="52"/>
        <v>684311</v>
      </c>
      <c r="Y142" s="56">
        <f t="shared" si="53"/>
        <v>20412</v>
      </c>
      <c r="Z142" s="55">
        <f t="shared" si="54"/>
        <v>328730</v>
      </c>
      <c r="AA142" s="56">
        <f t="shared" si="55"/>
        <v>295873</v>
      </c>
      <c r="AB142" s="57">
        <f t="shared" si="56"/>
        <v>704723</v>
      </c>
      <c r="AC142" s="57">
        <f t="shared" si="57"/>
        <v>624603</v>
      </c>
      <c r="AD142" s="55">
        <f t="shared" si="58"/>
        <v>1013041</v>
      </c>
      <c r="AE142" s="56">
        <f t="shared" si="59"/>
        <v>316285</v>
      </c>
      <c r="AF142" s="67">
        <f t="shared" si="60"/>
        <v>1329326</v>
      </c>
    </row>
    <row r="143" spans="1:32">
      <c r="A143" s="46">
        <f t="shared" ref="A143:A206" si="61">A131+1</f>
        <v>2008</v>
      </c>
      <c r="B143" s="46">
        <f t="shared" ref="B143:B206" si="62">B131</f>
        <v>9</v>
      </c>
      <c r="C143" s="62" t="s">
        <v>34</v>
      </c>
      <c r="D143" s="63">
        <v>367159.25</v>
      </c>
      <c r="E143" s="64">
        <v>6192</v>
      </c>
      <c r="F143" s="65">
        <v>143470.75</v>
      </c>
      <c r="G143" s="65">
        <v>176067.9</v>
      </c>
      <c r="H143" s="63">
        <f t="shared" si="42"/>
        <v>373351.25</v>
      </c>
      <c r="I143" s="64">
        <f t="shared" si="43"/>
        <v>319538.65000000002</v>
      </c>
      <c r="J143" s="66">
        <f t="shared" si="44"/>
        <v>510630</v>
      </c>
      <c r="K143" s="67">
        <f t="shared" si="45"/>
        <v>182259.9</v>
      </c>
      <c r="L143" s="68">
        <f t="shared" si="46"/>
        <v>692889.9</v>
      </c>
      <c r="M143" s="54"/>
      <c r="N143" s="55">
        <v>279137</v>
      </c>
      <c r="O143" s="56">
        <v>6539</v>
      </c>
      <c r="P143" s="57">
        <v>129630</v>
      </c>
      <c r="Q143" s="57">
        <v>139531</v>
      </c>
      <c r="R143" s="55">
        <f t="shared" si="47"/>
        <v>285676</v>
      </c>
      <c r="S143" s="56">
        <f t="shared" si="48"/>
        <v>269161</v>
      </c>
      <c r="T143" s="55">
        <f t="shared" si="49"/>
        <v>408767</v>
      </c>
      <c r="U143" s="56">
        <f t="shared" si="50"/>
        <v>146070</v>
      </c>
      <c r="V143" s="56">
        <f t="shared" si="51"/>
        <v>554837</v>
      </c>
      <c r="W143" s="58"/>
      <c r="X143" s="55">
        <f t="shared" si="52"/>
        <v>646296</v>
      </c>
      <c r="Y143" s="56">
        <f t="shared" si="53"/>
        <v>12731</v>
      </c>
      <c r="Z143" s="55">
        <f t="shared" si="54"/>
        <v>273101</v>
      </c>
      <c r="AA143" s="56">
        <f t="shared" si="55"/>
        <v>315599</v>
      </c>
      <c r="AB143" s="57">
        <f t="shared" si="56"/>
        <v>659027</v>
      </c>
      <c r="AC143" s="57">
        <f t="shared" si="57"/>
        <v>588700</v>
      </c>
      <c r="AD143" s="55">
        <f t="shared" si="58"/>
        <v>919397</v>
      </c>
      <c r="AE143" s="56">
        <f t="shared" si="59"/>
        <v>328330</v>
      </c>
      <c r="AF143" s="67">
        <f t="shared" si="60"/>
        <v>1247727</v>
      </c>
    </row>
    <row r="144" spans="1:32">
      <c r="A144" s="46">
        <f t="shared" si="61"/>
        <v>2008</v>
      </c>
      <c r="B144" s="46">
        <f t="shared" si="62"/>
        <v>10</v>
      </c>
      <c r="C144" s="62" t="s">
        <v>33</v>
      </c>
      <c r="D144" s="63">
        <v>370986.9</v>
      </c>
      <c r="E144" s="64">
        <v>6286.05</v>
      </c>
      <c r="F144" s="65">
        <v>134784.5</v>
      </c>
      <c r="G144" s="65">
        <v>194250.8</v>
      </c>
      <c r="H144" s="63">
        <f t="shared" si="42"/>
        <v>377272.95</v>
      </c>
      <c r="I144" s="64">
        <f t="shared" si="43"/>
        <v>329035.3</v>
      </c>
      <c r="J144" s="66">
        <f t="shared" si="44"/>
        <v>505771.4</v>
      </c>
      <c r="K144" s="67">
        <f t="shared" si="45"/>
        <v>200536.84999999998</v>
      </c>
      <c r="L144" s="68">
        <f t="shared" si="46"/>
        <v>706308.25</v>
      </c>
      <c r="M144" s="54"/>
      <c r="N144" s="55">
        <v>292456</v>
      </c>
      <c r="O144" s="56">
        <v>10408</v>
      </c>
      <c r="P144" s="57">
        <v>132521</v>
      </c>
      <c r="Q144" s="57">
        <v>159804</v>
      </c>
      <c r="R144" s="55">
        <f t="shared" si="47"/>
        <v>302864</v>
      </c>
      <c r="S144" s="56">
        <f t="shared" si="48"/>
        <v>292325</v>
      </c>
      <c r="T144" s="55">
        <f t="shared" si="49"/>
        <v>424977</v>
      </c>
      <c r="U144" s="56">
        <f t="shared" si="50"/>
        <v>170212</v>
      </c>
      <c r="V144" s="56">
        <f t="shared" si="51"/>
        <v>595189</v>
      </c>
      <c r="W144" s="58"/>
      <c r="X144" s="55">
        <f t="shared" si="52"/>
        <v>663443</v>
      </c>
      <c r="Y144" s="56">
        <f t="shared" si="53"/>
        <v>16694</v>
      </c>
      <c r="Z144" s="55">
        <f t="shared" si="54"/>
        <v>267306</v>
      </c>
      <c r="AA144" s="56">
        <f t="shared" si="55"/>
        <v>354055</v>
      </c>
      <c r="AB144" s="57">
        <f t="shared" si="56"/>
        <v>680137</v>
      </c>
      <c r="AC144" s="57">
        <f t="shared" si="57"/>
        <v>621361</v>
      </c>
      <c r="AD144" s="55">
        <f t="shared" si="58"/>
        <v>930749</v>
      </c>
      <c r="AE144" s="56">
        <f t="shared" si="59"/>
        <v>370749</v>
      </c>
      <c r="AF144" s="67">
        <f t="shared" si="60"/>
        <v>1301498</v>
      </c>
    </row>
    <row r="145" spans="1:32">
      <c r="A145" s="46">
        <f t="shared" si="61"/>
        <v>2008</v>
      </c>
      <c r="B145" s="46">
        <f t="shared" si="62"/>
        <v>11</v>
      </c>
      <c r="C145" s="62" t="s">
        <v>32</v>
      </c>
      <c r="D145" s="63">
        <v>338905.3</v>
      </c>
      <c r="E145" s="64">
        <v>6859.55</v>
      </c>
      <c r="F145" s="65">
        <v>126602.25</v>
      </c>
      <c r="G145" s="65">
        <v>187679.4</v>
      </c>
      <c r="H145" s="63">
        <f t="shared" si="42"/>
        <v>345764.85</v>
      </c>
      <c r="I145" s="64">
        <f t="shared" si="43"/>
        <v>314281.65000000002</v>
      </c>
      <c r="J145" s="66">
        <f t="shared" si="44"/>
        <v>465507.55</v>
      </c>
      <c r="K145" s="67">
        <f t="shared" si="45"/>
        <v>194538.94999999998</v>
      </c>
      <c r="L145" s="68">
        <f t="shared" si="46"/>
        <v>660046.5</v>
      </c>
      <c r="M145" s="54"/>
      <c r="N145" s="55">
        <v>267840</v>
      </c>
      <c r="O145" s="56">
        <v>13651</v>
      </c>
      <c r="P145" s="57">
        <v>109850</v>
      </c>
      <c r="Q145" s="57">
        <v>166119</v>
      </c>
      <c r="R145" s="55">
        <f t="shared" si="47"/>
        <v>281491</v>
      </c>
      <c r="S145" s="56">
        <f t="shared" si="48"/>
        <v>275969</v>
      </c>
      <c r="T145" s="55">
        <f t="shared" si="49"/>
        <v>377690</v>
      </c>
      <c r="U145" s="56">
        <f t="shared" si="50"/>
        <v>179770</v>
      </c>
      <c r="V145" s="56">
        <f t="shared" si="51"/>
        <v>557460</v>
      </c>
      <c r="W145" s="58"/>
      <c r="X145" s="55">
        <f t="shared" si="52"/>
        <v>606745</v>
      </c>
      <c r="Y145" s="56">
        <f t="shared" si="53"/>
        <v>20511</v>
      </c>
      <c r="Z145" s="55">
        <f t="shared" si="54"/>
        <v>236452</v>
      </c>
      <c r="AA145" s="56">
        <f t="shared" si="55"/>
        <v>353798</v>
      </c>
      <c r="AB145" s="57">
        <f t="shared" si="56"/>
        <v>627256</v>
      </c>
      <c r="AC145" s="57">
        <f t="shared" si="57"/>
        <v>590250</v>
      </c>
      <c r="AD145" s="55">
        <f t="shared" si="58"/>
        <v>843197</v>
      </c>
      <c r="AE145" s="56">
        <f t="shared" si="59"/>
        <v>374309</v>
      </c>
      <c r="AF145" s="67">
        <f t="shared" si="60"/>
        <v>1217506</v>
      </c>
    </row>
    <row r="146" spans="1:32">
      <c r="A146" s="46">
        <f t="shared" si="61"/>
        <v>2008</v>
      </c>
      <c r="B146" s="46">
        <f t="shared" si="62"/>
        <v>12</v>
      </c>
      <c r="C146" s="62" t="s">
        <v>31</v>
      </c>
      <c r="D146" s="63">
        <v>296442.7</v>
      </c>
      <c r="E146" s="64">
        <v>6317.5</v>
      </c>
      <c r="F146" s="65">
        <v>109704.5</v>
      </c>
      <c r="G146" s="65">
        <v>148568.54999999999</v>
      </c>
      <c r="H146" s="63">
        <f t="shared" si="42"/>
        <v>302760.2</v>
      </c>
      <c r="I146" s="64">
        <f t="shared" si="43"/>
        <v>258273.05</v>
      </c>
      <c r="J146" s="66">
        <f t="shared" si="44"/>
        <v>406147.2</v>
      </c>
      <c r="K146" s="67">
        <f t="shared" si="45"/>
        <v>154886.04999999999</v>
      </c>
      <c r="L146" s="68">
        <f t="shared" si="46"/>
        <v>561033.25</v>
      </c>
      <c r="M146" s="54"/>
      <c r="N146" s="55">
        <v>205031</v>
      </c>
      <c r="O146" s="56">
        <v>10311</v>
      </c>
      <c r="P146" s="57">
        <v>94009</v>
      </c>
      <c r="Q146" s="57">
        <v>120595</v>
      </c>
      <c r="R146" s="55">
        <f t="shared" si="47"/>
        <v>215342</v>
      </c>
      <c r="S146" s="56">
        <f t="shared" si="48"/>
        <v>214604</v>
      </c>
      <c r="T146" s="55">
        <f t="shared" si="49"/>
        <v>299040</v>
      </c>
      <c r="U146" s="56">
        <f t="shared" si="50"/>
        <v>130906</v>
      </c>
      <c r="V146" s="56">
        <f t="shared" si="51"/>
        <v>429946</v>
      </c>
      <c r="W146" s="58"/>
      <c r="X146" s="55">
        <f t="shared" si="52"/>
        <v>501474</v>
      </c>
      <c r="Y146" s="56">
        <f t="shared" si="53"/>
        <v>16629</v>
      </c>
      <c r="Z146" s="55">
        <f t="shared" si="54"/>
        <v>203714</v>
      </c>
      <c r="AA146" s="56">
        <f t="shared" si="55"/>
        <v>269164</v>
      </c>
      <c r="AB146" s="57">
        <f t="shared" si="56"/>
        <v>518103</v>
      </c>
      <c r="AC146" s="57">
        <f t="shared" si="57"/>
        <v>472878</v>
      </c>
      <c r="AD146" s="55">
        <f t="shared" si="58"/>
        <v>705188</v>
      </c>
      <c r="AE146" s="56">
        <f t="shared" si="59"/>
        <v>285793</v>
      </c>
      <c r="AF146" s="67">
        <f t="shared" si="60"/>
        <v>990981</v>
      </c>
    </row>
    <row r="147" spans="1:32">
      <c r="A147" s="46">
        <f t="shared" si="61"/>
        <v>2009</v>
      </c>
      <c r="B147" s="46">
        <f t="shared" si="62"/>
        <v>1</v>
      </c>
      <c r="C147" s="62" t="s">
        <v>42</v>
      </c>
      <c r="D147" s="63">
        <v>317493.09999999998</v>
      </c>
      <c r="E147" s="64">
        <v>2886</v>
      </c>
      <c r="F147" s="65">
        <v>104503.25</v>
      </c>
      <c r="G147" s="65">
        <v>162121.85</v>
      </c>
      <c r="H147" s="63">
        <f t="shared" si="42"/>
        <v>320379.09999999998</v>
      </c>
      <c r="I147" s="64">
        <f t="shared" si="43"/>
        <v>266625.09999999998</v>
      </c>
      <c r="J147" s="66">
        <f t="shared" si="44"/>
        <v>421996.35</v>
      </c>
      <c r="K147" s="67">
        <f t="shared" si="45"/>
        <v>165007.85</v>
      </c>
      <c r="L147" s="68">
        <f t="shared" si="46"/>
        <v>587004.19999999995</v>
      </c>
      <c r="M147" s="54"/>
      <c r="N147" s="55">
        <v>200588</v>
      </c>
      <c r="O147" s="56">
        <v>8033</v>
      </c>
      <c r="P147" s="57">
        <v>88510</v>
      </c>
      <c r="Q147" s="57">
        <v>102164</v>
      </c>
      <c r="R147" s="55">
        <f t="shared" si="47"/>
        <v>208621</v>
      </c>
      <c r="S147" s="56">
        <f t="shared" si="48"/>
        <v>190674</v>
      </c>
      <c r="T147" s="55">
        <f t="shared" si="49"/>
        <v>289098</v>
      </c>
      <c r="U147" s="56">
        <f t="shared" si="50"/>
        <v>110197</v>
      </c>
      <c r="V147" s="56">
        <f t="shared" si="51"/>
        <v>399295</v>
      </c>
      <c r="W147" s="58"/>
      <c r="X147" s="55">
        <f t="shared" si="52"/>
        <v>518081</v>
      </c>
      <c r="Y147" s="56">
        <f t="shared" si="53"/>
        <v>10919</v>
      </c>
      <c r="Z147" s="55">
        <f t="shared" si="54"/>
        <v>193013</v>
      </c>
      <c r="AA147" s="56">
        <f t="shared" si="55"/>
        <v>264286</v>
      </c>
      <c r="AB147" s="57">
        <f t="shared" si="56"/>
        <v>529000</v>
      </c>
      <c r="AC147" s="57">
        <f t="shared" si="57"/>
        <v>457299</v>
      </c>
      <c r="AD147" s="55">
        <f t="shared" si="58"/>
        <v>711094</v>
      </c>
      <c r="AE147" s="56">
        <f t="shared" si="59"/>
        <v>275205</v>
      </c>
      <c r="AF147" s="67">
        <f t="shared" si="60"/>
        <v>986299</v>
      </c>
    </row>
    <row r="148" spans="1:32">
      <c r="A148" s="46">
        <f t="shared" si="61"/>
        <v>2009</v>
      </c>
      <c r="B148" s="46">
        <f t="shared" si="62"/>
        <v>2</v>
      </c>
      <c r="C148" s="62" t="s">
        <v>41</v>
      </c>
      <c r="D148" s="63">
        <v>206034.5</v>
      </c>
      <c r="E148" s="64">
        <v>2144</v>
      </c>
      <c r="F148" s="65">
        <v>111595.25</v>
      </c>
      <c r="G148" s="65">
        <v>94136.55</v>
      </c>
      <c r="H148" s="63">
        <f t="shared" si="42"/>
        <v>208178.5</v>
      </c>
      <c r="I148" s="64">
        <f t="shared" si="43"/>
        <v>205731.8</v>
      </c>
      <c r="J148" s="66">
        <f t="shared" si="44"/>
        <v>317629.75</v>
      </c>
      <c r="K148" s="67">
        <f t="shared" si="45"/>
        <v>96280.55</v>
      </c>
      <c r="L148" s="68">
        <f t="shared" si="46"/>
        <v>413910.3</v>
      </c>
      <c r="M148" s="54"/>
      <c r="N148" s="55">
        <v>149299</v>
      </c>
      <c r="O148" s="56">
        <v>8160</v>
      </c>
      <c r="P148" s="57">
        <v>92781</v>
      </c>
      <c r="Q148" s="57">
        <v>67802</v>
      </c>
      <c r="R148" s="55">
        <f t="shared" si="47"/>
        <v>157459</v>
      </c>
      <c r="S148" s="56">
        <f t="shared" si="48"/>
        <v>160583</v>
      </c>
      <c r="T148" s="55">
        <f t="shared" si="49"/>
        <v>242080</v>
      </c>
      <c r="U148" s="56">
        <f t="shared" si="50"/>
        <v>75962</v>
      </c>
      <c r="V148" s="56">
        <f t="shared" si="51"/>
        <v>318042</v>
      </c>
      <c r="W148" s="58"/>
      <c r="X148" s="55">
        <f t="shared" si="52"/>
        <v>355334</v>
      </c>
      <c r="Y148" s="56">
        <f t="shared" si="53"/>
        <v>10304</v>
      </c>
      <c r="Z148" s="55">
        <f t="shared" si="54"/>
        <v>204376</v>
      </c>
      <c r="AA148" s="56">
        <f t="shared" si="55"/>
        <v>161939</v>
      </c>
      <c r="AB148" s="57">
        <f t="shared" si="56"/>
        <v>365638</v>
      </c>
      <c r="AC148" s="57">
        <f t="shared" si="57"/>
        <v>366315</v>
      </c>
      <c r="AD148" s="55">
        <f t="shared" si="58"/>
        <v>559710</v>
      </c>
      <c r="AE148" s="56">
        <f t="shared" si="59"/>
        <v>172243</v>
      </c>
      <c r="AF148" s="67">
        <f t="shared" si="60"/>
        <v>731953</v>
      </c>
    </row>
    <row r="149" spans="1:32">
      <c r="A149" s="46">
        <f t="shared" si="61"/>
        <v>2009</v>
      </c>
      <c r="B149" s="46">
        <f t="shared" si="62"/>
        <v>3</v>
      </c>
      <c r="C149" s="62" t="s">
        <v>40</v>
      </c>
      <c r="D149" s="63">
        <v>277569.8</v>
      </c>
      <c r="E149" s="64">
        <v>4123.3500000000004</v>
      </c>
      <c r="F149" s="65">
        <v>139774.5</v>
      </c>
      <c r="G149" s="65">
        <v>105019.4</v>
      </c>
      <c r="H149" s="63">
        <f t="shared" si="42"/>
        <v>281693.14999999997</v>
      </c>
      <c r="I149" s="64">
        <f t="shared" si="43"/>
        <v>244793.9</v>
      </c>
      <c r="J149" s="66">
        <f t="shared" si="44"/>
        <v>417344.3</v>
      </c>
      <c r="K149" s="67">
        <f t="shared" si="45"/>
        <v>109142.75</v>
      </c>
      <c r="L149" s="68">
        <f t="shared" si="46"/>
        <v>526487.05000000005</v>
      </c>
      <c r="M149" s="54"/>
      <c r="N149" s="55">
        <v>186450</v>
      </c>
      <c r="O149" s="56">
        <v>6602</v>
      </c>
      <c r="P149" s="57">
        <v>117674</v>
      </c>
      <c r="Q149" s="57">
        <v>63405</v>
      </c>
      <c r="R149" s="55">
        <f t="shared" si="47"/>
        <v>193052</v>
      </c>
      <c r="S149" s="56">
        <f t="shared" si="48"/>
        <v>181079</v>
      </c>
      <c r="T149" s="55">
        <f t="shared" si="49"/>
        <v>304124</v>
      </c>
      <c r="U149" s="56">
        <f t="shared" si="50"/>
        <v>70007</v>
      </c>
      <c r="V149" s="56">
        <f t="shared" si="51"/>
        <v>374131</v>
      </c>
      <c r="W149" s="58"/>
      <c r="X149" s="55">
        <f t="shared" si="52"/>
        <v>464020</v>
      </c>
      <c r="Y149" s="56">
        <f t="shared" si="53"/>
        <v>10725</v>
      </c>
      <c r="Z149" s="55">
        <f t="shared" si="54"/>
        <v>257449</v>
      </c>
      <c r="AA149" s="56">
        <f t="shared" si="55"/>
        <v>168424</v>
      </c>
      <c r="AB149" s="57">
        <f t="shared" si="56"/>
        <v>474745</v>
      </c>
      <c r="AC149" s="57">
        <f t="shared" si="57"/>
        <v>425873</v>
      </c>
      <c r="AD149" s="55">
        <f t="shared" si="58"/>
        <v>721469</v>
      </c>
      <c r="AE149" s="56">
        <f t="shared" si="59"/>
        <v>179149</v>
      </c>
      <c r="AF149" s="67">
        <f t="shared" si="60"/>
        <v>900618</v>
      </c>
    </row>
    <row r="150" spans="1:32">
      <c r="A150" s="46">
        <f t="shared" si="61"/>
        <v>2009</v>
      </c>
      <c r="B150" s="46">
        <f t="shared" si="62"/>
        <v>4</v>
      </c>
      <c r="C150" s="62" t="s">
        <v>39</v>
      </c>
      <c r="D150" s="63">
        <v>279194.15000000002</v>
      </c>
      <c r="E150" s="64">
        <v>2480.1</v>
      </c>
      <c r="F150" s="65">
        <v>140829</v>
      </c>
      <c r="G150" s="65">
        <v>109620.9</v>
      </c>
      <c r="H150" s="63">
        <f t="shared" si="42"/>
        <v>281674.25</v>
      </c>
      <c r="I150" s="64">
        <f t="shared" si="43"/>
        <v>250449.9</v>
      </c>
      <c r="J150" s="66">
        <f t="shared" si="44"/>
        <v>420023.15</v>
      </c>
      <c r="K150" s="67">
        <f t="shared" si="45"/>
        <v>112101</v>
      </c>
      <c r="L150" s="68">
        <f t="shared" si="46"/>
        <v>532124.15</v>
      </c>
      <c r="M150" s="54"/>
      <c r="N150" s="55">
        <v>199051</v>
      </c>
      <c r="O150" s="56">
        <v>9425</v>
      </c>
      <c r="P150" s="57">
        <v>112976</v>
      </c>
      <c r="Q150" s="57">
        <v>87253</v>
      </c>
      <c r="R150" s="55">
        <f t="shared" si="47"/>
        <v>208476</v>
      </c>
      <c r="S150" s="56">
        <f t="shared" si="48"/>
        <v>200229</v>
      </c>
      <c r="T150" s="55">
        <f t="shared" si="49"/>
        <v>312027</v>
      </c>
      <c r="U150" s="56">
        <f t="shared" si="50"/>
        <v>96678</v>
      </c>
      <c r="V150" s="56">
        <f t="shared" si="51"/>
        <v>408705</v>
      </c>
      <c r="W150" s="58"/>
      <c r="X150" s="55">
        <f t="shared" si="52"/>
        <v>478245</v>
      </c>
      <c r="Y150" s="56">
        <f t="shared" si="53"/>
        <v>11905</v>
      </c>
      <c r="Z150" s="55">
        <f t="shared" si="54"/>
        <v>253805</v>
      </c>
      <c r="AA150" s="56">
        <f t="shared" si="55"/>
        <v>196874</v>
      </c>
      <c r="AB150" s="57">
        <f t="shared" si="56"/>
        <v>490150</v>
      </c>
      <c r="AC150" s="57">
        <f t="shared" si="57"/>
        <v>450679</v>
      </c>
      <c r="AD150" s="55">
        <f t="shared" si="58"/>
        <v>732050</v>
      </c>
      <c r="AE150" s="56">
        <f t="shared" si="59"/>
        <v>208779</v>
      </c>
      <c r="AF150" s="67">
        <f t="shared" si="60"/>
        <v>940829</v>
      </c>
    </row>
    <row r="151" spans="1:32">
      <c r="A151" s="46">
        <f t="shared" si="61"/>
        <v>2009</v>
      </c>
      <c r="B151" s="46">
        <f t="shared" si="62"/>
        <v>5</v>
      </c>
      <c r="C151" s="62" t="s">
        <v>38</v>
      </c>
      <c r="D151" s="63">
        <v>304109.90000000002</v>
      </c>
      <c r="E151" s="64">
        <v>2054.85</v>
      </c>
      <c r="F151" s="65">
        <v>152471.75</v>
      </c>
      <c r="G151" s="65">
        <v>116191.3</v>
      </c>
      <c r="H151" s="63">
        <f t="shared" si="42"/>
        <v>306164.75</v>
      </c>
      <c r="I151" s="64">
        <f t="shared" si="43"/>
        <v>268663.05</v>
      </c>
      <c r="J151" s="66">
        <f t="shared" si="44"/>
        <v>456581.65</v>
      </c>
      <c r="K151" s="67">
        <f t="shared" si="45"/>
        <v>118246.15000000001</v>
      </c>
      <c r="L151" s="68">
        <f t="shared" si="46"/>
        <v>574827.80000000005</v>
      </c>
      <c r="M151" s="54"/>
      <c r="N151" s="55">
        <v>208590</v>
      </c>
      <c r="O151" s="56">
        <v>7888</v>
      </c>
      <c r="P151" s="57">
        <v>121065</v>
      </c>
      <c r="Q151" s="57">
        <v>82013</v>
      </c>
      <c r="R151" s="55">
        <f t="shared" si="47"/>
        <v>216478</v>
      </c>
      <c r="S151" s="56">
        <f t="shared" si="48"/>
        <v>203078</v>
      </c>
      <c r="T151" s="55">
        <f t="shared" si="49"/>
        <v>329655</v>
      </c>
      <c r="U151" s="56">
        <f t="shared" si="50"/>
        <v>89901</v>
      </c>
      <c r="V151" s="56">
        <f t="shared" si="51"/>
        <v>419556</v>
      </c>
      <c r="W151" s="58"/>
      <c r="X151" s="55">
        <f t="shared" si="52"/>
        <v>512700</v>
      </c>
      <c r="Y151" s="56">
        <f t="shared" si="53"/>
        <v>9943</v>
      </c>
      <c r="Z151" s="55">
        <f t="shared" si="54"/>
        <v>273537</v>
      </c>
      <c r="AA151" s="56">
        <f t="shared" si="55"/>
        <v>198204</v>
      </c>
      <c r="AB151" s="57">
        <f t="shared" si="56"/>
        <v>522643</v>
      </c>
      <c r="AC151" s="57">
        <f t="shared" si="57"/>
        <v>471741</v>
      </c>
      <c r="AD151" s="55">
        <f t="shared" si="58"/>
        <v>786237</v>
      </c>
      <c r="AE151" s="56">
        <f t="shared" si="59"/>
        <v>208147</v>
      </c>
      <c r="AF151" s="67">
        <f t="shared" si="60"/>
        <v>994384</v>
      </c>
    </row>
    <row r="152" spans="1:32">
      <c r="A152" s="46">
        <f t="shared" si="61"/>
        <v>2009</v>
      </c>
      <c r="B152" s="46">
        <f t="shared" si="62"/>
        <v>6</v>
      </c>
      <c r="C152" s="62" t="s">
        <v>37</v>
      </c>
      <c r="D152" s="63">
        <v>281175.05</v>
      </c>
      <c r="E152" s="64">
        <v>2807.75</v>
      </c>
      <c r="F152" s="65">
        <v>137214.39999999999</v>
      </c>
      <c r="G152" s="65">
        <v>130482.5</v>
      </c>
      <c r="H152" s="63">
        <f t="shared" si="42"/>
        <v>283982.8</v>
      </c>
      <c r="I152" s="64">
        <f t="shared" si="43"/>
        <v>267696.90000000002</v>
      </c>
      <c r="J152" s="66">
        <f t="shared" si="44"/>
        <v>418389.44999999995</v>
      </c>
      <c r="K152" s="67">
        <f t="shared" si="45"/>
        <v>133290.25</v>
      </c>
      <c r="L152" s="68">
        <f t="shared" si="46"/>
        <v>551679.69999999995</v>
      </c>
      <c r="M152" s="54"/>
      <c r="N152" s="55">
        <v>206358</v>
      </c>
      <c r="O152" s="56">
        <v>6425</v>
      </c>
      <c r="P152" s="57">
        <v>114107</v>
      </c>
      <c r="Q152" s="57">
        <v>86458</v>
      </c>
      <c r="R152" s="55">
        <f t="shared" si="47"/>
        <v>212783</v>
      </c>
      <c r="S152" s="56">
        <f t="shared" si="48"/>
        <v>200565</v>
      </c>
      <c r="T152" s="55">
        <f t="shared" si="49"/>
        <v>320465</v>
      </c>
      <c r="U152" s="56">
        <f t="shared" si="50"/>
        <v>92883</v>
      </c>
      <c r="V152" s="56">
        <f t="shared" si="51"/>
        <v>413348</v>
      </c>
      <c r="W152" s="58"/>
      <c r="X152" s="55">
        <f t="shared" si="52"/>
        <v>487533</v>
      </c>
      <c r="Y152" s="56">
        <f t="shared" si="53"/>
        <v>9233</v>
      </c>
      <c r="Z152" s="55">
        <f t="shared" si="54"/>
        <v>251321</v>
      </c>
      <c r="AA152" s="56">
        <f t="shared" si="55"/>
        <v>216941</v>
      </c>
      <c r="AB152" s="57">
        <f t="shared" si="56"/>
        <v>496766</v>
      </c>
      <c r="AC152" s="57">
        <f t="shared" si="57"/>
        <v>468262</v>
      </c>
      <c r="AD152" s="55">
        <f t="shared" si="58"/>
        <v>738854</v>
      </c>
      <c r="AE152" s="56">
        <f t="shared" si="59"/>
        <v>226174</v>
      </c>
      <c r="AF152" s="67">
        <f t="shared" si="60"/>
        <v>965028</v>
      </c>
    </row>
    <row r="153" spans="1:32">
      <c r="A153" s="46">
        <f t="shared" si="61"/>
        <v>2009</v>
      </c>
      <c r="B153" s="46">
        <f t="shared" si="62"/>
        <v>7</v>
      </c>
      <c r="C153" s="62" t="s">
        <v>36</v>
      </c>
      <c r="D153" s="63">
        <v>305225.75</v>
      </c>
      <c r="E153" s="64">
        <v>2682</v>
      </c>
      <c r="F153" s="65">
        <v>138268.75</v>
      </c>
      <c r="G153" s="65">
        <v>130026.75</v>
      </c>
      <c r="H153" s="63">
        <f t="shared" si="42"/>
        <v>307907.75</v>
      </c>
      <c r="I153" s="64">
        <f t="shared" si="43"/>
        <v>268295.5</v>
      </c>
      <c r="J153" s="66">
        <f t="shared" si="44"/>
        <v>443494.5</v>
      </c>
      <c r="K153" s="67">
        <f t="shared" si="45"/>
        <v>132708.75</v>
      </c>
      <c r="L153" s="68">
        <f t="shared" si="46"/>
        <v>576203.25</v>
      </c>
      <c r="M153" s="54"/>
      <c r="N153" s="55">
        <v>221719</v>
      </c>
      <c r="O153" s="56">
        <v>6361</v>
      </c>
      <c r="P153" s="57">
        <v>108420</v>
      </c>
      <c r="Q153" s="57">
        <v>96513</v>
      </c>
      <c r="R153" s="55">
        <f t="shared" si="47"/>
        <v>228080</v>
      </c>
      <c r="S153" s="56">
        <f t="shared" si="48"/>
        <v>204933</v>
      </c>
      <c r="T153" s="55">
        <f t="shared" si="49"/>
        <v>330139</v>
      </c>
      <c r="U153" s="56">
        <f t="shared" si="50"/>
        <v>102874</v>
      </c>
      <c r="V153" s="56">
        <f t="shared" si="51"/>
        <v>433013</v>
      </c>
      <c r="W153" s="58"/>
      <c r="X153" s="55">
        <f t="shared" si="52"/>
        <v>526945</v>
      </c>
      <c r="Y153" s="56">
        <f t="shared" si="53"/>
        <v>9043</v>
      </c>
      <c r="Z153" s="55">
        <f t="shared" si="54"/>
        <v>246689</v>
      </c>
      <c r="AA153" s="56">
        <f t="shared" si="55"/>
        <v>226540</v>
      </c>
      <c r="AB153" s="57">
        <f t="shared" si="56"/>
        <v>535988</v>
      </c>
      <c r="AC153" s="57">
        <f t="shared" si="57"/>
        <v>473229</v>
      </c>
      <c r="AD153" s="55">
        <f t="shared" si="58"/>
        <v>773634</v>
      </c>
      <c r="AE153" s="56">
        <f t="shared" si="59"/>
        <v>235583</v>
      </c>
      <c r="AF153" s="67">
        <f t="shared" si="60"/>
        <v>1009217</v>
      </c>
    </row>
    <row r="154" spans="1:32">
      <c r="A154" s="46">
        <f t="shared" si="61"/>
        <v>2009</v>
      </c>
      <c r="B154" s="46">
        <f t="shared" si="62"/>
        <v>8</v>
      </c>
      <c r="C154" s="62" t="s">
        <v>35</v>
      </c>
      <c r="D154" s="63">
        <v>323629.2</v>
      </c>
      <c r="E154" s="64">
        <v>3276.55</v>
      </c>
      <c r="F154" s="65">
        <v>150341.5</v>
      </c>
      <c r="G154" s="65">
        <v>135334.25</v>
      </c>
      <c r="H154" s="63">
        <f t="shared" si="42"/>
        <v>326905.75</v>
      </c>
      <c r="I154" s="64">
        <f t="shared" si="43"/>
        <v>285675.75</v>
      </c>
      <c r="J154" s="66">
        <f t="shared" si="44"/>
        <v>473970.7</v>
      </c>
      <c r="K154" s="67">
        <f t="shared" si="45"/>
        <v>138610.79999999999</v>
      </c>
      <c r="L154" s="68">
        <f t="shared" si="46"/>
        <v>612581.5</v>
      </c>
      <c r="M154" s="54"/>
      <c r="N154" s="55">
        <v>249920</v>
      </c>
      <c r="O154" s="56">
        <v>6564</v>
      </c>
      <c r="P154" s="57">
        <v>130623</v>
      </c>
      <c r="Q154" s="57">
        <v>106233</v>
      </c>
      <c r="R154" s="55">
        <f t="shared" si="47"/>
        <v>256484</v>
      </c>
      <c r="S154" s="56">
        <f t="shared" si="48"/>
        <v>236856</v>
      </c>
      <c r="T154" s="55">
        <f t="shared" si="49"/>
        <v>380543</v>
      </c>
      <c r="U154" s="56">
        <f t="shared" si="50"/>
        <v>112797</v>
      </c>
      <c r="V154" s="56">
        <f t="shared" si="51"/>
        <v>493340</v>
      </c>
      <c r="W154" s="58"/>
      <c r="X154" s="55">
        <f t="shared" si="52"/>
        <v>573549</v>
      </c>
      <c r="Y154" s="56">
        <f t="shared" si="53"/>
        <v>9841</v>
      </c>
      <c r="Z154" s="55">
        <f t="shared" si="54"/>
        <v>280965</v>
      </c>
      <c r="AA154" s="56">
        <f t="shared" si="55"/>
        <v>241567</v>
      </c>
      <c r="AB154" s="57">
        <f t="shared" si="56"/>
        <v>583390</v>
      </c>
      <c r="AC154" s="57">
        <f t="shared" si="57"/>
        <v>522532</v>
      </c>
      <c r="AD154" s="55">
        <f t="shared" si="58"/>
        <v>854514</v>
      </c>
      <c r="AE154" s="56">
        <f t="shared" si="59"/>
        <v>251408</v>
      </c>
      <c r="AF154" s="67">
        <f t="shared" si="60"/>
        <v>1105922</v>
      </c>
    </row>
    <row r="155" spans="1:32">
      <c r="A155" s="46">
        <f t="shared" si="61"/>
        <v>2009</v>
      </c>
      <c r="B155" s="46">
        <f t="shared" si="62"/>
        <v>9</v>
      </c>
      <c r="C155" s="62" t="s">
        <v>34</v>
      </c>
      <c r="D155" s="63">
        <v>309078.3</v>
      </c>
      <c r="E155" s="64">
        <v>4208.6499999999996</v>
      </c>
      <c r="F155" s="65">
        <v>140271</v>
      </c>
      <c r="G155" s="65">
        <v>129999.05</v>
      </c>
      <c r="H155" s="63">
        <f t="shared" si="42"/>
        <v>313286.95</v>
      </c>
      <c r="I155" s="64">
        <f t="shared" si="43"/>
        <v>270270.05</v>
      </c>
      <c r="J155" s="66">
        <f t="shared" si="44"/>
        <v>449349.3</v>
      </c>
      <c r="K155" s="67">
        <f t="shared" si="45"/>
        <v>134207.70000000001</v>
      </c>
      <c r="L155" s="68">
        <f t="shared" si="46"/>
        <v>583557</v>
      </c>
      <c r="M155" s="54"/>
      <c r="N155" s="55">
        <v>224924</v>
      </c>
      <c r="O155" s="56">
        <v>6207</v>
      </c>
      <c r="P155" s="57">
        <v>109337</v>
      </c>
      <c r="Q155" s="57">
        <v>99896</v>
      </c>
      <c r="R155" s="55">
        <f t="shared" si="47"/>
        <v>231131</v>
      </c>
      <c r="S155" s="56">
        <f t="shared" si="48"/>
        <v>209233</v>
      </c>
      <c r="T155" s="55">
        <f t="shared" si="49"/>
        <v>334261</v>
      </c>
      <c r="U155" s="56">
        <f t="shared" si="50"/>
        <v>106103</v>
      </c>
      <c r="V155" s="56">
        <f t="shared" si="51"/>
        <v>440364</v>
      </c>
      <c r="W155" s="58"/>
      <c r="X155" s="55">
        <f t="shared" si="52"/>
        <v>534002</v>
      </c>
      <c r="Y155" s="56">
        <f t="shared" si="53"/>
        <v>10416</v>
      </c>
      <c r="Z155" s="55">
        <f t="shared" si="54"/>
        <v>249608</v>
      </c>
      <c r="AA155" s="56">
        <f t="shared" si="55"/>
        <v>229895</v>
      </c>
      <c r="AB155" s="57">
        <f t="shared" si="56"/>
        <v>544418</v>
      </c>
      <c r="AC155" s="57">
        <f t="shared" si="57"/>
        <v>479503</v>
      </c>
      <c r="AD155" s="55">
        <f t="shared" si="58"/>
        <v>783610</v>
      </c>
      <c r="AE155" s="56">
        <f t="shared" si="59"/>
        <v>240311</v>
      </c>
      <c r="AF155" s="67">
        <f t="shared" si="60"/>
        <v>1023921</v>
      </c>
    </row>
    <row r="156" spans="1:32">
      <c r="A156" s="46">
        <f t="shared" si="61"/>
        <v>2009</v>
      </c>
      <c r="B156" s="46">
        <f t="shared" si="62"/>
        <v>10</v>
      </c>
      <c r="C156" s="62" t="s">
        <v>33</v>
      </c>
      <c r="D156" s="63">
        <v>338734.75</v>
      </c>
      <c r="E156" s="64">
        <v>3677.85</v>
      </c>
      <c r="F156" s="65">
        <v>150656.75</v>
      </c>
      <c r="G156" s="65">
        <v>154354.35</v>
      </c>
      <c r="H156" s="63">
        <f t="shared" si="42"/>
        <v>342412.6</v>
      </c>
      <c r="I156" s="64">
        <f t="shared" si="43"/>
        <v>305011.09999999998</v>
      </c>
      <c r="J156" s="66">
        <f t="shared" si="44"/>
        <v>489391.5</v>
      </c>
      <c r="K156" s="67">
        <f t="shared" si="45"/>
        <v>158032.20000000001</v>
      </c>
      <c r="L156" s="68">
        <f t="shared" si="46"/>
        <v>647423.69999999995</v>
      </c>
      <c r="M156" s="54"/>
      <c r="N156" s="55">
        <v>227064</v>
      </c>
      <c r="O156" s="56">
        <v>4358</v>
      </c>
      <c r="P156" s="57">
        <v>119194</v>
      </c>
      <c r="Q156" s="57">
        <v>100080</v>
      </c>
      <c r="R156" s="55">
        <f t="shared" si="47"/>
        <v>231422</v>
      </c>
      <c r="S156" s="56">
        <f t="shared" si="48"/>
        <v>219274</v>
      </c>
      <c r="T156" s="55">
        <f t="shared" si="49"/>
        <v>346258</v>
      </c>
      <c r="U156" s="56">
        <f t="shared" si="50"/>
        <v>104438</v>
      </c>
      <c r="V156" s="56">
        <f t="shared" si="51"/>
        <v>450696</v>
      </c>
      <c r="W156" s="58"/>
      <c r="X156" s="55">
        <f t="shared" si="52"/>
        <v>565799</v>
      </c>
      <c r="Y156" s="56">
        <f t="shared" si="53"/>
        <v>8036</v>
      </c>
      <c r="Z156" s="55">
        <f t="shared" si="54"/>
        <v>269851</v>
      </c>
      <c r="AA156" s="56">
        <f t="shared" si="55"/>
        <v>254434</v>
      </c>
      <c r="AB156" s="57">
        <f t="shared" si="56"/>
        <v>573835</v>
      </c>
      <c r="AC156" s="57">
        <f t="shared" si="57"/>
        <v>524285</v>
      </c>
      <c r="AD156" s="55">
        <f t="shared" si="58"/>
        <v>835650</v>
      </c>
      <c r="AE156" s="56">
        <f t="shared" si="59"/>
        <v>262470</v>
      </c>
      <c r="AF156" s="67">
        <f t="shared" si="60"/>
        <v>1098120</v>
      </c>
    </row>
    <row r="157" spans="1:32">
      <c r="A157" s="46">
        <f t="shared" si="61"/>
        <v>2009</v>
      </c>
      <c r="B157" s="46">
        <f t="shared" si="62"/>
        <v>11</v>
      </c>
      <c r="C157" s="62" t="s">
        <v>32</v>
      </c>
      <c r="D157" s="63">
        <v>298777.40000000002</v>
      </c>
      <c r="E157" s="64">
        <v>4717.3500000000004</v>
      </c>
      <c r="F157" s="65">
        <v>149147.9</v>
      </c>
      <c r="G157" s="65">
        <v>127563.5</v>
      </c>
      <c r="H157" s="63">
        <f t="shared" si="42"/>
        <v>303494.75</v>
      </c>
      <c r="I157" s="64">
        <f t="shared" si="43"/>
        <v>276711.40000000002</v>
      </c>
      <c r="J157" s="66">
        <f t="shared" si="44"/>
        <v>447925.30000000005</v>
      </c>
      <c r="K157" s="67">
        <f t="shared" si="45"/>
        <v>132280.85</v>
      </c>
      <c r="L157" s="68">
        <f t="shared" si="46"/>
        <v>580206.15</v>
      </c>
      <c r="M157" s="54"/>
      <c r="N157" s="55">
        <v>228347</v>
      </c>
      <c r="O157" s="56">
        <v>4547</v>
      </c>
      <c r="P157" s="57">
        <v>114283</v>
      </c>
      <c r="Q157" s="57">
        <v>98996</v>
      </c>
      <c r="R157" s="55">
        <f t="shared" si="47"/>
        <v>232894</v>
      </c>
      <c r="S157" s="56">
        <f t="shared" si="48"/>
        <v>213279</v>
      </c>
      <c r="T157" s="55">
        <f t="shared" si="49"/>
        <v>342630</v>
      </c>
      <c r="U157" s="56">
        <f t="shared" si="50"/>
        <v>103543</v>
      </c>
      <c r="V157" s="56">
        <f t="shared" si="51"/>
        <v>446173</v>
      </c>
      <c r="W157" s="58"/>
      <c r="X157" s="55">
        <f t="shared" si="52"/>
        <v>527124</v>
      </c>
      <c r="Y157" s="56">
        <f t="shared" si="53"/>
        <v>9264</v>
      </c>
      <c r="Z157" s="55">
        <f t="shared" si="54"/>
        <v>263431</v>
      </c>
      <c r="AA157" s="56">
        <f t="shared" si="55"/>
        <v>226560</v>
      </c>
      <c r="AB157" s="57">
        <f t="shared" si="56"/>
        <v>536388</v>
      </c>
      <c r="AC157" s="57">
        <f t="shared" si="57"/>
        <v>489991</v>
      </c>
      <c r="AD157" s="55">
        <f t="shared" si="58"/>
        <v>790555</v>
      </c>
      <c r="AE157" s="56">
        <f t="shared" si="59"/>
        <v>235824</v>
      </c>
      <c r="AF157" s="67">
        <f t="shared" si="60"/>
        <v>1026379</v>
      </c>
    </row>
    <row r="158" spans="1:32">
      <c r="A158" s="46">
        <f t="shared" si="61"/>
        <v>2009</v>
      </c>
      <c r="B158" s="46">
        <f t="shared" si="62"/>
        <v>12</v>
      </c>
      <c r="C158" s="62" t="s">
        <v>31</v>
      </c>
      <c r="D158" s="63">
        <v>283364.40000000002</v>
      </c>
      <c r="E158" s="64">
        <v>5646.45</v>
      </c>
      <c r="F158" s="65">
        <v>153836.5</v>
      </c>
      <c r="G158" s="65">
        <v>120142.39999999999</v>
      </c>
      <c r="H158" s="63">
        <f t="shared" si="42"/>
        <v>289010.85000000003</v>
      </c>
      <c r="I158" s="64">
        <f t="shared" si="43"/>
        <v>273978.90000000002</v>
      </c>
      <c r="J158" s="66">
        <f t="shared" si="44"/>
        <v>437200.9</v>
      </c>
      <c r="K158" s="67">
        <f t="shared" si="45"/>
        <v>125788.84999999999</v>
      </c>
      <c r="L158" s="68">
        <f t="shared" si="46"/>
        <v>562989.75</v>
      </c>
      <c r="M158" s="54"/>
      <c r="N158" s="55">
        <v>232586</v>
      </c>
      <c r="O158" s="56">
        <v>7831</v>
      </c>
      <c r="P158" s="57">
        <v>123084</v>
      </c>
      <c r="Q158" s="57">
        <v>103736</v>
      </c>
      <c r="R158" s="55">
        <f t="shared" si="47"/>
        <v>240417</v>
      </c>
      <c r="S158" s="56">
        <f t="shared" si="48"/>
        <v>226820</v>
      </c>
      <c r="T158" s="55">
        <f t="shared" si="49"/>
        <v>355670</v>
      </c>
      <c r="U158" s="56">
        <f t="shared" si="50"/>
        <v>111567</v>
      </c>
      <c r="V158" s="56">
        <f t="shared" si="51"/>
        <v>467237</v>
      </c>
      <c r="W158" s="58"/>
      <c r="X158" s="55">
        <f t="shared" si="52"/>
        <v>515950</v>
      </c>
      <c r="Y158" s="56">
        <f t="shared" si="53"/>
        <v>13477</v>
      </c>
      <c r="Z158" s="55">
        <f t="shared" si="54"/>
        <v>276921</v>
      </c>
      <c r="AA158" s="56">
        <f t="shared" si="55"/>
        <v>223878</v>
      </c>
      <c r="AB158" s="57">
        <f t="shared" si="56"/>
        <v>529427</v>
      </c>
      <c r="AC158" s="57">
        <f t="shared" si="57"/>
        <v>500799</v>
      </c>
      <c r="AD158" s="55">
        <f t="shared" si="58"/>
        <v>792871</v>
      </c>
      <c r="AE158" s="56">
        <f t="shared" si="59"/>
        <v>237355</v>
      </c>
      <c r="AF158" s="67">
        <f t="shared" si="60"/>
        <v>1030226</v>
      </c>
    </row>
    <row r="159" spans="1:32">
      <c r="A159" s="46">
        <f t="shared" si="61"/>
        <v>2010</v>
      </c>
      <c r="B159" s="46">
        <f t="shared" si="62"/>
        <v>1</v>
      </c>
      <c r="C159" s="62" t="s">
        <v>42</v>
      </c>
      <c r="D159" s="63">
        <v>296304.95</v>
      </c>
      <c r="E159" s="64">
        <v>6387.95</v>
      </c>
      <c r="F159" s="65">
        <v>141243.5</v>
      </c>
      <c r="G159" s="65">
        <v>129032.75</v>
      </c>
      <c r="H159" s="63">
        <f t="shared" si="42"/>
        <v>302692.90000000002</v>
      </c>
      <c r="I159" s="64">
        <f t="shared" si="43"/>
        <v>270276.25</v>
      </c>
      <c r="J159" s="66">
        <f t="shared" si="44"/>
        <v>437548.45</v>
      </c>
      <c r="K159" s="67">
        <f t="shared" si="45"/>
        <v>135420.70000000001</v>
      </c>
      <c r="L159" s="68">
        <f t="shared" si="46"/>
        <v>572969.15</v>
      </c>
      <c r="M159" s="54"/>
      <c r="N159" s="55">
        <v>217925</v>
      </c>
      <c r="O159" s="56">
        <v>7606</v>
      </c>
      <c r="P159" s="57">
        <v>113183</v>
      </c>
      <c r="Q159" s="57">
        <v>90092</v>
      </c>
      <c r="R159" s="55">
        <f t="shared" si="47"/>
        <v>225531</v>
      </c>
      <c r="S159" s="56">
        <f t="shared" si="48"/>
        <v>203275</v>
      </c>
      <c r="T159" s="55">
        <f t="shared" si="49"/>
        <v>331108</v>
      </c>
      <c r="U159" s="56">
        <f t="shared" si="50"/>
        <v>97698</v>
      </c>
      <c r="V159" s="56">
        <f t="shared" si="51"/>
        <v>428806</v>
      </c>
      <c r="W159" s="58"/>
      <c r="X159" s="55">
        <f t="shared" si="52"/>
        <v>514230</v>
      </c>
      <c r="Y159" s="56">
        <f t="shared" si="53"/>
        <v>13994</v>
      </c>
      <c r="Z159" s="55">
        <f t="shared" si="54"/>
        <v>254427</v>
      </c>
      <c r="AA159" s="56">
        <f t="shared" si="55"/>
        <v>219125</v>
      </c>
      <c r="AB159" s="57">
        <f t="shared" si="56"/>
        <v>528224</v>
      </c>
      <c r="AC159" s="57">
        <f t="shared" si="57"/>
        <v>473552</v>
      </c>
      <c r="AD159" s="55">
        <f t="shared" si="58"/>
        <v>768657</v>
      </c>
      <c r="AE159" s="56">
        <f t="shared" si="59"/>
        <v>233119</v>
      </c>
      <c r="AF159" s="67">
        <f t="shared" si="60"/>
        <v>1001776</v>
      </c>
    </row>
    <row r="160" spans="1:32">
      <c r="A160" s="46">
        <f t="shared" si="61"/>
        <v>2010</v>
      </c>
      <c r="B160" s="46">
        <f t="shared" si="62"/>
        <v>2</v>
      </c>
      <c r="C160" s="62" t="s">
        <v>41</v>
      </c>
      <c r="D160" s="63">
        <v>267361.15000000002</v>
      </c>
      <c r="E160" s="64">
        <v>7578.65</v>
      </c>
      <c r="F160" s="65">
        <v>147925.6</v>
      </c>
      <c r="G160" s="65">
        <v>102593.2</v>
      </c>
      <c r="H160" s="63">
        <f t="shared" si="42"/>
        <v>274939.80000000005</v>
      </c>
      <c r="I160" s="64">
        <f t="shared" si="43"/>
        <v>250518.8</v>
      </c>
      <c r="J160" s="66">
        <f t="shared" si="44"/>
        <v>415286.75</v>
      </c>
      <c r="K160" s="67">
        <f t="shared" si="45"/>
        <v>110171.84999999999</v>
      </c>
      <c r="L160" s="68">
        <f t="shared" si="46"/>
        <v>525458.6</v>
      </c>
      <c r="M160" s="54"/>
      <c r="N160" s="55">
        <v>207920</v>
      </c>
      <c r="O160" s="56">
        <v>5382</v>
      </c>
      <c r="P160" s="57">
        <v>123208</v>
      </c>
      <c r="Q160" s="57">
        <v>76624</v>
      </c>
      <c r="R160" s="55">
        <f t="shared" si="47"/>
        <v>213302</v>
      </c>
      <c r="S160" s="56">
        <f t="shared" si="48"/>
        <v>199832</v>
      </c>
      <c r="T160" s="55">
        <f t="shared" si="49"/>
        <v>331128</v>
      </c>
      <c r="U160" s="56">
        <f t="shared" si="50"/>
        <v>82006</v>
      </c>
      <c r="V160" s="56">
        <f t="shared" si="51"/>
        <v>413134</v>
      </c>
      <c r="W160" s="58"/>
      <c r="X160" s="55">
        <f t="shared" si="52"/>
        <v>475281</v>
      </c>
      <c r="Y160" s="56">
        <f t="shared" si="53"/>
        <v>12961</v>
      </c>
      <c r="Z160" s="55">
        <f t="shared" si="54"/>
        <v>271134</v>
      </c>
      <c r="AA160" s="56">
        <f t="shared" si="55"/>
        <v>179217</v>
      </c>
      <c r="AB160" s="57">
        <f t="shared" si="56"/>
        <v>488242</v>
      </c>
      <c r="AC160" s="57">
        <f t="shared" si="57"/>
        <v>450351</v>
      </c>
      <c r="AD160" s="55">
        <f t="shared" si="58"/>
        <v>746415</v>
      </c>
      <c r="AE160" s="56">
        <f t="shared" si="59"/>
        <v>192178</v>
      </c>
      <c r="AF160" s="67">
        <f t="shared" si="60"/>
        <v>938593</v>
      </c>
    </row>
    <row r="161" spans="1:32">
      <c r="A161" s="46">
        <f t="shared" si="61"/>
        <v>2010</v>
      </c>
      <c r="B161" s="46">
        <f t="shared" si="62"/>
        <v>3</v>
      </c>
      <c r="C161" s="62" t="s">
        <v>40</v>
      </c>
      <c r="D161" s="63">
        <v>269634.09999999998</v>
      </c>
      <c r="E161" s="64">
        <v>12114.7</v>
      </c>
      <c r="F161" s="65">
        <v>161816.75</v>
      </c>
      <c r="G161" s="65">
        <v>106684.25</v>
      </c>
      <c r="H161" s="63">
        <f t="shared" si="42"/>
        <v>281748.8</v>
      </c>
      <c r="I161" s="64">
        <f t="shared" si="43"/>
        <v>268501</v>
      </c>
      <c r="J161" s="66">
        <f t="shared" si="44"/>
        <v>431450.85</v>
      </c>
      <c r="K161" s="67">
        <f t="shared" si="45"/>
        <v>118798.95</v>
      </c>
      <c r="L161" s="68">
        <f t="shared" si="46"/>
        <v>550249.79999999993</v>
      </c>
      <c r="M161" s="54"/>
      <c r="N161" s="55">
        <v>206652</v>
      </c>
      <c r="O161" s="56">
        <v>6966</v>
      </c>
      <c r="P161" s="57">
        <v>130495</v>
      </c>
      <c r="Q161" s="57">
        <v>78662</v>
      </c>
      <c r="R161" s="55">
        <f t="shared" si="47"/>
        <v>213618</v>
      </c>
      <c r="S161" s="56">
        <f t="shared" si="48"/>
        <v>209157</v>
      </c>
      <c r="T161" s="55">
        <f t="shared" si="49"/>
        <v>337147</v>
      </c>
      <c r="U161" s="56">
        <f t="shared" si="50"/>
        <v>85628</v>
      </c>
      <c r="V161" s="56">
        <f t="shared" si="51"/>
        <v>422775</v>
      </c>
      <c r="W161" s="58"/>
      <c r="X161" s="55">
        <f t="shared" si="52"/>
        <v>476286</v>
      </c>
      <c r="Y161" s="56">
        <f t="shared" si="53"/>
        <v>19081</v>
      </c>
      <c r="Z161" s="55">
        <f t="shared" si="54"/>
        <v>292312</v>
      </c>
      <c r="AA161" s="56">
        <f t="shared" si="55"/>
        <v>185346</v>
      </c>
      <c r="AB161" s="57">
        <f t="shared" si="56"/>
        <v>495367</v>
      </c>
      <c r="AC161" s="57">
        <f t="shared" si="57"/>
        <v>477658</v>
      </c>
      <c r="AD161" s="55">
        <f t="shared" si="58"/>
        <v>768598</v>
      </c>
      <c r="AE161" s="56">
        <f t="shared" si="59"/>
        <v>204427</v>
      </c>
      <c r="AF161" s="67">
        <f t="shared" si="60"/>
        <v>973025</v>
      </c>
    </row>
    <row r="162" spans="1:32">
      <c r="A162" s="46">
        <f t="shared" si="61"/>
        <v>2010</v>
      </c>
      <c r="B162" s="46">
        <f t="shared" si="62"/>
        <v>4</v>
      </c>
      <c r="C162" s="62" t="s">
        <v>39</v>
      </c>
      <c r="D162" s="63">
        <v>302224.59999999998</v>
      </c>
      <c r="E162" s="64">
        <v>9118.4500000000007</v>
      </c>
      <c r="F162" s="65">
        <v>158338</v>
      </c>
      <c r="G162" s="65">
        <v>125602.65</v>
      </c>
      <c r="H162" s="63">
        <f t="shared" si="42"/>
        <v>311343.05</v>
      </c>
      <c r="I162" s="64">
        <f t="shared" si="43"/>
        <v>283940.65000000002</v>
      </c>
      <c r="J162" s="66">
        <f t="shared" si="44"/>
        <v>460562.6</v>
      </c>
      <c r="K162" s="67">
        <f t="shared" si="45"/>
        <v>134721.1</v>
      </c>
      <c r="L162" s="68">
        <f t="shared" si="46"/>
        <v>595283.69999999995</v>
      </c>
      <c r="M162" s="54"/>
      <c r="N162" s="55">
        <v>241245</v>
      </c>
      <c r="O162" s="56">
        <v>8943</v>
      </c>
      <c r="P162" s="57">
        <v>130155</v>
      </c>
      <c r="Q162" s="57">
        <v>104716</v>
      </c>
      <c r="R162" s="55">
        <f t="shared" si="47"/>
        <v>250188</v>
      </c>
      <c r="S162" s="56">
        <f t="shared" si="48"/>
        <v>234871</v>
      </c>
      <c r="T162" s="55">
        <f t="shared" si="49"/>
        <v>371400</v>
      </c>
      <c r="U162" s="56">
        <f t="shared" si="50"/>
        <v>113659</v>
      </c>
      <c r="V162" s="56">
        <f t="shared" si="51"/>
        <v>485059</v>
      </c>
      <c r="W162" s="58"/>
      <c r="X162" s="55">
        <f t="shared" si="52"/>
        <v>543470</v>
      </c>
      <c r="Y162" s="56">
        <f t="shared" si="53"/>
        <v>18061</v>
      </c>
      <c r="Z162" s="55">
        <f t="shared" si="54"/>
        <v>288493</v>
      </c>
      <c r="AA162" s="56">
        <f t="shared" si="55"/>
        <v>230319</v>
      </c>
      <c r="AB162" s="57">
        <f t="shared" si="56"/>
        <v>561531</v>
      </c>
      <c r="AC162" s="57">
        <f t="shared" si="57"/>
        <v>518812</v>
      </c>
      <c r="AD162" s="55">
        <f t="shared" si="58"/>
        <v>831963</v>
      </c>
      <c r="AE162" s="56">
        <f t="shared" si="59"/>
        <v>248380</v>
      </c>
      <c r="AF162" s="67">
        <f t="shared" si="60"/>
        <v>1080343</v>
      </c>
    </row>
    <row r="163" spans="1:32">
      <c r="A163" s="46">
        <f t="shared" si="61"/>
        <v>2010</v>
      </c>
      <c r="B163" s="46">
        <f t="shared" si="62"/>
        <v>5</v>
      </c>
      <c r="C163" s="62" t="s">
        <v>38</v>
      </c>
      <c r="D163" s="63">
        <v>342171.1</v>
      </c>
      <c r="E163" s="64">
        <v>9566.25</v>
      </c>
      <c r="F163" s="65">
        <v>160621.25</v>
      </c>
      <c r="G163" s="65">
        <v>177062.1</v>
      </c>
      <c r="H163" s="63">
        <f t="shared" si="42"/>
        <v>351737.35</v>
      </c>
      <c r="I163" s="64">
        <f t="shared" si="43"/>
        <v>337683.35</v>
      </c>
      <c r="J163" s="66">
        <f t="shared" si="44"/>
        <v>502792.35</v>
      </c>
      <c r="K163" s="67">
        <f t="shared" si="45"/>
        <v>186628.35</v>
      </c>
      <c r="L163" s="68">
        <f t="shared" si="46"/>
        <v>689420.7</v>
      </c>
      <c r="M163" s="54"/>
      <c r="N163" s="55">
        <v>264505</v>
      </c>
      <c r="O163" s="56">
        <v>6651</v>
      </c>
      <c r="P163" s="57">
        <v>138659</v>
      </c>
      <c r="Q163" s="57">
        <v>114901</v>
      </c>
      <c r="R163" s="55">
        <f t="shared" si="47"/>
        <v>271156</v>
      </c>
      <c r="S163" s="56">
        <f t="shared" si="48"/>
        <v>253560</v>
      </c>
      <c r="T163" s="55">
        <f t="shared" si="49"/>
        <v>403164</v>
      </c>
      <c r="U163" s="56">
        <f t="shared" si="50"/>
        <v>121552</v>
      </c>
      <c r="V163" s="56">
        <f t="shared" si="51"/>
        <v>524716</v>
      </c>
      <c r="W163" s="58"/>
      <c r="X163" s="55">
        <f t="shared" si="52"/>
        <v>606676</v>
      </c>
      <c r="Y163" s="56">
        <f t="shared" si="53"/>
        <v>16217</v>
      </c>
      <c r="Z163" s="55">
        <f t="shared" si="54"/>
        <v>299280</v>
      </c>
      <c r="AA163" s="56">
        <f t="shared" si="55"/>
        <v>291963</v>
      </c>
      <c r="AB163" s="57">
        <f t="shared" si="56"/>
        <v>622893</v>
      </c>
      <c r="AC163" s="57">
        <f t="shared" si="57"/>
        <v>591243</v>
      </c>
      <c r="AD163" s="55">
        <f t="shared" si="58"/>
        <v>905956</v>
      </c>
      <c r="AE163" s="56">
        <f t="shared" si="59"/>
        <v>308180</v>
      </c>
      <c r="AF163" s="67">
        <f t="shared" si="60"/>
        <v>1214136</v>
      </c>
    </row>
    <row r="164" spans="1:32">
      <c r="A164" s="46">
        <f t="shared" si="61"/>
        <v>2010</v>
      </c>
      <c r="B164" s="46">
        <f t="shared" si="62"/>
        <v>6</v>
      </c>
      <c r="C164" s="62" t="s">
        <v>37</v>
      </c>
      <c r="D164" s="63">
        <v>371888.6</v>
      </c>
      <c r="E164" s="64">
        <v>7078.45</v>
      </c>
      <c r="F164" s="65">
        <v>154558</v>
      </c>
      <c r="G164" s="65">
        <v>196792.8</v>
      </c>
      <c r="H164" s="63">
        <f t="shared" si="42"/>
        <v>378967.05</v>
      </c>
      <c r="I164" s="64">
        <f t="shared" si="43"/>
        <v>351350.8</v>
      </c>
      <c r="J164" s="66">
        <f t="shared" si="44"/>
        <v>526446.6</v>
      </c>
      <c r="K164" s="67">
        <f t="shared" si="45"/>
        <v>203871.25</v>
      </c>
      <c r="L164" s="68">
        <f t="shared" si="46"/>
        <v>730317.85</v>
      </c>
      <c r="M164" s="54"/>
      <c r="N164" s="55">
        <v>262053</v>
      </c>
      <c r="O164" s="56">
        <v>7852</v>
      </c>
      <c r="P164" s="57">
        <v>116112</v>
      </c>
      <c r="Q164" s="57">
        <v>134083</v>
      </c>
      <c r="R164" s="55">
        <f t="shared" si="47"/>
        <v>269905</v>
      </c>
      <c r="S164" s="56">
        <f t="shared" si="48"/>
        <v>250195</v>
      </c>
      <c r="T164" s="55">
        <f t="shared" si="49"/>
        <v>378165</v>
      </c>
      <c r="U164" s="56">
        <f t="shared" si="50"/>
        <v>141935</v>
      </c>
      <c r="V164" s="56">
        <f t="shared" si="51"/>
        <v>520100</v>
      </c>
      <c r="W164" s="58"/>
      <c r="X164" s="55">
        <f t="shared" si="52"/>
        <v>633942</v>
      </c>
      <c r="Y164" s="56">
        <f t="shared" si="53"/>
        <v>14930</v>
      </c>
      <c r="Z164" s="55">
        <f t="shared" si="54"/>
        <v>270670</v>
      </c>
      <c r="AA164" s="56">
        <f t="shared" si="55"/>
        <v>330876</v>
      </c>
      <c r="AB164" s="57">
        <f t="shared" si="56"/>
        <v>648872</v>
      </c>
      <c r="AC164" s="57">
        <f t="shared" si="57"/>
        <v>601546</v>
      </c>
      <c r="AD164" s="55">
        <f t="shared" si="58"/>
        <v>904612</v>
      </c>
      <c r="AE164" s="56">
        <f t="shared" si="59"/>
        <v>345806</v>
      </c>
      <c r="AF164" s="67">
        <f t="shared" si="60"/>
        <v>1250418</v>
      </c>
    </row>
    <row r="165" spans="1:32">
      <c r="A165" s="46">
        <f t="shared" si="61"/>
        <v>2010</v>
      </c>
      <c r="B165" s="46">
        <f t="shared" si="62"/>
        <v>7</v>
      </c>
      <c r="C165" s="62" t="s">
        <v>36</v>
      </c>
      <c r="D165" s="63">
        <v>369388.9</v>
      </c>
      <c r="E165" s="64">
        <v>6412</v>
      </c>
      <c r="F165" s="65">
        <v>146368.75</v>
      </c>
      <c r="G165" s="65">
        <v>208575.95</v>
      </c>
      <c r="H165" s="63">
        <f t="shared" si="42"/>
        <v>375800.9</v>
      </c>
      <c r="I165" s="64">
        <f t="shared" si="43"/>
        <v>354944.7</v>
      </c>
      <c r="J165" s="66">
        <f t="shared" si="44"/>
        <v>515757.65</v>
      </c>
      <c r="K165" s="67">
        <f t="shared" si="45"/>
        <v>214987.95</v>
      </c>
      <c r="L165" s="68">
        <f t="shared" si="46"/>
        <v>730745.60000000009</v>
      </c>
      <c r="M165" s="54"/>
      <c r="N165" s="55">
        <v>293878</v>
      </c>
      <c r="O165" s="56">
        <v>8525</v>
      </c>
      <c r="P165" s="57">
        <v>126177</v>
      </c>
      <c r="Q165" s="57">
        <v>159301</v>
      </c>
      <c r="R165" s="55">
        <f t="shared" si="47"/>
        <v>302403</v>
      </c>
      <c r="S165" s="56">
        <f t="shared" si="48"/>
        <v>285478</v>
      </c>
      <c r="T165" s="55">
        <f t="shared" si="49"/>
        <v>420055</v>
      </c>
      <c r="U165" s="56">
        <f t="shared" si="50"/>
        <v>167826</v>
      </c>
      <c r="V165" s="56">
        <f t="shared" si="51"/>
        <v>587881</v>
      </c>
      <c r="W165" s="58"/>
      <c r="X165" s="55">
        <f t="shared" si="52"/>
        <v>663267</v>
      </c>
      <c r="Y165" s="56">
        <f t="shared" si="53"/>
        <v>14937</v>
      </c>
      <c r="Z165" s="55">
        <f t="shared" si="54"/>
        <v>272546</v>
      </c>
      <c r="AA165" s="56">
        <f t="shared" si="55"/>
        <v>367877</v>
      </c>
      <c r="AB165" s="57">
        <f t="shared" si="56"/>
        <v>678204</v>
      </c>
      <c r="AC165" s="57">
        <f t="shared" si="57"/>
        <v>640423</v>
      </c>
      <c r="AD165" s="55">
        <f t="shared" si="58"/>
        <v>935813</v>
      </c>
      <c r="AE165" s="56">
        <f t="shared" si="59"/>
        <v>382814</v>
      </c>
      <c r="AF165" s="67">
        <f t="shared" si="60"/>
        <v>1318627</v>
      </c>
    </row>
    <row r="166" spans="1:32">
      <c r="A166" s="46">
        <f t="shared" si="61"/>
        <v>2010</v>
      </c>
      <c r="B166" s="46">
        <f t="shared" si="62"/>
        <v>8</v>
      </c>
      <c r="C166" s="62" t="s">
        <v>35</v>
      </c>
      <c r="D166" s="63">
        <v>399150.65</v>
      </c>
      <c r="E166" s="64">
        <v>7540.75</v>
      </c>
      <c r="F166" s="65">
        <v>147608.75</v>
      </c>
      <c r="G166" s="65">
        <v>209537.05</v>
      </c>
      <c r="H166" s="63">
        <f t="shared" si="42"/>
        <v>406691.4</v>
      </c>
      <c r="I166" s="64">
        <f t="shared" si="43"/>
        <v>357145.8</v>
      </c>
      <c r="J166" s="66">
        <f t="shared" si="44"/>
        <v>546759.4</v>
      </c>
      <c r="K166" s="67">
        <f t="shared" si="45"/>
        <v>217077.8</v>
      </c>
      <c r="L166" s="68">
        <f t="shared" si="46"/>
        <v>763837.2</v>
      </c>
      <c r="M166" s="54"/>
      <c r="N166" s="55">
        <v>311240</v>
      </c>
      <c r="O166" s="56">
        <v>7802</v>
      </c>
      <c r="P166" s="57">
        <v>126039</v>
      </c>
      <c r="Q166" s="57">
        <v>165922</v>
      </c>
      <c r="R166" s="55">
        <f t="shared" si="47"/>
        <v>319042</v>
      </c>
      <c r="S166" s="56">
        <f t="shared" si="48"/>
        <v>291961</v>
      </c>
      <c r="T166" s="55">
        <f t="shared" si="49"/>
        <v>437279</v>
      </c>
      <c r="U166" s="56">
        <f t="shared" si="50"/>
        <v>173724</v>
      </c>
      <c r="V166" s="56">
        <f t="shared" si="51"/>
        <v>611003</v>
      </c>
      <c r="W166" s="58"/>
      <c r="X166" s="55">
        <f t="shared" si="52"/>
        <v>710391</v>
      </c>
      <c r="Y166" s="56">
        <f t="shared" si="53"/>
        <v>15343</v>
      </c>
      <c r="Z166" s="55">
        <f t="shared" si="54"/>
        <v>273648</v>
      </c>
      <c r="AA166" s="56">
        <f t="shared" si="55"/>
        <v>375459</v>
      </c>
      <c r="AB166" s="57">
        <f t="shared" si="56"/>
        <v>725734</v>
      </c>
      <c r="AC166" s="57">
        <f t="shared" si="57"/>
        <v>649107</v>
      </c>
      <c r="AD166" s="55">
        <f t="shared" si="58"/>
        <v>984039</v>
      </c>
      <c r="AE166" s="56">
        <f t="shared" si="59"/>
        <v>390802</v>
      </c>
      <c r="AF166" s="67">
        <f t="shared" si="60"/>
        <v>1374841</v>
      </c>
    </row>
    <row r="167" spans="1:32">
      <c r="A167" s="46">
        <f t="shared" si="61"/>
        <v>2010</v>
      </c>
      <c r="B167" s="46">
        <f t="shared" si="62"/>
        <v>9</v>
      </c>
      <c r="C167" s="62" t="s">
        <v>34</v>
      </c>
      <c r="D167" s="63">
        <v>373249.35</v>
      </c>
      <c r="E167" s="64">
        <v>6535.1</v>
      </c>
      <c r="F167" s="65">
        <v>139800.25</v>
      </c>
      <c r="G167" s="65">
        <v>192028.3</v>
      </c>
      <c r="H167" s="63">
        <f t="shared" si="42"/>
        <v>379784.44999999995</v>
      </c>
      <c r="I167" s="64">
        <f t="shared" si="43"/>
        <v>331828.55</v>
      </c>
      <c r="J167" s="66">
        <f t="shared" si="44"/>
        <v>513049.59999999998</v>
      </c>
      <c r="K167" s="67">
        <f t="shared" si="45"/>
        <v>198563.4</v>
      </c>
      <c r="L167" s="68">
        <f t="shared" si="46"/>
        <v>711613</v>
      </c>
      <c r="M167" s="54"/>
      <c r="N167" s="55">
        <v>288905</v>
      </c>
      <c r="O167" s="56">
        <v>6744</v>
      </c>
      <c r="P167" s="57">
        <v>124021</v>
      </c>
      <c r="Q167" s="57">
        <v>155119</v>
      </c>
      <c r="R167" s="55">
        <f t="shared" si="47"/>
        <v>295649</v>
      </c>
      <c r="S167" s="56">
        <f t="shared" si="48"/>
        <v>279140</v>
      </c>
      <c r="T167" s="55">
        <f t="shared" si="49"/>
        <v>412926</v>
      </c>
      <c r="U167" s="56">
        <f t="shared" si="50"/>
        <v>161863</v>
      </c>
      <c r="V167" s="56">
        <f t="shared" si="51"/>
        <v>574789</v>
      </c>
      <c r="W167" s="58"/>
      <c r="X167" s="55">
        <f t="shared" si="52"/>
        <v>662154</v>
      </c>
      <c r="Y167" s="56">
        <f t="shared" si="53"/>
        <v>13279</v>
      </c>
      <c r="Z167" s="55">
        <f t="shared" si="54"/>
        <v>263821</v>
      </c>
      <c r="AA167" s="56">
        <f t="shared" si="55"/>
        <v>347147</v>
      </c>
      <c r="AB167" s="57">
        <f t="shared" si="56"/>
        <v>675433</v>
      </c>
      <c r="AC167" s="57">
        <f t="shared" si="57"/>
        <v>610968</v>
      </c>
      <c r="AD167" s="55">
        <f t="shared" si="58"/>
        <v>925975</v>
      </c>
      <c r="AE167" s="56">
        <f t="shared" si="59"/>
        <v>360426</v>
      </c>
      <c r="AF167" s="67">
        <f t="shared" si="60"/>
        <v>1286401</v>
      </c>
    </row>
    <row r="168" spans="1:32">
      <c r="A168" s="46">
        <f t="shared" si="61"/>
        <v>2010</v>
      </c>
      <c r="B168" s="46">
        <f t="shared" si="62"/>
        <v>10</v>
      </c>
      <c r="C168" s="62" t="s">
        <v>33</v>
      </c>
      <c r="D168" s="63">
        <v>349545.4</v>
      </c>
      <c r="E168" s="64">
        <v>8695.25</v>
      </c>
      <c r="F168" s="65">
        <v>151048.75</v>
      </c>
      <c r="G168" s="65">
        <v>173095.1</v>
      </c>
      <c r="H168" s="63">
        <f t="shared" si="42"/>
        <v>358240.65</v>
      </c>
      <c r="I168" s="64">
        <f t="shared" si="43"/>
        <v>324143.84999999998</v>
      </c>
      <c r="J168" s="66">
        <f t="shared" si="44"/>
        <v>500594.15</v>
      </c>
      <c r="K168" s="67">
        <f t="shared" si="45"/>
        <v>181790.35</v>
      </c>
      <c r="L168" s="68">
        <f t="shared" si="46"/>
        <v>682384.5</v>
      </c>
      <c r="M168" s="54"/>
      <c r="N168" s="55">
        <v>303168</v>
      </c>
      <c r="O168" s="56">
        <v>8334</v>
      </c>
      <c r="P168" s="57">
        <v>150581</v>
      </c>
      <c r="Q168" s="57">
        <v>151538</v>
      </c>
      <c r="R168" s="55">
        <f t="shared" si="47"/>
        <v>311502</v>
      </c>
      <c r="S168" s="56">
        <f t="shared" si="48"/>
        <v>302119</v>
      </c>
      <c r="T168" s="55">
        <f t="shared" si="49"/>
        <v>453749</v>
      </c>
      <c r="U168" s="56">
        <f t="shared" si="50"/>
        <v>159872</v>
      </c>
      <c r="V168" s="56">
        <f t="shared" si="51"/>
        <v>613621</v>
      </c>
      <c r="W168" s="58"/>
      <c r="X168" s="55">
        <f t="shared" si="52"/>
        <v>652713</v>
      </c>
      <c r="Y168" s="56">
        <f t="shared" si="53"/>
        <v>17029</v>
      </c>
      <c r="Z168" s="55">
        <f t="shared" si="54"/>
        <v>301630</v>
      </c>
      <c r="AA168" s="56">
        <f t="shared" si="55"/>
        <v>324633</v>
      </c>
      <c r="AB168" s="57">
        <f t="shared" si="56"/>
        <v>669742</v>
      </c>
      <c r="AC168" s="57">
        <f t="shared" si="57"/>
        <v>626263</v>
      </c>
      <c r="AD168" s="55">
        <f t="shared" si="58"/>
        <v>954343</v>
      </c>
      <c r="AE168" s="56">
        <f t="shared" si="59"/>
        <v>341662</v>
      </c>
      <c r="AF168" s="67">
        <f t="shared" si="60"/>
        <v>1296005</v>
      </c>
    </row>
    <row r="169" spans="1:32">
      <c r="A169" s="46">
        <f t="shared" si="61"/>
        <v>2010</v>
      </c>
      <c r="B169" s="46">
        <f t="shared" si="62"/>
        <v>11</v>
      </c>
      <c r="C169" s="62" t="s">
        <v>32</v>
      </c>
      <c r="D169" s="63">
        <v>333710.15000000002</v>
      </c>
      <c r="E169" s="64">
        <v>10614.3</v>
      </c>
      <c r="F169" s="65">
        <v>170319.25</v>
      </c>
      <c r="G169" s="65">
        <v>152326.79999999999</v>
      </c>
      <c r="H169" s="63">
        <f t="shared" si="42"/>
        <v>344324.45</v>
      </c>
      <c r="I169" s="64">
        <f t="shared" si="43"/>
        <v>322646.05</v>
      </c>
      <c r="J169" s="66">
        <f t="shared" si="44"/>
        <v>504029.4</v>
      </c>
      <c r="K169" s="67">
        <f t="shared" si="45"/>
        <v>162941.09999999998</v>
      </c>
      <c r="L169" s="68">
        <f t="shared" si="46"/>
        <v>666970.5</v>
      </c>
      <c r="M169" s="54"/>
      <c r="N169" s="55">
        <v>274480</v>
      </c>
      <c r="O169" s="56">
        <v>10750</v>
      </c>
      <c r="P169" s="57">
        <v>142628</v>
      </c>
      <c r="Q169" s="57">
        <v>130449</v>
      </c>
      <c r="R169" s="55">
        <f t="shared" si="47"/>
        <v>285230</v>
      </c>
      <c r="S169" s="56">
        <f t="shared" si="48"/>
        <v>273077</v>
      </c>
      <c r="T169" s="55">
        <f t="shared" si="49"/>
        <v>417108</v>
      </c>
      <c r="U169" s="56">
        <f t="shared" si="50"/>
        <v>141199</v>
      </c>
      <c r="V169" s="56">
        <f t="shared" si="51"/>
        <v>558307</v>
      </c>
      <c r="W169" s="58"/>
      <c r="X169" s="55">
        <f t="shared" si="52"/>
        <v>608190</v>
      </c>
      <c r="Y169" s="56">
        <f t="shared" si="53"/>
        <v>21364</v>
      </c>
      <c r="Z169" s="55">
        <f t="shared" si="54"/>
        <v>312947</v>
      </c>
      <c r="AA169" s="56">
        <f t="shared" si="55"/>
        <v>282776</v>
      </c>
      <c r="AB169" s="57">
        <f t="shared" si="56"/>
        <v>629554</v>
      </c>
      <c r="AC169" s="57">
        <f t="shared" si="57"/>
        <v>595723</v>
      </c>
      <c r="AD169" s="55">
        <f t="shared" si="58"/>
        <v>921137</v>
      </c>
      <c r="AE169" s="56">
        <f t="shared" si="59"/>
        <v>304140</v>
      </c>
      <c r="AF169" s="67">
        <f t="shared" si="60"/>
        <v>1225277</v>
      </c>
    </row>
    <row r="170" spans="1:32">
      <c r="A170" s="46">
        <f t="shared" si="61"/>
        <v>2010</v>
      </c>
      <c r="B170" s="46">
        <f t="shared" si="62"/>
        <v>12</v>
      </c>
      <c r="C170" s="62" t="s">
        <v>31</v>
      </c>
      <c r="D170" s="63">
        <v>299304.45</v>
      </c>
      <c r="E170" s="64">
        <v>13556.25</v>
      </c>
      <c r="F170" s="65">
        <v>161625</v>
      </c>
      <c r="G170" s="65">
        <v>138166</v>
      </c>
      <c r="H170" s="63">
        <f t="shared" si="42"/>
        <v>312860.7</v>
      </c>
      <c r="I170" s="64">
        <f t="shared" si="43"/>
        <v>299791</v>
      </c>
      <c r="J170" s="66">
        <f t="shared" si="44"/>
        <v>460929.45</v>
      </c>
      <c r="K170" s="67">
        <f t="shared" si="45"/>
        <v>151722.25</v>
      </c>
      <c r="L170" s="68">
        <f t="shared" si="46"/>
        <v>612651.69999999995</v>
      </c>
      <c r="M170" s="54"/>
      <c r="N170" s="55">
        <v>256889</v>
      </c>
      <c r="O170" s="56">
        <v>10353</v>
      </c>
      <c r="P170" s="57">
        <v>141140</v>
      </c>
      <c r="Q170" s="57">
        <v>114929</v>
      </c>
      <c r="R170" s="55">
        <f t="shared" si="47"/>
        <v>267242</v>
      </c>
      <c r="S170" s="56">
        <f t="shared" si="48"/>
        <v>256069</v>
      </c>
      <c r="T170" s="55">
        <f t="shared" si="49"/>
        <v>398029</v>
      </c>
      <c r="U170" s="56">
        <f t="shared" si="50"/>
        <v>125282</v>
      </c>
      <c r="V170" s="56">
        <f t="shared" si="51"/>
        <v>523311</v>
      </c>
      <c r="W170" s="58"/>
      <c r="X170" s="55">
        <f t="shared" si="52"/>
        <v>556193</v>
      </c>
      <c r="Y170" s="56">
        <f t="shared" si="53"/>
        <v>23909</v>
      </c>
      <c r="Z170" s="55">
        <f t="shared" si="54"/>
        <v>302765</v>
      </c>
      <c r="AA170" s="56">
        <f t="shared" si="55"/>
        <v>253095</v>
      </c>
      <c r="AB170" s="57">
        <f t="shared" si="56"/>
        <v>580102</v>
      </c>
      <c r="AC170" s="57">
        <f t="shared" si="57"/>
        <v>555860</v>
      </c>
      <c r="AD170" s="55">
        <f t="shared" si="58"/>
        <v>858958</v>
      </c>
      <c r="AE170" s="56">
        <f t="shared" si="59"/>
        <v>277004</v>
      </c>
      <c r="AF170" s="67">
        <f t="shared" si="60"/>
        <v>1135962</v>
      </c>
    </row>
    <row r="171" spans="1:32">
      <c r="A171" s="46">
        <f t="shared" si="61"/>
        <v>2011</v>
      </c>
      <c r="B171" s="46">
        <f t="shared" si="62"/>
        <v>1</v>
      </c>
      <c r="C171" s="62" t="s">
        <v>42</v>
      </c>
      <c r="D171" s="63">
        <v>338606.65</v>
      </c>
      <c r="E171" s="64">
        <v>16512.599999999999</v>
      </c>
      <c r="F171" s="65">
        <v>159050.75</v>
      </c>
      <c r="G171" s="65">
        <v>146347.79999999999</v>
      </c>
      <c r="H171" s="63">
        <f t="shared" si="42"/>
        <v>355119.25</v>
      </c>
      <c r="I171" s="64">
        <f t="shared" si="43"/>
        <v>305398.55</v>
      </c>
      <c r="J171" s="66">
        <f t="shared" si="44"/>
        <v>497657.4</v>
      </c>
      <c r="K171" s="67">
        <f t="shared" si="45"/>
        <v>162860.4</v>
      </c>
      <c r="L171" s="68">
        <f t="shared" si="46"/>
        <v>660517.80000000005</v>
      </c>
      <c r="M171" s="54"/>
      <c r="N171" s="55">
        <v>242445</v>
      </c>
      <c r="O171" s="56">
        <v>8092</v>
      </c>
      <c r="P171" s="57">
        <v>127546</v>
      </c>
      <c r="Q171" s="57">
        <v>96876</v>
      </c>
      <c r="R171" s="55">
        <f t="shared" si="47"/>
        <v>250537</v>
      </c>
      <c r="S171" s="56">
        <f t="shared" si="48"/>
        <v>224422</v>
      </c>
      <c r="T171" s="55">
        <f t="shared" si="49"/>
        <v>369991</v>
      </c>
      <c r="U171" s="56">
        <f t="shared" si="50"/>
        <v>104968</v>
      </c>
      <c r="V171" s="56">
        <f t="shared" si="51"/>
        <v>474959</v>
      </c>
      <c r="W171" s="58"/>
      <c r="X171" s="55">
        <f t="shared" si="52"/>
        <v>581052</v>
      </c>
      <c r="Y171" s="56">
        <f t="shared" si="53"/>
        <v>24605</v>
      </c>
      <c r="Z171" s="55">
        <f t="shared" si="54"/>
        <v>286597</v>
      </c>
      <c r="AA171" s="56">
        <f t="shared" si="55"/>
        <v>243224</v>
      </c>
      <c r="AB171" s="57">
        <f t="shared" si="56"/>
        <v>605657</v>
      </c>
      <c r="AC171" s="57">
        <f t="shared" si="57"/>
        <v>529821</v>
      </c>
      <c r="AD171" s="55">
        <f t="shared" si="58"/>
        <v>867649</v>
      </c>
      <c r="AE171" s="56">
        <f t="shared" si="59"/>
        <v>267829</v>
      </c>
      <c r="AF171" s="67">
        <f t="shared" si="60"/>
        <v>1135478</v>
      </c>
    </row>
    <row r="172" spans="1:32">
      <c r="A172" s="46">
        <f t="shared" si="61"/>
        <v>2011</v>
      </c>
      <c r="B172" s="46">
        <f t="shared" si="62"/>
        <v>2</v>
      </c>
      <c r="C172" s="62" t="s">
        <v>41</v>
      </c>
      <c r="D172" s="63">
        <v>275886.5</v>
      </c>
      <c r="E172" s="64">
        <v>13276.55</v>
      </c>
      <c r="F172" s="65">
        <v>150357</v>
      </c>
      <c r="G172" s="65">
        <v>115392.75</v>
      </c>
      <c r="H172" s="63">
        <f t="shared" si="42"/>
        <v>289163.05</v>
      </c>
      <c r="I172" s="64">
        <f t="shared" si="43"/>
        <v>265749.75</v>
      </c>
      <c r="J172" s="66">
        <f t="shared" si="44"/>
        <v>426243.5</v>
      </c>
      <c r="K172" s="67">
        <f t="shared" si="45"/>
        <v>128669.3</v>
      </c>
      <c r="L172" s="68">
        <f t="shared" si="46"/>
        <v>554912.80000000005</v>
      </c>
      <c r="M172" s="54"/>
      <c r="N172" s="55">
        <v>233660</v>
      </c>
      <c r="O172" s="56">
        <v>8396</v>
      </c>
      <c r="P172" s="57">
        <v>121929</v>
      </c>
      <c r="Q172" s="57">
        <v>94351</v>
      </c>
      <c r="R172" s="55">
        <f t="shared" si="47"/>
        <v>242056</v>
      </c>
      <c r="S172" s="56">
        <f t="shared" si="48"/>
        <v>216280</v>
      </c>
      <c r="T172" s="55">
        <f t="shared" si="49"/>
        <v>355589</v>
      </c>
      <c r="U172" s="56">
        <f t="shared" si="50"/>
        <v>102747</v>
      </c>
      <c r="V172" s="56">
        <f t="shared" si="51"/>
        <v>458336</v>
      </c>
      <c r="W172" s="58"/>
      <c r="X172" s="55">
        <f t="shared" si="52"/>
        <v>509547</v>
      </c>
      <c r="Y172" s="56">
        <f t="shared" si="53"/>
        <v>21673</v>
      </c>
      <c r="Z172" s="55">
        <f t="shared" si="54"/>
        <v>272286</v>
      </c>
      <c r="AA172" s="56">
        <f t="shared" si="55"/>
        <v>209744</v>
      </c>
      <c r="AB172" s="57">
        <f t="shared" si="56"/>
        <v>531220</v>
      </c>
      <c r="AC172" s="57">
        <f t="shared" si="57"/>
        <v>482030</v>
      </c>
      <c r="AD172" s="55">
        <f t="shared" si="58"/>
        <v>781833</v>
      </c>
      <c r="AE172" s="56">
        <f t="shared" si="59"/>
        <v>231417</v>
      </c>
      <c r="AF172" s="67">
        <f t="shared" si="60"/>
        <v>1013250</v>
      </c>
    </row>
    <row r="173" spans="1:32">
      <c r="A173" s="46">
        <f t="shared" si="61"/>
        <v>2011</v>
      </c>
      <c r="B173" s="46">
        <f t="shared" si="62"/>
        <v>3</v>
      </c>
      <c r="C173" s="62" t="s">
        <v>40</v>
      </c>
      <c r="D173" s="63">
        <v>297023.09999999998</v>
      </c>
      <c r="E173" s="64">
        <v>15779.75</v>
      </c>
      <c r="F173" s="65">
        <v>192849.25</v>
      </c>
      <c r="G173" s="65">
        <v>95143.9</v>
      </c>
      <c r="H173" s="63">
        <f t="shared" si="42"/>
        <v>312802.84999999998</v>
      </c>
      <c r="I173" s="64">
        <f t="shared" si="43"/>
        <v>287993.15000000002</v>
      </c>
      <c r="J173" s="66">
        <f t="shared" si="44"/>
        <v>489872.35</v>
      </c>
      <c r="K173" s="67">
        <f t="shared" si="45"/>
        <v>110923.65</v>
      </c>
      <c r="L173" s="68">
        <f t="shared" si="46"/>
        <v>600796</v>
      </c>
      <c r="M173" s="54"/>
      <c r="N173" s="55">
        <v>191211</v>
      </c>
      <c r="O173" s="56">
        <v>10916</v>
      </c>
      <c r="P173" s="57">
        <v>131761</v>
      </c>
      <c r="Q173" s="57">
        <v>78348</v>
      </c>
      <c r="R173" s="55">
        <f t="shared" si="47"/>
        <v>202127</v>
      </c>
      <c r="S173" s="56">
        <f t="shared" si="48"/>
        <v>210109</v>
      </c>
      <c r="T173" s="55">
        <f t="shared" si="49"/>
        <v>322972</v>
      </c>
      <c r="U173" s="56">
        <f t="shared" si="50"/>
        <v>89264</v>
      </c>
      <c r="V173" s="56">
        <f t="shared" si="51"/>
        <v>412236</v>
      </c>
      <c r="W173" s="58"/>
      <c r="X173" s="55">
        <f t="shared" si="52"/>
        <v>488234</v>
      </c>
      <c r="Y173" s="56">
        <f t="shared" si="53"/>
        <v>26696</v>
      </c>
      <c r="Z173" s="55">
        <f t="shared" si="54"/>
        <v>324610</v>
      </c>
      <c r="AA173" s="56">
        <f t="shared" si="55"/>
        <v>173492</v>
      </c>
      <c r="AB173" s="57">
        <f t="shared" si="56"/>
        <v>514930</v>
      </c>
      <c r="AC173" s="57">
        <f t="shared" si="57"/>
        <v>498102</v>
      </c>
      <c r="AD173" s="55">
        <f t="shared" si="58"/>
        <v>812844</v>
      </c>
      <c r="AE173" s="56">
        <f t="shared" si="59"/>
        <v>200188</v>
      </c>
      <c r="AF173" s="67">
        <f t="shared" si="60"/>
        <v>1013032</v>
      </c>
    </row>
    <row r="174" spans="1:32">
      <c r="A174" s="46">
        <f t="shared" si="61"/>
        <v>2011</v>
      </c>
      <c r="B174" s="46">
        <f t="shared" si="62"/>
        <v>4</v>
      </c>
      <c r="C174" s="62" t="s">
        <v>39</v>
      </c>
      <c r="D174" s="63">
        <v>312359.90000000002</v>
      </c>
      <c r="E174" s="64">
        <v>14486.45</v>
      </c>
      <c r="F174" s="65">
        <v>167448.25</v>
      </c>
      <c r="G174" s="65">
        <v>122977.9</v>
      </c>
      <c r="H174" s="63">
        <f t="shared" si="42"/>
        <v>326846.35000000003</v>
      </c>
      <c r="I174" s="64">
        <f t="shared" si="43"/>
        <v>290426.15000000002</v>
      </c>
      <c r="J174" s="66">
        <f t="shared" si="44"/>
        <v>479808.15</v>
      </c>
      <c r="K174" s="67">
        <f t="shared" si="45"/>
        <v>137464.35</v>
      </c>
      <c r="L174" s="68">
        <f t="shared" si="46"/>
        <v>617272.5</v>
      </c>
      <c r="M174" s="54"/>
      <c r="N174" s="55">
        <v>270107</v>
      </c>
      <c r="O174" s="56">
        <v>11518</v>
      </c>
      <c r="P174" s="57">
        <v>143683</v>
      </c>
      <c r="Q174" s="57">
        <v>105781</v>
      </c>
      <c r="R174" s="55">
        <f t="shared" si="47"/>
        <v>281625</v>
      </c>
      <c r="S174" s="56">
        <f t="shared" si="48"/>
        <v>249464</v>
      </c>
      <c r="T174" s="55">
        <f t="shared" si="49"/>
        <v>413790</v>
      </c>
      <c r="U174" s="56">
        <f t="shared" si="50"/>
        <v>117299</v>
      </c>
      <c r="V174" s="56">
        <f t="shared" si="51"/>
        <v>531089</v>
      </c>
      <c r="W174" s="58"/>
      <c r="X174" s="55">
        <f t="shared" si="52"/>
        <v>582467</v>
      </c>
      <c r="Y174" s="56">
        <f t="shared" si="53"/>
        <v>26004</v>
      </c>
      <c r="Z174" s="55">
        <f t="shared" si="54"/>
        <v>311131</v>
      </c>
      <c r="AA174" s="56">
        <f t="shared" si="55"/>
        <v>228759</v>
      </c>
      <c r="AB174" s="57">
        <f t="shared" si="56"/>
        <v>608471</v>
      </c>
      <c r="AC174" s="57">
        <f t="shared" si="57"/>
        <v>539890</v>
      </c>
      <c r="AD174" s="55">
        <f t="shared" si="58"/>
        <v>893598</v>
      </c>
      <c r="AE174" s="56">
        <f t="shared" si="59"/>
        <v>254763</v>
      </c>
      <c r="AF174" s="67">
        <f t="shared" si="60"/>
        <v>1148361</v>
      </c>
    </row>
    <row r="175" spans="1:32">
      <c r="A175" s="46">
        <f t="shared" si="61"/>
        <v>2011</v>
      </c>
      <c r="B175" s="46">
        <f t="shared" si="62"/>
        <v>5</v>
      </c>
      <c r="C175" s="62" t="s">
        <v>38</v>
      </c>
      <c r="D175" s="63">
        <v>360969.25</v>
      </c>
      <c r="E175" s="64">
        <v>14158.55</v>
      </c>
      <c r="F175" s="65">
        <v>184274.5</v>
      </c>
      <c r="G175" s="65">
        <v>133531.4</v>
      </c>
      <c r="H175" s="63">
        <f t="shared" si="42"/>
        <v>375127.8</v>
      </c>
      <c r="I175" s="64">
        <f t="shared" si="43"/>
        <v>317805.90000000002</v>
      </c>
      <c r="J175" s="66">
        <f t="shared" si="44"/>
        <v>545243.75</v>
      </c>
      <c r="K175" s="67">
        <f t="shared" si="45"/>
        <v>147689.94999999998</v>
      </c>
      <c r="L175" s="68">
        <f t="shared" si="46"/>
        <v>692933.7</v>
      </c>
      <c r="M175" s="54"/>
      <c r="N175" s="55">
        <v>275100</v>
      </c>
      <c r="O175" s="56">
        <v>7335</v>
      </c>
      <c r="P175" s="57">
        <v>130161</v>
      </c>
      <c r="Q175" s="57">
        <v>124086</v>
      </c>
      <c r="R175" s="55">
        <f t="shared" si="47"/>
        <v>282435</v>
      </c>
      <c r="S175" s="56">
        <f t="shared" si="48"/>
        <v>254247</v>
      </c>
      <c r="T175" s="55">
        <f t="shared" si="49"/>
        <v>405261</v>
      </c>
      <c r="U175" s="56">
        <f t="shared" si="50"/>
        <v>131421</v>
      </c>
      <c r="V175" s="56">
        <f t="shared" si="51"/>
        <v>536682</v>
      </c>
      <c r="W175" s="58"/>
      <c r="X175" s="55">
        <f t="shared" si="52"/>
        <v>636069</v>
      </c>
      <c r="Y175" s="56">
        <f t="shared" si="53"/>
        <v>21494</v>
      </c>
      <c r="Z175" s="55">
        <f t="shared" si="54"/>
        <v>314436</v>
      </c>
      <c r="AA175" s="56">
        <f t="shared" si="55"/>
        <v>257617</v>
      </c>
      <c r="AB175" s="57">
        <f t="shared" si="56"/>
        <v>657563</v>
      </c>
      <c r="AC175" s="57">
        <f t="shared" si="57"/>
        <v>572053</v>
      </c>
      <c r="AD175" s="55">
        <f t="shared" si="58"/>
        <v>950505</v>
      </c>
      <c r="AE175" s="56">
        <f t="shared" si="59"/>
        <v>279111</v>
      </c>
      <c r="AF175" s="67">
        <f t="shared" si="60"/>
        <v>1229616</v>
      </c>
    </row>
    <row r="176" spans="1:32">
      <c r="A176" s="46">
        <f t="shared" si="61"/>
        <v>2011</v>
      </c>
      <c r="B176" s="46">
        <f t="shared" si="62"/>
        <v>6</v>
      </c>
      <c r="C176" s="62" t="s">
        <v>37</v>
      </c>
      <c r="D176" s="63">
        <v>333894.3</v>
      </c>
      <c r="E176" s="64">
        <v>15529</v>
      </c>
      <c r="F176" s="65">
        <v>163137.25</v>
      </c>
      <c r="G176" s="65">
        <v>128234.05</v>
      </c>
      <c r="H176" s="63">
        <f t="shared" si="42"/>
        <v>349423.3</v>
      </c>
      <c r="I176" s="64">
        <f t="shared" si="43"/>
        <v>291371.3</v>
      </c>
      <c r="J176" s="66">
        <f t="shared" si="44"/>
        <v>497031.55</v>
      </c>
      <c r="K176" s="67">
        <f t="shared" si="45"/>
        <v>143763.04999999999</v>
      </c>
      <c r="L176" s="68">
        <f t="shared" si="46"/>
        <v>640794.6</v>
      </c>
      <c r="M176" s="54"/>
      <c r="N176" s="55">
        <v>271113</v>
      </c>
      <c r="O176" s="56">
        <v>8058</v>
      </c>
      <c r="P176" s="57">
        <v>126588</v>
      </c>
      <c r="Q176" s="57">
        <v>148510</v>
      </c>
      <c r="R176" s="55">
        <f t="shared" si="47"/>
        <v>279171</v>
      </c>
      <c r="S176" s="56">
        <f t="shared" si="48"/>
        <v>275098</v>
      </c>
      <c r="T176" s="55">
        <f t="shared" si="49"/>
        <v>397701</v>
      </c>
      <c r="U176" s="56">
        <f t="shared" si="50"/>
        <v>156568</v>
      </c>
      <c r="V176" s="56">
        <f t="shared" si="51"/>
        <v>554269</v>
      </c>
      <c r="W176" s="58"/>
      <c r="X176" s="55">
        <f t="shared" si="52"/>
        <v>605007</v>
      </c>
      <c r="Y176" s="56">
        <f t="shared" si="53"/>
        <v>23587</v>
      </c>
      <c r="Z176" s="55">
        <f t="shared" si="54"/>
        <v>289725</v>
      </c>
      <c r="AA176" s="56">
        <f t="shared" si="55"/>
        <v>276744</v>
      </c>
      <c r="AB176" s="57">
        <f t="shared" si="56"/>
        <v>628594</v>
      </c>
      <c r="AC176" s="57">
        <f t="shared" si="57"/>
        <v>566469</v>
      </c>
      <c r="AD176" s="55">
        <f t="shared" si="58"/>
        <v>894732</v>
      </c>
      <c r="AE176" s="56">
        <f t="shared" si="59"/>
        <v>300331</v>
      </c>
      <c r="AF176" s="67">
        <f t="shared" si="60"/>
        <v>1195063</v>
      </c>
    </row>
    <row r="177" spans="1:32">
      <c r="A177" s="46">
        <f t="shared" si="61"/>
        <v>2011</v>
      </c>
      <c r="B177" s="46">
        <f t="shared" si="62"/>
        <v>7</v>
      </c>
      <c r="C177" s="62" t="s">
        <v>36</v>
      </c>
      <c r="D177" s="63">
        <v>357667.7</v>
      </c>
      <c r="E177" s="64">
        <v>17631.849999999999</v>
      </c>
      <c r="F177" s="65">
        <v>165135.25</v>
      </c>
      <c r="G177" s="65">
        <v>147890.75</v>
      </c>
      <c r="H177" s="63">
        <f t="shared" si="42"/>
        <v>375299.55</v>
      </c>
      <c r="I177" s="64">
        <f t="shared" si="43"/>
        <v>313026</v>
      </c>
      <c r="J177" s="66">
        <f t="shared" si="44"/>
        <v>522802.95</v>
      </c>
      <c r="K177" s="67">
        <f t="shared" si="45"/>
        <v>165522.6</v>
      </c>
      <c r="L177" s="68">
        <f t="shared" si="46"/>
        <v>688325.55</v>
      </c>
      <c r="M177" s="54"/>
      <c r="N177" s="55">
        <v>290314</v>
      </c>
      <c r="O177" s="56">
        <v>9701</v>
      </c>
      <c r="P177" s="57">
        <v>126968</v>
      </c>
      <c r="Q177" s="57">
        <v>145944</v>
      </c>
      <c r="R177" s="55">
        <f t="shared" si="47"/>
        <v>300015</v>
      </c>
      <c r="S177" s="56">
        <f t="shared" si="48"/>
        <v>272912</v>
      </c>
      <c r="T177" s="55">
        <f t="shared" si="49"/>
        <v>417282</v>
      </c>
      <c r="U177" s="56">
        <f t="shared" si="50"/>
        <v>155645</v>
      </c>
      <c r="V177" s="56">
        <f t="shared" si="51"/>
        <v>572927</v>
      </c>
      <c r="W177" s="58"/>
      <c r="X177" s="55">
        <f t="shared" si="52"/>
        <v>647982</v>
      </c>
      <c r="Y177" s="56">
        <f t="shared" si="53"/>
        <v>27333</v>
      </c>
      <c r="Z177" s="55">
        <f t="shared" si="54"/>
        <v>292103</v>
      </c>
      <c r="AA177" s="56">
        <f t="shared" si="55"/>
        <v>293835</v>
      </c>
      <c r="AB177" s="57">
        <f t="shared" si="56"/>
        <v>675315</v>
      </c>
      <c r="AC177" s="57">
        <f t="shared" si="57"/>
        <v>585938</v>
      </c>
      <c r="AD177" s="55">
        <f t="shared" si="58"/>
        <v>940085</v>
      </c>
      <c r="AE177" s="56">
        <f t="shared" si="59"/>
        <v>321168</v>
      </c>
      <c r="AF177" s="67">
        <f t="shared" si="60"/>
        <v>1261253</v>
      </c>
    </row>
    <row r="178" spans="1:32">
      <c r="A178" s="46">
        <f t="shared" si="61"/>
        <v>2011</v>
      </c>
      <c r="B178" s="46">
        <f t="shared" si="62"/>
        <v>8</v>
      </c>
      <c r="C178" s="62" t="s">
        <v>35</v>
      </c>
      <c r="D178" s="63">
        <v>376189.55</v>
      </c>
      <c r="E178" s="64">
        <v>14687.95</v>
      </c>
      <c r="F178" s="65">
        <v>184231.5</v>
      </c>
      <c r="G178" s="65">
        <v>148061.54999999999</v>
      </c>
      <c r="H178" s="63">
        <f t="shared" si="42"/>
        <v>390877.5</v>
      </c>
      <c r="I178" s="64">
        <f t="shared" si="43"/>
        <v>332293.05</v>
      </c>
      <c r="J178" s="66">
        <f t="shared" si="44"/>
        <v>560421.05000000005</v>
      </c>
      <c r="K178" s="67">
        <f t="shared" si="45"/>
        <v>162749.5</v>
      </c>
      <c r="L178" s="68">
        <f t="shared" si="46"/>
        <v>723170.55</v>
      </c>
      <c r="M178" s="54"/>
      <c r="N178" s="55">
        <v>267198</v>
      </c>
      <c r="O178" s="56">
        <v>7270</v>
      </c>
      <c r="P178" s="57">
        <v>121277</v>
      </c>
      <c r="Q178" s="57">
        <v>140183</v>
      </c>
      <c r="R178" s="55">
        <f t="shared" si="47"/>
        <v>274468</v>
      </c>
      <c r="S178" s="56">
        <f t="shared" si="48"/>
        <v>261460</v>
      </c>
      <c r="T178" s="55">
        <f t="shared" si="49"/>
        <v>388475</v>
      </c>
      <c r="U178" s="56">
        <f t="shared" si="50"/>
        <v>147453</v>
      </c>
      <c r="V178" s="56">
        <f t="shared" si="51"/>
        <v>535928</v>
      </c>
      <c r="W178" s="58"/>
      <c r="X178" s="55">
        <f t="shared" si="52"/>
        <v>643388</v>
      </c>
      <c r="Y178" s="56">
        <f t="shared" si="53"/>
        <v>21958</v>
      </c>
      <c r="Z178" s="55">
        <f t="shared" si="54"/>
        <v>305509</v>
      </c>
      <c r="AA178" s="56">
        <f t="shared" si="55"/>
        <v>288245</v>
      </c>
      <c r="AB178" s="57">
        <f t="shared" si="56"/>
        <v>665346</v>
      </c>
      <c r="AC178" s="57">
        <f t="shared" si="57"/>
        <v>593754</v>
      </c>
      <c r="AD178" s="55">
        <f t="shared" si="58"/>
        <v>948897</v>
      </c>
      <c r="AE178" s="56">
        <f t="shared" si="59"/>
        <v>310203</v>
      </c>
      <c r="AF178" s="67">
        <f t="shared" si="60"/>
        <v>1259100</v>
      </c>
    </row>
    <row r="179" spans="1:32">
      <c r="A179" s="46">
        <f t="shared" si="61"/>
        <v>2011</v>
      </c>
      <c r="B179" s="46">
        <f t="shared" si="62"/>
        <v>9</v>
      </c>
      <c r="C179" s="62" t="s">
        <v>34</v>
      </c>
      <c r="D179" s="63">
        <v>372655.2</v>
      </c>
      <c r="E179" s="64">
        <v>10779.7</v>
      </c>
      <c r="F179" s="65">
        <v>176954.25</v>
      </c>
      <c r="G179" s="65">
        <v>145234.70000000001</v>
      </c>
      <c r="H179" s="63">
        <f t="shared" si="42"/>
        <v>383434.9</v>
      </c>
      <c r="I179" s="64">
        <f t="shared" si="43"/>
        <v>322188.95</v>
      </c>
      <c r="J179" s="66">
        <f t="shared" si="44"/>
        <v>549609.44999999995</v>
      </c>
      <c r="K179" s="67">
        <f t="shared" si="45"/>
        <v>156014.40000000002</v>
      </c>
      <c r="L179" s="68">
        <f t="shared" si="46"/>
        <v>705623.85</v>
      </c>
      <c r="M179" s="54"/>
      <c r="N179" s="55">
        <v>263214</v>
      </c>
      <c r="O179" s="56">
        <v>8102</v>
      </c>
      <c r="P179" s="57">
        <v>118214</v>
      </c>
      <c r="Q179" s="57">
        <v>137647</v>
      </c>
      <c r="R179" s="55">
        <f t="shared" si="47"/>
        <v>271316</v>
      </c>
      <c r="S179" s="56">
        <f t="shared" si="48"/>
        <v>255861</v>
      </c>
      <c r="T179" s="55">
        <f t="shared" si="49"/>
        <v>381428</v>
      </c>
      <c r="U179" s="56">
        <f t="shared" si="50"/>
        <v>145749</v>
      </c>
      <c r="V179" s="56">
        <f t="shared" si="51"/>
        <v>527177</v>
      </c>
      <c r="W179" s="58"/>
      <c r="X179" s="55">
        <f t="shared" si="52"/>
        <v>635869</v>
      </c>
      <c r="Y179" s="56">
        <f t="shared" si="53"/>
        <v>18882</v>
      </c>
      <c r="Z179" s="55">
        <f t="shared" si="54"/>
        <v>295168</v>
      </c>
      <c r="AA179" s="56">
        <f t="shared" si="55"/>
        <v>282882</v>
      </c>
      <c r="AB179" s="57">
        <f t="shared" si="56"/>
        <v>654751</v>
      </c>
      <c r="AC179" s="57">
        <f t="shared" si="57"/>
        <v>578050</v>
      </c>
      <c r="AD179" s="55">
        <f t="shared" si="58"/>
        <v>931037</v>
      </c>
      <c r="AE179" s="56">
        <f t="shared" si="59"/>
        <v>301764</v>
      </c>
      <c r="AF179" s="67">
        <f t="shared" si="60"/>
        <v>1232801</v>
      </c>
    </row>
    <row r="180" spans="1:32">
      <c r="A180" s="46">
        <f t="shared" si="61"/>
        <v>2011</v>
      </c>
      <c r="B180" s="46">
        <f t="shared" si="62"/>
        <v>10</v>
      </c>
      <c r="C180" s="62" t="s">
        <v>33</v>
      </c>
      <c r="D180" s="63">
        <v>368842.95</v>
      </c>
      <c r="E180" s="64">
        <v>11594.9</v>
      </c>
      <c r="F180" s="65">
        <v>193547.75</v>
      </c>
      <c r="G180" s="65">
        <v>138600.6</v>
      </c>
      <c r="H180" s="63">
        <f t="shared" si="42"/>
        <v>380437.85000000003</v>
      </c>
      <c r="I180" s="64">
        <f t="shared" si="43"/>
        <v>332148.34999999998</v>
      </c>
      <c r="J180" s="66">
        <f t="shared" si="44"/>
        <v>562390.69999999995</v>
      </c>
      <c r="K180" s="67">
        <f t="shared" si="45"/>
        <v>150195.5</v>
      </c>
      <c r="L180" s="68">
        <f t="shared" si="46"/>
        <v>712586.2</v>
      </c>
      <c r="M180" s="54"/>
      <c r="N180" s="55">
        <v>240248</v>
      </c>
      <c r="O180" s="56">
        <v>8117</v>
      </c>
      <c r="P180" s="57">
        <v>118325</v>
      </c>
      <c r="Q180" s="57">
        <v>120974</v>
      </c>
      <c r="R180" s="55">
        <f t="shared" si="47"/>
        <v>248365</v>
      </c>
      <c r="S180" s="56">
        <f t="shared" si="48"/>
        <v>239299</v>
      </c>
      <c r="T180" s="55">
        <f t="shared" si="49"/>
        <v>358573</v>
      </c>
      <c r="U180" s="56">
        <f t="shared" si="50"/>
        <v>129091</v>
      </c>
      <c r="V180" s="56">
        <f t="shared" si="51"/>
        <v>487664</v>
      </c>
      <c r="W180" s="58"/>
      <c r="X180" s="55">
        <f t="shared" si="52"/>
        <v>609091</v>
      </c>
      <c r="Y180" s="56">
        <f t="shared" si="53"/>
        <v>19712</v>
      </c>
      <c r="Z180" s="55">
        <f t="shared" si="54"/>
        <v>311873</v>
      </c>
      <c r="AA180" s="56">
        <f t="shared" si="55"/>
        <v>259575</v>
      </c>
      <c r="AB180" s="57">
        <f t="shared" si="56"/>
        <v>628803</v>
      </c>
      <c r="AC180" s="57">
        <f t="shared" si="57"/>
        <v>571448</v>
      </c>
      <c r="AD180" s="55">
        <f t="shared" si="58"/>
        <v>920964</v>
      </c>
      <c r="AE180" s="56">
        <f t="shared" si="59"/>
        <v>279287</v>
      </c>
      <c r="AF180" s="67">
        <f t="shared" si="60"/>
        <v>1200251</v>
      </c>
    </row>
    <row r="181" spans="1:32">
      <c r="A181" s="46">
        <f t="shared" si="61"/>
        <v>2011</v>
      </c>
      <c r="B181" s="46">
        <f t="shared" si="62"/>
        <v>11</v>
      </c>
      <c r="C181" s="62" t="s">
        <v>32</v>
      </c>
      <c r="D181" s="63">
        <v>354313.1</v>
      </c>
      <c r="E181" s="64">
        <v>14025.35</v>
      </c>
      <c r="F181" s="65">
        <v>195877.75</v>
      </c>
      <c r="G181" s="65">
        <v>129892.5</v>
      </c>
      <c r="H181" s="63">
        <f t="shared" si="42"/>
        <v>368338.44999999995</v>
      </c>
      <c r="I181" s="64">
        <f t="shared" si="43"/>
        <v>325770.25</v>
      </c>
      <c r="J181" s="66">
        <f t="shared" si="44"/>
        <v>550190.85</v>
      </c>
      <c r="K181" s="67">
        <f t="shared" si="45"/>
        <v>143917.85</v>
      </c>
      <c r="L181" s="68">
        <f t="shared" si="46"/>
        <v>694108.7</v>
      </c>
      <c r="M181" s="54"/>
      <c r="N181" s="55">
        <v>231749</v>
      </c>
      <c r="O181" s="56">
        <v>8439</v>
      </c>
      <c r="P181" s="57">
        <v>111011</v>
      </c>
      <c r="Q181" s="57">
        <v>108682</v>
      </c>
      <c r="R181" s="55">
        <f t="shared" si="47"/>
        <v>240188</v>
      </c>
      <c r="S181" s="56">
        <f t="shared" si="48"/>
        <v>219693</v>
      </c>
      <c r="T181" s="55">
        <f t="shared" si="49"/>
        <v>342760</v>
      </c>
      <c r="U181" s="56">
        <f t="shared" si="50"/>
        <v>117121</v>
      </c>
      <c r="V181" s="56">
        <f t="shared" si="51"/>
        <v>459881</v>
      </c>
      <c r="W181" s="58"/>
      <c r="X181" s="55">
        <f t="shared" si="52"/>
        <v>586062</v>
      </c>
      <c r="Y181" s="56">
        <f t="shared" si="53"/>
        <v>22464</v>
      </c>
      <c r="Z181" s="55">
        <f t="shared" si="54"/>
        <v>306889</v>
      </c>
      <c r="AA181" s="56">
        <f t="shared" si="55"/>
        <v>238575</v>
      </c>
      <c r="AB181" s="57">
        <f t="shared" si="56"/>
        <v>608526</v>
      </c>
      <c r="AC181" s="57">
        <f t="shared" si="57"/>
        <v>545464</v>
      </c>
      <c r="AD181" s="55">
        <f t="shared" si="58"/>
        <v>892951</v>
      </c>
      <c r="AE181" s="56">
        <f t="shared" si="59"/>
        <v>261039</v>
      </c>
      <c r="AF181" s="67">
        <f t="shared" si="60"/>
        <v>1153990</v>
      </c>
    </row>
    <row r="182" spans="1:32">
      <c r="A182" s="46">
        <f t="shared" si="61"/>
        <v>2011</v>
      </c>
      <c r="B182" s="46">
        <f t="shared" si="62"/>
        <v>12</v>
      </c>
      <c r="C182" s="62" t="s">
        <v>31</v>
      </c>
      <c r="D182" s="63">
        <v>318355.65000000002</v>
      </c>
      <c r="E182" s="64">
        <v>14808.6</v>
      </c>
      <c r="F182" s="65">
        <v>176530.75</v>
      </c>
      <c r="G182" s="65">
        <v>139773.70000000001</v>
      </c>
      <c r="H182" s="63">
        <f t="shared" si="42"/>
        <v>333164.25</v>
      </c>
      <c r="I182" s="64">
        <f t="shared" si="43"/>
        <v>316304.45</v>
      </c>
      <c r="J182" s="66">
        <f t="shared" si="44"/>
        <v>494886.40000000002</v>
      </c>
      <c r="K182" s="67">
        <f t="shared" si="45"/>
        <v>154582.30000000002</v>
      </c>
      <c r="L182" s="68">
        <f t="shared" si="46"/>
        <v>649468.70000000007</v>
      </c>
      <c r="M182" s="54"/>
      <c r="N182" s="55">
        <v>248609</v>
      </c>
      <c r="O182" s="56">
        <v>11497</v>
      </c>
      <c r="P182" s="57">
        <v>129229</v>
      </c>
      <c r="Q182" s="57">
        <v>120615</v>
      </c>
      <c r="R182" s="55">
        <f t="shared" si="47"/>
        <v>260106</v>
      </c>
      <c r="S182" s="56">
        <f t="shared" si="48"/>
        <v>249844</v>
      </c>
      <c r="T182" s="55">
        <f t="shared" si="49"/>
        <v>377838</v>
      </c>
      <c r="U182" s="56">
        <f t="shared" si="50"/>
        <v>132112</v>
      </c>
      <c r="V182" s="56">
        <f t="shared" si="51"/>
        <v>509950</v>
      </c>
      <c r="W182" s="58"/>
      <c r="X182" s="55">
        <f t="shared" si="52"/>
        <v>566965</v>
      </c>
      <c r="Y182" s="56">
        <f t="shared" si="53"/>
        <v>26306</v>
      </c>
      <c r="Z182" s="55">
        <f t="shared" si="54"/>
        <v>305760</v>
      </c>
      <c r="AA182" s="56">
        <f t="shared" si="55"/>
        <v>260389</v>
      </c>
      <c r="AB182" s="57">
        <f t="shared" si="56"/>
        <v>593271</v>
      </c>
      <c r="AC182" s="57">
        <f t="shared" si="57"/>
        <v>566149</v>
      </c>
      <c r="AD182" s="55">
        <f t="shared" si="58"/>
        <v>872725</v>
      </c>
      <c r="AE182" s="56">
        <f t="shared" si="59"/>
        <v>286695</v>
      </c>
      <c r="AF182" s="67">
        <f t="shared" si="60"/>
        <v>1159420</v>
      </c>
    </row>
    <row r="183" spans="1:32">
      <c r="A183" s="46">
        <f t="shared" si="61"/>
        <v>2012</v>
      </c>
      <c r="B183" s="46">
        <f t="shared" si="62"/>
        <v>1</v>
      </c>
      <c r="C183" s="62" t="s">
        <v>42</v>
      </c>
      <c r="D183" s="63">
        <v>356394.7</v>
      </c>
      <c r="E183" s="64">
        <v>9429.4</v>
      </c>
      <c r="F183" s="65">
        <v>168427</v>
      </c>
      <c r="G183" s="65">
        <v>164464</v>
      </c>
      <c r="H183" s="63">
        <f t="shared" si="42"/>
        <v>365824.10000000003</v>
      </c>
      <c r="I183" s="64">
        <f t="shared" si="43"/>
        <v>332891</v>
      </c>
      <c r="J183" s="66">
        <f t="shared" si="44"/>
        <v>524821.69999999995</v>
      </c>
      <c r="K183" s="67">
        <f t="shared" si="45"/>
        <v>173893.4</v>
      </c>
      <c r="L183" s="68">
        <f t="shared" si="46"/>
        <v>698715.1</v>
      </c>
      <c r="M183" s="54"/>
      <c r="N183" s="55">
        <v>229125</v>
      </c>
      <c r="O183" s="56">
        <v>6911</v>
      </c>
      <c r="P183" s="57">
        <v>117083</v>
      </c>
      <c r="Q183" s="57">
        <v>103305</v>
      </c>
      <c r="R183" s="55">
        <f t="shared" si="47"/>
        <v>236036</v>
      </c>
      <c r="S183" s="56">
        <f t="shared" si="48"/>
        <v>220388</v>
      </c>
      <c r="T183" s="55">
        <f t="shared" si="49"/>
        <v>346208</v>
      </c>
      <c r="U183" s="56">
        <f t="shared" si="50"/>
        <v>110216</v>
      </c>
      <c r="V183" s="56">
        <f t="shared" si="51"/>
        <v>456424</v>
      </c>
      <c r="W183" s="58"/>
      <c r="X183" s="55">
        <f t="shared" si="52"/>
        <v>585520</v>
      </c>
      <c r="Y183" s="56">
        <f t="shared" si="53"/>
        <v>16340</v>
      </c>
      <c r="Z183" s="55">
        <f t="shared" si="54"/>
        <v>285510</v>
      </c>
      <c r="AA183" s="56">
        <f t="shared" si="55"/>
        <v>267769</v>
      </c>
      <c r="AB183" s="57">
        <f t="shared" si="56"/>
        <v>601860</v>
      </c>
      <c r="AC183" s="57">
        <f t="shared" si="57"/>
        <v>553279</v>
      </c>
      <c r="AD183" s="55">
        <f t="shared" si="58"/>
        <v>871030</v>
      </c>
      <c r="AE183" s="56">
        <f t="shared" si="59"/>
        <v>284109</v>
      </c>
      <c r="AF183" s="67">
        <f t="shared" si="60"/>
        <v>1155139</v>
      </c>
    </row>
    <row r="184" spans="1:32">
      <c r="A184" s="46">
        <f t="shared" si="61"/>
        <v>2012</v>
      </c>
      <c r="B184" s="46">
        <f t="shared" si="62"/>
        <v>2</v>
      </c>
      <c r="C184" s="62" t="s">
        <v>41</v>
      </c>
      <c r="D184" s="63">
        <v>254359.6</v>
      </c>
      <c r="E184" s="64">
        <v>9099.2000000000007</v>
      </c>
      <c r="F184" s="65">
        <v>164725.25</v>
      </c>
      <c r="G184" s="65">
        <v>97469.4</v>
      </c>
      <c r="H184" s="63">
        <f t="shared" si="42"/>
        <v>263458.8</v>
      </c>
      <c r="I184" s="64">
        <f t="shared" si="43"/>
        <v>262194.65000000002</v>
      </c>
      <c r="J184" s="66">
        <f t="shared" si="44"/>
        <v>419084.85</v>
      </c>
      <c r="K184" s="67">
        <f t="shared" si="45"/>
        <v>106568.59999999999</v>
      </c>
      <c r="L184" s="68">
        <f t="shared" si="46"/>
        <v>525653.44999999995</v>
      </c>
      <c r="M184" s="54"/>
      <c r="N184" s="55">
        <v>191475</v>
      </c>
      <c r="O184" s="56">
        <v>8000</v>
      </c>
      <c r="P184" s="57">
        <v>120006</v>
      </c>
      <c r="Q184" s="57">
        <v>69109</v>
      </c>
      <c r="R184" s="55">
        <f t="shared" si="47"/>
        <v>199475</v>
      </c>
      <c r="S184" s="56">
        <f t="shared" si="48"/>
        <v>189115</v>
      </c>
      <c r="T184" s="55">
        <f t="shared" si="49"/>
        <v>311481</v>
      </c>
      <c r="U184" s="56">
        <f t="shared" si="50"/>
        <v>77109</v>
      </c>
      <c r="V184" s="56">
        <f t="shared" si="51"/>
        <v>388590</v>
      </c>
      <c r="W184" s="58"/>
      <c r="X184" s="55">
        <f t="shared" si="52"/>
        <v>445835</v>
      </c>
      <c r="Y184" s="56">
        <f t="shared" si="53"/>
        <v>17099</v>
      </c>
      <c r="Z184" s="55">
        <f t="shared" si="54"/>
        <v>284731</v>
      </c>
      <c r="AA184" s="56">
        <f t="shared" si="55"/>
        <v>166578</v>
      </c>
      <c r="AB184" s="57">
        <f t="shared" si="56"/>
        <v>462934</v>
      </c>
      <c r="AC184" s="57">
        <f t="shared" si="57"/>
        <v>451309</v>
      </c>
      <c r="AD184" s="55">
        <f t="shared" si="58"/>
        <v>730566</v>
      </c>
      <c r="AE184" s="56">
        <f t="shared" si="59"/>
        <v>183677</v>
      </c>
      <c r="AF184" s="67">
        <f t="shared" si="60"/>
        <v>914243</v>
      </c>
    </row>
    <row r="185" spans="1:32">
      <c r="A185" s="46">
        <f t="shared" si="61"/>
        <v>2012</v>
      </c>
      <c r="B185" s="46">
        <f t="shared" si="62"/>
        <v>3</v>
      </c>
      <c r="C185" s="62" t="s">
        <v>40</v>
      </c>
      <c r="D185" s="63">
        <v>324758</v>
      </c>
      <c r="E185" s="64">
        <v>13984</v>
      </c>
      <c r="F185" s="65">
        <v>188155.5</v>
      </c>
      <c r="G185" s="65">
        <v>123554.75</v>
      </c>
      <c r="H185" s="63">
        <f t="shared" si="42"/>
        <v>338742</v>
      </c>
      <c r="I185" s="64">
        <f t="shared" si="43"/>
        <v>311710.25</v>
      </c>
      <c r="J185" s="66">
        <f t="shared" si="44"/>
        <v>512913.5</v>
      </c>
      <c r="K185" s="67">
        <f t="shared" si="45"/>
        <v>137538.75</v>
      </c>
      <c r="L185" s="68">
        <f t="shared" si="46"/>
        <v>650452.25</v>
      </c>
      <c r="M185" s="54"/>
      <c r="N185" s="55">
        <v>226141</v>
      </c>
      <c r="O185" s="56">
        <v>6052</v>
      </c>
      <c r="P185" s="57">
        <v>144838</v>
      </c>
      <c r="Q185" s="57">
        <v>84559</v>
      </c>
      <c r="R185" s="55">
        <f t="shared" si="47"/>
        <v>232193</v>
      </c>
      <c r="S185" s="56">
        <f t="shared" si="48"/>
        <v>229397</v>
      </c>
      <c r="T185" s="55">
        <f t="shared" si="49"/>
        <v>370979</v>
      </c>
      <c r="U185" s="56">
        <f t="shared" si="50"/>
        <v>90611</v>
      </c>
      <c r="V185" s="56">
        <f t="shared" si="51"/>
        <v>461590</v>
      </c>
      <c r="W185" s="58"/>
      <c r="X185" s="55">
        <f t="shared" si="52"/>
        <v>550899</v>
      </c>
      <c r="Y185" s="56">
        <f t="shared" si="53"/>
        <v>20036</v>
      </c>
      <c r="Z185" s="55">
        <f t="shared" si="54"/>
        <v>332994</v>
      </c>
      <c r="AA185" s="56">
        <f t="shared" si="55"/>
        <v>208114</v>
      </c>
      <c r="AB185" s="57">
        <f t="shared" si="56"/>
        <v>570935</v>
      </c>
      <c r="AC185" s="57">
        <f t="shared" si="57"/>
        <v>541108</v>
      </c>
      <c r="AD185" s="55">
        <f t="shared" si="58"/>
        <v>883893</v>
      </c>
      <c r="AE185" s="56">
        <f t="shared" si="59"/>
        <v>228150</v>
      </c>
      <c r="AF185" s="67">
        <f t="shared" si="60"/>
        <v>1112043</v>
      </c>
    </row>
    <row r="186" spans="1:32">
      <c r="A186" s="46">
        <f t="shared" si="61"/>
        <v>2012</v>
      </c>
      <c r="B186" s="46">
        <f t="shared" si="62"/>
        <v>4</v>
      </c>
      <c r="C186" s="62" t="s">
        <v>39</v>
      </c>
      <c r="D186" s="63">
        <v>364555.15</v>
      </c>
      <c r="E186" s="64">
        <v>9480.5499999999993</v>
      </c>
      <c r="F186" s="65">
        <v>186838.25</v>
      </c>
      <c r="G186" s="65">
        <v>146308.25</v>
      </c>
      <c r="H186" s="63">
        <f t="shared" si="42"/>
        <v>374035.7</v>
      </c>
      <c r="I186" s="64">
        <f t="shared" si="43"/>
        <v>333146.5</v>
      </c>
      <c r="J186" s="66">
        <f t="shared" si="44"/>
        <v>551393.4</v>
      </c>
      <c r="K186" s="67">
        <f t="shared" si="45"/>
        <v>155788.79999999999</v>
      </c>
      <c r="L186" s="68">
        <f t="shared" si="46"/>
        <v>707182.2</v>
      </c>
      <c r="M186" s="54"/>
      <c r="N186" s="55">
        <v>232963</v>
      </c>
      <c r="O186" s="56">
        <v>5870</v>
      </c>
      <c r="P186" s="57">
        <v>120452</v>
      </c>
      <c r="Q186" s="57">
        <v>102627</v>
      </c>
      <c r="R186" s="55">
        <f t="shared" si="47"/>
        <v>238833</v>
      </c>
      <c r="S186" s="56">
        <f t="shared" si="48"/>
        <v>223079</v>
      </c>
      <c r="T186" s="55">
        <f t="shared" si="49"/>
        <v>353415</v>
      </c>
      <c r="U186" s="56">
        <f t="shared" si="50"/>
        <v>108497</v>
      </c>
      <c r="V186" s="56">
        <f t="shared" si="51"/>
        <v>461912</v>
      </c>
      <c r="W186" s="58"/>
      <c r="X186" s="55">
        <f t="shared" si="52"/>
        <v>597518</v>
      </c>
      <c r="Y186" s="56">
        <f t="shared" si="53"/>
        <v>15351</v>
      </c>
      <c r="Z186" s="55">
        <f t="shared" si="54"/>
        <v>307290</v>
      </c>
      <c r="AA186" s="56">
        <f t="shared" si="55"/>
        <v>248935</v>
      </c>
      <c r="AB186" s="57">
        <f t="shared" si="56"/>
        <v>612869</v>
      </c>
      <c r="AC186" s="57">
        <f t="shared" si="57"/>
        <v>556225</v>
      </c>
      <c r="AD186" s="55">
        <f t="shared" si="58"/>
        <v>904808</v>
      </c>
      <c r="AE186" s="56">
        <f t="shared" si="59"/>
        <v>264286</v>
      </c>
      <c r="AF186" s="67">
        <f t="shared" si="60"/>
        <v>1169094</v>
      </c>
    </row>
    <row r="187" spans="1:32">
      <c r="A187" s="46">
        <f t="shared" si="61"/>
        <v>2012</v>
      </c>
      <c r="B187" s="46">
        <f t="shared" si="62"/>
        <v>5</v>
      </c>
      <c r="C187" s="62" t="s">
        <v>38</v>
      </c>
      <c r="D187" s="63">
        <v>370721.75</v>
      </c>
      <c r="E187" s="64">
        <v>8852.75</v>
      </c>
      <c r="F187" s="65">
        <v>185107.5</v>
      </c>
      <c r="G187" s="65">
        <v>166670.9</v>
      </c>
      <c r="H187" s="63">
        <f t="shared" si="42"/>
        <v>379574.5</v>
      </c>
      <c r="I187" s="64">
        <f t="shared" si="43"/>
        <v>351778.4</v>
      </c>
      <c r="J187" s="66">
        <f t="shared" si="44"/>
        <v>555829.25</v>
      </c>
      <c r="K187" s="67">
        <f t="shared" si="45"/>
        <v>175523.65</v>
      </c>
      <c r="L187" s="68">
        <f t="shared" si="46"/>
        <v>731352.9</v>
      </c>
      <c r="M187" s="54"/>
      <c r="N187" s="55">
        <v>249937</v>
      </c>
      <c r="O187" s="56">
        <v>6860</v>
      </c>
      <c r="P187" s="57">
        <v>129083</v>
      </c>
      <c r="Q187" s="57">
        <v>112012</v>
      </c>
      <c r="R187" s="55">
        <f t="shared" si="47"/>
        <v>256797</v>
      </c>
      <c r="S187" s="56">
        <f t="shared" si="48"/>
        <v>241095</v>
      </c>
      <c r="T187" s="55">
        <f t="shared" si="49"/>
        <v>379020</v>
      </c>
      <c r="U187" s="56">
        <f t="shared" si="50"/>
        <v>118872</v>
      </c>
      <c r="V187" s="56">
        <f t="shared" si="51"/>
        <v>497892</v>
      </c>
      <c r="W187" s="58"/>
      <c r="X187" s="55">
        <f t="shared" si="52"/>
        <v>620659</v>
      </c>
      <c r="Y187" s="56">
        <f t="shared" si="53"/>
        <v>15713</v>
      </c>
      <c r="Z187" s="55">
        <f t="shared" si="54"/>
        <v>314191</v>
      </c>
      <c r="AA187" s="56">
        <f t="shared" si="55"/>
        <v>278683</v>
      </c>
      <c r="AB187" s="57">
        <f t="shared" si="56"/>
        <v>636372</v>
      </c>
      <c r="AC187" s="57">
        <f t="shared" si="57"/>
        <v>592874</v>
      </c>
      <c r="AD187" s="55">
        <f t="shared" si="58"/>
        <v>934850</v>
      </c>
      <c r="AE187" s="56">
        <f t="shared" si="59"/>
        <v>294396</v>
      </c>
      <c r="AF187" s="67">
        <f t="shared" si="60"/>
        <v>1229246</v>
      </c>
    </row>
    <row r="188" spans="1:32">
      <c r="A188" s="46">
        <f t="shared" si="61"/>
        <v>2012</v>
      </c>
      <c r="B188" s="46">
        <f t="shared" si="62"/>
        <v>6</v>
      </c>
      <c r="C188" s="62" t="s">
        <v>37</v>
      </c>
      <c r="D188" s="63">
        <v>353930.55</v>
      </c>
      <c r="E188" s="64">
        <v>9672.9</v>
      </c>
      <c r="F188" s="65">
        <v>174418.25</v>
      </c>
      <c r="G188" s="65">
        <v>158826.25</v>
      </c>
      <c r="H188" s="63">
        <f t="shared" si="42"/>
        <v>363603.45</v>
      </c>
      <c r="I188" s="64">
        <f t="shared" si="43"/>
        <v>333244.5</v>
      </c>
      <c r="J188" s="66">
        <f t="shared" si="44"/>
        <v>528348.80000000005</v>
      </c>
      <c r="K188" s="67">
        <f t="shared" si="45"/>
        <v>168499.15</v>
      </c>
      <c r="L188" s="68">
        <f t="shared" si="46"/>
        <v>696847.95000000007</v>
      </c>
      <c r="M188" s="54"/>
      <c r="N188" s="55">
        <v>280526</v>
      </c>
      <c r="O188" s="56">
        <v>8624</v>
      </c>
      <c r="P188" s="57">
        <v>133649</v>
      </c>
      <c r="Q188" s="57">
        <v>132560</v>
      </c>
      <c r="R188" s="55">
        <f t="shared" si="47"/>
        <v>289150</v>
      </c>
      <c r="S188" s="56">
        <f t="shared" si="48"/>
        <v>266209</v>
      </c>
      <c r="T188" s="55">
        <f t="shared" si="49"/>
        <v>414175</v>
      </c>
      <c r="U188" s="56">
        <f t="shared" si="50"/>
        <v>141184</v>
      </c>
      <c r="V188" s="56">
        <f t="shared" si="51"/>
        <v>555359</v>
      </c>
      <c r="W188" s="58"/>
      <c r="X188" s="55">
        <f t="shared" si="52"/>
        <v>634457</v>
      </c>
      <c r="Y188" s="56">
        <f t="shared" si="53"/>
        <v>18297</v>
      </c>
      <c r="Z188" s="55">
        <f t="shared" si="54"/>
        <v>308067</v>
      </c>
      <c r="AA188" s="56">
        <f t="shared" si="55"/>
        <v>291386</v>
      </c>
      <c r="AB188" s="57">
        <f t="shared" si="56"/>
        <v>652754</v>
      </c>
      <c r="AC188" s="57">
        <f t="shared" si="57"/>
        <v>599453</v>
      </c>
      <c r="AD188" s="55">
        <f t="shared" si="58"/>
        <v>942524</v>
      </c>
      <c r="AE188" s="56">
        <f t="shared" si="59"/>
        <v>309683</v>
      </c>
      <c r="AF188" s="67">
        <f t="shared" si="60"/>
        <v>1252207</v>
      </c>
    </row>
    <row r="189" spans="1:32">
      <c r="A189" s="46">
        <f t="shared" si="61"/>
        <v>2012</v>
      </c>
      <c r="B189" s="46">
        <f t="shared" si="62"/>
        <v>7</v>
      </c>
      <c r="C189" s="62" t="s">
        <v>36</v>
      </c>
      <c r="D189" s="63">
        <v>371859.15</v>
      </c>
      <c r="E189" s="64">
        <v>9061.35</v>
      </c>
      <c r="F189" s="65">
        <v>165581.25</v>
      </c>
      <c r="G189" s="65">
        <v>179873.5</v>
      </c>
      <c r="H189" s="63">
        <f t="shared" si="42"/>
        <v>380920.5</v>
      </c>
      <c r="I189" s="64">
        <f t="shared" si="43"/>
        <v>345454.75</v>
      </c>
      <c r="J189" s="66">
        <f t="shared" si="44"/>
        <v>537440.4</v>
      </c>
      <c r="K189" s="67">
        <f t="shared" si="45"/>
        <v>188934.85</v>
      </c>
      <c r="L189" s="68">
        <f t="shared" si="46"/>
        <v>726375.25</v>
      </c>
      <c r="M189" s="54"/>
      <c r="N189" s="55">
        <v>261233</v>
      </c>
      <c r="O189" s="56">
        <v>7974</v>
      </c>
      <c r="P189" s="57">
        <v>124574</v>
      </c>
      <c r="Q189" s="57">
        <v>128705</v>
      </c>
      <c r="R189" s="55">
        <f t="shared" si="47"/>
        <v>269207</v>
      </c>
      <c r="S189" s="56">
        <f t="shared" si="48"/>
        <v>253279</v>
      </c>
      <c r="T189" s="55">
        <f t="shared" si="49"/>
        <v>385807</v>
      </c>
      <c r="U189" s="56">
        <f t="shared" si="50"/>
        <v>136679</v>
      </c>
      <c r="V189" s="56">
        <f t="shared" si="51"/>
        <v>522486</v>
      </c>
      <c r="W189" s="58"/>
      <c r="X189" s="55">
        <f t="shared" si="52"/>
        <v>633092</v>
      </c>
      <c r="Y189" s="56">
        <f t="shared" si="53"/>
        <v>17035</v>
      </c>
      <c r="Z189" s="55">
        <f t="shared" si="54"/>
        <v>290155</v>
      </c>
      <c r="AA189" s="56">
        <f t="shared" si="55"/>
        <v>308579</v>
      </c>
      <c r="AB189" s="57">
        <f t="shared" si="56"/>
        <v>650127</v>
      </c>
      <c r="AC189" s="57">
        <f t="shared" si="57"/>
        <v>598734</v>
      </c>
      <c r="AD189" s="55">
        <f t="shared" si="58"/>
        <v>923247</v>
      </c>
      <c r="AE189" s="56">
        <f t="shared" si="59"/>
        <v>325614</v>
      </c>
      <c r="AF189" s="67">
        <f t="shared" si="60"/>
        <v>1248861</v>
      </c>
    </row>
    <row r="190" spans="1:32">
      <c r="A190" s="46">
        <f t="shared" si="61"/>
        <v>2012</v>
      </c>
      <c r="B190" s="46">
        <f t="shared" si="62"/>
        <v>8</v>
      </c>
      <c r="C190" s="62" t="s">
        <v>35</v>
      </c>
      <c r="D190" s="63">
        <v>360762.1</v>
      </c>
      <c r="E190" s="64">
        <v>10828.9</v>
      </c>
      <c r="F190" s="65">
        <v>164819</v>
      </c>
      <c r="G190" s="65">
        <v>170259.8</v>
      </c>
      <c r="H190" s="63">
        <f t="shared" si="42"/>
        <v>371591</v>
      </c>
      <c r="I190" s="64">
        <f t="shared" si="43"/>
        <v>335078.8</v>
      </c>
      <c r="J190" s="66">
        <f t="shared" si="44"/>
        <v>525581.1</v>
      </c>
      <c r="K190" s="67">
        <f t="shared" si="45"/>
        <v>181088.69999999998</v>
      </c>
      <c r="L190" s="68">
        <f t="shared" si="46"/>
        <v>706669.79999999993</v>
      </c>
      <c r="M190" s="54"/>
      <c r="N190" s="55">
        <v>274977</v>
      </c>
      <c r="O190" s="56">
        <v>7860</v>
      </c>
      <c r="P190" s="57">
        <v>128225</v>
      </c>
      <c r="Q190" s="57">
        <v>132383</v>
      </c>
      <c r="R190" s="55">
        <f t="shared" si="47"/>
        <v>282837</v>
      </c>
      <c r="S190" s="56">
        <f t="shared" si="48"/>
        <v>260608</v>
      </c>
      <c r="T190" s="55">
        <f t="shared" si="49"/>
        <v>403202</v>
      </c>
      <c r="U190" s="56">
        <f t="shared" si="50"/>
        <v>140243</v>
      </c>
      <c r="V190" s="56">
        <f t="shared" si="51"/>
        <v>543445</v>
      </c>
      <c r="W190" s="58"/>
      <c r="X190" s="55">
        <f t="shared" si="52"/>
        <v>635739</v>
      </c>
      <c r="Y190" s="56">
        <f t="shared" si="53"/>
        <v>18689</v>
      </c>
      <c r="Z190" s="55">
        <f t="shared" si="54"/>
        <v>293044</v>
      </c>
      <c r="AA190" s="56">
        <f t="shared" si="55"/>
        <v>302643</v>
      </c>
      <c r="AB190" s="57">
        <f t="shared" si="56"/>
        <v>654428</v>
      </c>
      <c r="AC190" s="57">
        <f t="shared" si="57"/>
        <v>595687</v>
      </c>
      <c r="AD190" s="55">
        <f t="shared" si="58"/>
        <v>928783</v>
      </c>
      <c r="AE190" s="56">
        <f t="shared" si="59"/>
        <v>321332</v>
      </c>
      <c r="AF190" s="67">
        <f t="shared" si="60"/>
        <v>1250115</v>
      </c>
    </row>
    <row r="191" spans="1:32">
      <c r="A191" s="46">
        <f t="shared" si="61"/>
        <v>2012</v>
      </c>
      <c r="B191" s="46">
        <f t="shared" si="62"/>
        <v>9</v>
      </c>
      <c r="C191" s="62" t="s">
        <v>34</v>
      </c>
      <c r="D191" s="63">
        <v>385250.3</v>
      </c>
      <c r="E191" s="64">
        <v>8695.7999999999993</v>
      </c>
      <c r="F191" s="65">
        <v>172432.75</v>
      </c>
      <c r="G191" s="65">
        <v>178544.3</v>
      </c>
      <c r="H191" s="63">
        <f t="shared" si="42"/>
        <v>393946.1</v>
      </c>
      <c r="I191" s="64">
        <f t="shared" si="43"/>
        <v>350977.05</v>
      </c>
      <c r="J191" s="66">
        <f t="shared" si="44"/>
        <v>557683.05000000005</v>
      </c>
      <c r="K191" s="67">
        <f t="shared" si="45"/>
        <v>187240.09999999998</v>
      </c>
      <c r="L191" s="68">
        <f t="shared" si="46"/>
        <v>744923.15</v>
      </c>
      <c r="M191" s="54"/>
      <c r="N191" s="55">
        <v>265102</v>
      </c>
      <c r="O191" s="56">
        <v>6779</v>
      </c>
      <c r="P191" s="57">
        <v>114902</v>
      </c>
      <c r="Q191" s="57">
        <v>125237</v>
      </c>
      <c r="R191" s="55">
        <f t="shared" si="47"/>
        <v>271881</v>
      </c>
      <c r="S191" s="56">
        <f t="shared" si="48"/>
        <v>240139</v>
      </c>
      <c r="T191" s="55">
        <f t="shared" si="49"/>
        <v>380004</v>
      </c>
      <c r="U191" s="56">
        <f t="shared" si="50"/>
        <v>132016</v>
      </c>
      <c r="V191" s="56">
        <f t="shared" si="51"/>
        <v>512020</v>
      </c>
      <c r="W191" s="58"/>
      <c r="X191" s="55">
        <f t="shared" si="52"/>
        <v>650352</v>
      </c>
      <c r="Y191" s="56">
        <f t="shared" si="53"/>
        <v>15475</v>
      </c>
      <c r="Z191" s="55">
        <f t="shared" si="54"/>
        <v>287335</v>
      </c>
      <c r="AA191" s="56">
        <f t="shared" si="55"/>
        <v>303781</v>
      </c>
      <c r="AB191" s="57">
        <f t="shared" si="56"/>
        <v>665827</v>
      </c>
      <c r="AC191" s="57">
        <f t="shared" si="57"/>
        <v>591116</v>
      </c>
      <c r="AD191" s="55">
        <f t="shared" si="58"/>
        <v>937687</v>
      </c>
      <c r="AE191" s="56">
        <f t="shared" si="59"/>
        <v>319256</v>
      </c>
      <c r="AF191" s="67">
        <f t="shared" si="60"/>
        <v>1256943</v>
      </c>
    </row>
    <row r="192" spans="1:32">
      <c r="A192" s="46">
        <f t="shared" si="61"/>
        <v>2012</v>
      </c>
      <c r="B192" s="46">
        <f t="shared" si="62"/>
        <v>10</v>
      </c>
      <c r="C192" s="62" t="s">
        <v>33</v>
      </c>
      <c r="D192" s="63">
        <v>364881.9</v>
      </c>
      <c r="E192" s="64">
        <v>9503.4</v>
      </c>
      <c r="F192" s="65">
        <v>179810.5</v>
      </c>
      <c r="G192" s="65">
        <v>164210.54999999999</v>
      </c>
      <c r="H192" s="63">
        <f t="shared" si="42"/>
        <v>374385.30000000005</v>
      </c>
      <c r="I192" s="64">
        <f t="shared" si="43"/>
        <v>344021.05</v>
      </c>
      <c r="J192" s="66">
        <f t="shared" si="44"/>
        <v>544692.4</v>
      </c>
      <c r="K192" s="67">
        <f t="shared" si="45"/>
        <v>173713.94999999998</v>
      </c>
      <c r="L192" s="68">
        <f t="shared" si="46"/>
        <v>718406.35</v>
      </c>
      <c r="M192" s="54"/>
      <c r="N192" s="55">
        <v>276698</v>
      </c>
      <c r="O192" s="56">
        <v>4674</v>
      </c>
      <c r="P192" s="57">
        <v>133503</v>
      </c>
      <c r="Q192" s="57">
        <v>115439</v>
      </c>
      <c r="R192" s="55">
        <f t="shared" si="47"/>
        <v>281372</v>
      </c>
      <c r="S192" s="56">
        <f t="shared" si="48"/>
        <v>248942</v>
      </c>
      <c r="T192" s="55">
        <f t="shared" si="49"/>
        <v>410201</v>
      </c>
      <c r="U192" s="56">
        <f t="shared" si="50"/>
        <v>120113</v>
      </c>
      <c r="V192" s="56">
        <f t="shared" si="51"/>
        <v>530314</v>
      </c>
      <c r="W192" s="58"/>
      <c r="X192" s="55">
        <f t="shared" si="52"/>
        <v>641580</v>
      </c>
      <c r="Y192" s="56">
        <f t="shared" si="53"/>
        <v>14177</v>
      </c>
      <c r="Z192" s="55">
        <f t="shared" si="54"/>
        <v>313314</v>
      </c>
      <c r="AA192" s="56">
        <f t="shared" si="55"/>
        <v>279650</v>
      </c>
      <c r="AB192" s="57">
        <f t="shared" si="56"/>
        <v>655757</v>
      </c>
      <c r="AC192" s="57">
        <f t="shared" si="57"/>
        <v>592964</v>
      </c>
      <c r="AD192" s="55">
        <f t="shared" si="58"/>
        <v>954894</v>
      </c>
      <c r="AE192" s="56">
        <f t="shared" si="59"/>
        <v>293827</v>
      </c>
      <c r="AF192" s="67">
        <f t="shared" si="60"/>
        <v>1248721</v>
      </c>
    </row>
    <row r="193" spans="1:32">
      <c r="A193" s="46">
        <f t="shared" si="61"/>
        <v>2012</v>
      </c>
      <c r="B193" s="46">
        <f t="shared" si="62"/>
        <v>11</v>
      </c>
      <c r="C193" s="62" t="s">
        <v>32</v>
      </c>
      <c r="D193" s="63">
        <v>288273.5</v>
      </c>
      <c r="E193" s="64">
        <v>10486.7</v>
      </c>
      <c r="F193" s="65">
        <v>145344</v>
      </c>
      <c r="G193" s="65">
        <v>138877.5</v>
      </c>
      <c r="H193" s="63">
        <f t="shared" si="42"/>
        <v>298760.2</v>
      </c>
      <c r="I193" s="64">
        <f t="shared" si="43"/>
        <v>284221.5</v>
      </c>
      <c r="J193" s="66">
        <f t="shared" si="44"/>
        <v>433617.5</v>
      </c>
      <c r="K193" s="67">
        <f t="shared" si="45"/>
        <v>149364.20000000001</v>
      </c>
      <c r="L193" s="68">
        <f t="shared" si="46"/>
        <v>582981.69999999995</v>
      </c>
      <c r="M193" s="54"/>
      <c r="N193" s="55">
        <v>278534</v>
      </c>
      <c r="O193" s="56">
        <v>6107</v>
      </c>
      <c r="P193" s="57">
        <v>138312</v>
      </c>
      <c r="Q193" s="57">
        <v>132560</v>
      </c>
      <c r="R193" s="55">
        <f t="shared" si="47"/>
        <v>284641</v>
      </c>
      <c r="S193" s="56">
        <f t="shared" si="48"/>
        <v>270872</v>
      </c>
      <c r="T193" s="55">
        <f t="shared" si="49"/>
        <v>416846</v>
      </c>
      <c r="U193" s="56">
        <f t="shared" si="50"/>
        <v>138667</v>
      </c>
      <c r="V193" s="56">
        <f t="shared" si="51"/>
        <v>555513</v>
      </c>
      <c r="W193" s="58"/>
      <c r="X193" s="55">
        <f t="shared" si="52"/>
        <v>566808</v>
      </c>
      <c r="Y193" s="56">
        <f t="shared" si="53"/>
        <v>16594</v>
      </c>
      <c r="Z193" s="55">
        <f t="shared" si="54"/>
        <v>283656</v>
      </c>
      <c r="AA193" s="56">
        <f t="shared" si="55"/>
        <v>271438</v>
      </c>
      <c r="AB193" s="57">
        <f t="shared" si="56"/>
        <v>583402</v>
      </c>
      <c r="AC193" s="57">
        <f t="shared" si="57"/>
        <v>555094</v>
      </c>
      <c r="AD193" s="55">
        <f t="shared" si="58"/>
        <v>850464</v>
      </c>
      <c r="AE193" s="56">
        <f t="shared" si="59"/>
        <v>288032</v>
      </c>
      <c r="AF193" s="67">
        <f t="shared" si="60"/>
        <v>1138496</v>
      </c>
    </row>
    <row r="194" spans="1:32">
      <c r="A194" s="46">
        <f t="shared" si="61"/>
        <v>2012</v>
      </c>
      <c r="B194" s="46">
        <f t="shared" si="62"/>
        <v>12</v>
      </c>
      <c r="C194" s="62" t="s">
        <v>31</v>
      </c>
      <c r="D194" s="63">
        <v>296874.45</v>
      </c>
      <c r="E194" s="64">
        <v>8097.25</v>
      </c>
      <c r="F194" s="65">
        <v>147417</v>
      </c>
      <c r="G194" s="65">
        <v>135765.5</v>
      </c>
      <c r="H194" s="63">
        <f t="shared" si="42"/>
        <v>304971.7</v>
      </c>
      <c r="I194" s="64">
        <f t="shared" si="43"/>
        <v>283182.5</v>
      </c>
      <c r="J194" s="66">
        <f t="shared" si="44"/>
        <v>444291.45</v>
      </c>
      <c r="K194" s="67">
        <f t="shared" si="45"/>
        <v>143862.75</v>
      </c>
      <c r="L194" s="68">
        <f t="shared" si="46"/>
        <v>588154.19999999995</v>
      </c>
      <c r="M194" s="54"/>
      <c r="N194" s="55">
        <v>295579</v>
      </c>
      <c r="O194" s="56">
        <v>6896</v>
      </c>
      <c r="P194" s="57">
        <v>135561</v>
      </c>
      <c r="Q194" s="57">
        <v>122085</v>
      </c>
      <c r="R194" s="55">
        <f t="shared" si="47"/>
        <v>302475</v>
      </c>
      <c r="S194" s="56">
        <f t="shared" si="48"/>
        <v>257646</v>
      </c>
      <c r="T194" s="55">
        <f t="shared" si="49"/>
        <v>431140</v>
      </c>
      <c r="U194" s="56">
        <f t="shared" si="50"/>
        <v>128981</v>
      </c>
      <c r="V194" s="56">
        <f t="shared" si="51"/>
        <v>560121</v>
      </c>
      <c r="W194" s="58"/>
      <c r="X194" s="55">
        <f t="shared" si="52"/>
        <v>592453</v>
      </c>
      <c r="Y194" s="56">
        <f t="shared" si="53"/>
        <v>14993</v>
      </c>
      <c r="Z194" s="55">
        <f t="shared" si="54"/>
        <v>282978</v>
      </c>
      <c r="AA194" s="56">
        <f t="shared" si="55"/>
        <v>257851</v>
      </c>
      <c r="AB194" s="57">
        <f t="shared" si="56"/>
        <v>607446</v>
      </c>
      <c r="AC194" s="57">
        <f t="shared" si="57"/>
        <v>540829</v>
      </c>
      <c r="AD194" s="55">
        <f t="shared" si="58"/>
        <v>875431</v>
      </c>
      <c r="AE194" s="56">
        <f t="shared" si="59"/>
        <v>272844</v>
      </c>
      <c r="AF194" s="67">
        <f t="shared" si="60"/>
        <v>1148275</v>
      </c>
    </row>
    <row r="195" spans="1:32">
      <c r="A195" s="46">
        <f t="shared" si="61"/>
        <v>2013</v>
      </c>
      <c r="B195" s="46">
        <f t="shared" si="62"/>
        <v>1</v>
      </c>
      <c r="C195" s="62" t="s">
        <v>42</v>
      </c>
      <c r="D195" s="63">
        <v>337428.3</v>
      </c>
      <c r="E195" s="64">
        <v>11713.25</v>
      </c>
      <c r="F195" s="65">
        <v>159257.5</v>
      </c>
      <c r="G195" s="65">
        <v>160601.25</v>
      </c>
      <c r="H195" s="63">
        <f t="shared" ref="H195:H258" si="63">D195+E195</f>
        <v>349141.55</v>
      </c>
      <c r="I195" s="64">
        <f t="shared" ref="I195:I258" si="64">F195+G195</f>
        <v>319858.75</v>
      </c>
      <c r="J195" s="66">
        <f t="shared" ref="J195:J258" si="65">D195+F195</f>
        <v>496685.8</v>
      </c>
      <c r="K195" s="67">
        <f t="shared" ref="K195:K258" si="66">E195+G195</f>
        <v>172314.5</v>
      </c>
      <c r="L195" s="68">
        <f t="shared" ref="L195:L258" si="67">J195+K195</f>
        <v>669000.30000000005</v>
      </c>
      <c r="M195" s="54"/>
      <c r="N195" s="55">
        <v>273918</v>
      </c>
      <c r="O195" s="56">
        <v>4770</v>
      </c>
      <c r="P195" s="57">
        <v>126714</v>
      </c>
      <c r="Q195" s="57">
        <v>130862</v>
      </c>
      <c r="R195" s="55">
        <f t="shared" ref="R195:R258" si="68">N195+O195</f>
        <v>278688</v>
      </c>
      <c r="S195" s="56">
        <f t="shared" ref="S195:S258" si="69">P195+Q195</f>
        <v>257576</v>
      </c>
      <c r="T195" s="55">
        <f t="shared" ref="T195:T258" si="70">N195+P195</f>
        <v>400632</v>
      </c>
      <c r="U195" s="56">
        <f t="shared" ref="U195:U258" si="71">O195+Q195</f>
        <v>135632</v>
      </c>
      <c r="V195" s="56">
        <f t="shared" ref="V195:V258" si="72">(R195+S195)</f>
        <v>536264</v>
      </c>
      <c r="W195" s="58"/>
      <c r="X195" s="55">
        <f t="shared" ref="X195:X258" si="73">ROUND(D195+N195,0)</f>
        <v>611346</v>
      </c>
      <c r="Y195" s="56">
        <f t="shared" ref="Y195:Y258" si="74">ROUND(E195+O195,0)</f>
        <v>16483</v>
      </c>
      <c r="Z195" s="55">
        <f t="shared" ref="Z195:Z258" si="75">ROUND(F195+P195,0)</f>
        <v>285972</v>
      </c>
      <c r="AA195" s="56">
        <f t="shared" ref="AA195:AA258" si="76">ROUND(G195+Q195,0)</f>
        <v>291463</v>
      </c>
      <c r="AB195" s="57">
        <f t="shared" ref="AB195:AB258" si="77">X195+Y195</f>
        <v>627829</v>
      </c>
      <c r="AC195" s="57">
        <f t="shared" ref="AC195:AC258" si="78">Z195+AA195</f>
        <v>577435</v>
      </c>
      <c r="AD195" s="55">
        <f t="shared" ref="AD195:AD258" si="79">X195+Z195</f>
        <v>897318</v>
      </c>
      <c r="AE195" s="56">
        <f t="shared" ref="AE195:AE258" si="80">Y195+AA195</f>
        <v>307946</v>
      </c>
      <c r="AF195" s="67">
        <f t="shared" ref="AF195:AF258" si="81">(AB195+AC195)</f>
        <v>1205264</v>
      </c>
    </row>
    <row r="196" spans="1:32">
      <c r="A196" s="46">
        <f t="shared" si="61"/>
        <v>2013</v>
      </c>
      <c r="B196" s="46">
        <f t="shared" si="62"/>
        <v>2</v>
      </c>
      <c r="C196" s="62" t="s">
        <v>41</v>
      </c>
      <c r="D196" s="63">
        <v>318547</v>
      </c>
      <c r="E196" s="64">
        <v>6958.25</v>
      </c>
      <c r="F196" s="65">
        <v>156690.75</v>
      </c>
      <c r="G196" s="65">
        <v>132762.75</v>
      </c>
      <c r="H196" s="63">
        <f t="shared" si="63"/>
        <v>325505.25</v>
      </c>
      <c r="I196" s="64">
        <f t="shared" si="64"/>
        <v>289453.5</v>
      </c>
      <c r="J196" s="66">
        <f t="shared" si="65"/>
        <v>475237.75</v>
      </c>
      <c r="K196" s="67">
        <f t="shared" si="66"/>
        <v>139721</v>
      </c>
      <c r="L196" s="68">
        <f t="shared" si="67"/>
        <v>614958.75</v>
      </c>
      <c r="M196" s="54"/>
      <c r="N196" s="55">
        <v>279144</v>
      </c>
      <c r="O196" s="56">
        <v>4685</v>
      </c>
      <c r="P196" s="57">
        <v>140626</v>
      </c>
      <c r="Q196" s="57">
        <v>106512</v>
      </c>
      <c r="R196" s="55">
        <f t="shared" si="68"/>
        <v>283829</v>
      </c>
      <c r="S196" s="56">
        <f t="shared" si="69"/>
        <v>247138</v>
      </c>
      <c r="T196" s="55">
        <f t="shared" si="70"/>
        <v>419770</v>
      </c>
      <c r="U196" s="56">
        <f t="shared" si="71"/>
        <v>111197</v>
      </c>
      <c r="V196" s="56">
        <f t="shared" si="72"/>
        <v>530967</v>
      </c>
      <c r="W196" s="58"/>
      <c r="X196" s="55">
        <f t="shared" si="73"/>
        <v>597691</v>
      </c>
      <c r="Y196" s="56">
        <f t="shared" si="74"/>
        <v>11643</v>
      </c>
      <c r="Z196" s="55">
        <f t="shared" si="75"/>
        <v>297317</v>
      </c>
      <c r="AA196" s="56">
        <f t="shared" si="76"/>
        <v>239275</v>
      </c>
      <c r="AB196" s="57">
        <f t="shared" si="77"/>
        <v>609334</v>
      </c>
      <c r="AC196" s="57">
        <f t="shared" si="78"/>
        <v>536592</v>
      </c>
      <c r="AD196" s="55">
        <f t="shared" si="79"/>
        <v>895008</v>
      </c>
      <c r="AE196" s="56">
        <f t="shared" si="80"/>
        <v>250918</v>
      </c>
      <c r="AF196" s="67">
        <f t="shared" si="81"/>
        <v>1145926</v>
      </c>
    </row>
    <row r="197" spans="1:32">
      <c r="A197" s="46">
        <f t="shared" si="61"/>
        <v>2013</v>
      </c>
      <c r="B197" s="46">
        <f t="shared" si="62"/>
        <v>3</v>
      </c>
      <c r="C197" s="62" t="s">
        <v>40</v>
      </c>
      <c r="D197" s="63">
        <v>231396.7</v>
      </c>
      <c r="E197" s="64">
        <v>11150.8</v>
      </c>
      <c r="F197" s="65">
        <v>154428.25</v>
      </c>
      <c r="G197" s="65">
        <v>106192.25</v>
      </c>
      <c r="H197" s="63">
        <f t="shared" si="63"/>
        <v>242547.5</v>
      </c>
      <c r="I197" s="64">
        <f t="shared" si="64"/>
        <v>260620.5</v>
      </c>
      <c r="J197" s="66">
        <f t="shared" si="65"/>
        <v>385824.95</v>
      </c>
      <c r="K197" s="67">
        <f t="shared" si="66"/>
        <v>117343.05</v>
      </c>
      <c r="L197" s="68">
        <f t="shared" si="67"/>
        <v>503168</v>
      </c>
      <c r="M197" s="54"/>
      <c r="N197" s="55">
        <v>224913</v>
      </c>
      <c r="O197" s="56">
        <v>7514</v>
      </c>
      <c r="P197" s="57">
        <v>156212</v>
      </c>
      <c r="Q197" s="57">
        <v>98061</v>
      </c>
      <c r="R197" s="55">
        <f t="shared" si="68"/>
        <v>232427</v>
      </c>
      <c r="S197" s="56">
        <f t="shared" si="69"/>
        <v>254273</v>
      </c>
      <c r="T197" s="55">
        <f t="shared" si="70"/>
        <v>381125</v>
      </c>
      <c r="U197" s="56">
        <f t="shared" si="71"/>
        <v>105575</v>
      </c>
      <c r="V197" s="56">
        <f t="shared" si="72"/>
        <v>486700</v>
      </c>
      <c r="W197" s="58"/>
      <c r="X197" s="55">
        <f t="shared" si="73"/>
        <v>456310</v>
      </c>
      <c r="Y197" s="56">
        <f t="shared" si="74"/>
        <v>18665</v>
      </c>
      <c r="Z197" s="55">
        <f t="shared" si="75"/>
        <v>310640</v>
      </c>
      <c r="AA197" s="56">
        <f t="shared" si="76"/>
        <v>204253</v>
      </c>
      <c r="AB197" s="57">
        <f t="shared" si="77"/>
        <v>474975</v>
      </c>
      <c r="AC197" s="57">
        <f t="shared" si="78"/>
        <v>514893</v>
      </c>
      <c r="AD197" s="55">
        <f t="shared" si="79"/>
        <v>766950</v>
      </c>
      <c r="AE197" s="56">
        <f t="shared" si="80"/>
        <v>222918</v>
      </c>
      <c r="AF197" s="67">
        <f t="shared" si="81"/>
        <v>989868</v>
      </c>
    </row>
    <row r="198" spans="1:32">
      <c r="A198" s="46">
        <f t="shared" si="61"/>
        <v>2013</v>
      </c>
      <c r="B198" s="46">
        <f t="shared" si="62"/>
        <v>4</v>
      </c>
      <c r="C198" s="62" t="s">
        <v>39</v>
      </c>
      <c r="D198" s="63">
        <v>326780.95</v>
      </c>
      <c r="E198" s="64">
        <v>8252</v>
      </c>
      <c r="F198" s="65">
        <v>160129.5</v>
      </c>
      <c r="G198" s="65">
        <v>145167.75</v>
      </c>
      <c r="H198" s="63">
        <f t="shared" si="63"/>
        <v>335032.95</v>
      </c>
      <c r="I198" s="64">
        <f t="shared" si="64"/>
        <v>305297.25</v>
      </c>
      <c r="J198" s="66">
        <f t="shared" si="65"/>
        <v>486910.45</v>
      </c>
      <c r="K198" s="67">
        <f t="shared" si="66"/>
        <v>153419.75</v>
      </c>
      <c r="L198" s="68">
        <f t="shared" si="67"/>
        <v>640330.19999999995</v>
      </c>
      <c r="M198" s="54"/>
      <c r="N198" s="55">
        <v>264337</v>
      </c>
      <c r="O198" s="56">
        <v>5942</v>
      </c>
      <c r="P198" s="57">
        <v>137864</v>
      </c>
      <c r="Q198" s="57">
        <v>111321</v>
      </c>
      <c r="R198" s="55">
        <f t="shared" si="68"/>
        <v>270279</v>
      </c>
      <c r="S198" s="56">
        <f t="shared" si="69"/>
        <v>249185</v>
      </c>
      <c r="T198" s="55">
        <f t="shared" si="70"/>
        <v>402201</v>
      </c>
      <c r="U198" s="56">
        <f t="shared" si="71"/>
        <v>117263</v>
      </c>
      <c r="V198" s="56">
        <f t="shared" si="72"/>
        <v>519464</v>
      </c>
      <c r="W198" s="58"/>
      <c r="X198" s="55">
        <f t="shared" si="73"/>
        <v>591118</v>
      </c>
      <c r="Y198" s="56">
        <f t="shared" si="74"/>
        <v>14194</v>
      </c>
      <c r="Z198" s="55">
        <f t="shared" si="75"/>
        <v>297994</v>
      </c>
      <c r="AA198" s="56">
        <f t="shared" si="76"/>
        <v>256489</v>
      </c>
      <c r="AB198" s="57">
        <f t="shared" si="77"/>
        <v>605312</v>
      </c>
      <c r="AC198" s="57">
        <f t="shared" si="78"/>
        <v>554483</v>
      </c>
      <c r="AD198" s="55">
        <f t="shared" si="79"/>
        <v>889112</v>
      </c>
      <c r="AE198" s="56">
        <f t="shared" si="80"/>
        <v>270683</v>
      </c>
      <c r="AF198" s="67">
        <f t="shared" si="81"/>
        <v>1159795</v>
      </c>
    </row>
    <row r="199" spans="1:32">
      <c r="A199" s="46">
        <f t="shared" si="61"/>
        <v>2013</v>
      </c>
      <c r="B199" s="46">
        <f t="shared" si="62"/>
        <v>5</v>
      </c>
      <c r="C199" s="62" t="s">
        <v>38</v>
      </c>
      <c r="D199" s="63">
        <v>326114.59999999998</v>
      </c>
      <c r="E199" s="64">
        <v>12016.75</v>
      </c>
      <c r="F199" s="65">
        <v>154904.5</v>
      </c>
      <c r="G199" s="65">
        <v>143815.75</v>
      </c>
      <c r="H199" s="63">
        <f t="shared" si="63"/>
        <v>338131.35</v>
      </c>
      <c r="I199" s="64">
        <f t="shared" si="64"/>
        <v>298720.25</v>
      </c>
      <c r="J199" s="66">
        <f t="shared" si="65"/>
        <v>481019.1</v>
      </c>
      <c r="K199" s="67">
        <f t="shared" si="66"/>
        <v>155832.5</v>
      </c>
      <c r="L199" s="68">
        <f t="shared" si="67"/>
        <v>636851.6</v>
      </c>
      <c r="M199" s="54"/>
      <c r="N199" s="55">
        <v>305498</v>
      </c>
      <c r="O199" s="56">
        <v>5347</v>
      </c>
      <c r="P199" s="57">
        <v>147073</v>
      </c>
      <c r="Q199" s="57">
        <v>125670</v>
      </c>
      <c r="R199" s="55">
        <f t="shared" si="68"/>
        <v>310845</v>
      </c>
      <c r="S199" s="56">
        <f t="shared" si="69"/>
        <v>272743</v>
      </c>
      <c r="T199" s="55">
        <f t="shared" si="70"/>
        <v>452571</v>
      </c>
      <c r="U199" s="56">
        <f t="shared" si="71"/>
        <v>131017</v>
      </c>
      <c r="V199" s="56">
        <f t="shared" si="72"/>
        <v>583588</v>
      </c>
      <c r="W199" s="58"/>
      <c r="X199" s="55">
        <f t="shared" si="73"/>
        <v>631613</v>
      </c>
      <c r="Y199" s="56">
        <f t="shared" si="74"/>
        <v>17364</v>
      </c>
      <c r="Z199" s="55">
        <f t="shared" si="75"/>
        <v>301978</v>
      </c>
      <c r="AA199" s="56">
        <f t="shared" si="76"/>
        <v>269486</v>
      </c>
      <c r="AB199" s="57">
        <f t="shared" si="77"/>
        <v>648977</v>
      </c>
      <c r="AC199" s="57">
        <f t="shared" si="78"/>
        <v>571464</v>
      </c>
      <c r="AD199" s="55">
        <f t="shared" si="79"/>
        <v>933591</v>
      </c>
      <c r="AE199" s="56">
        <f t="shared" si="80"/>
        <v>286850</v>
      </c>
      <c r="AF199" s="67">
        <f t="shared" si="81"/>
        <v>1220441</v>
      </c>
    </row>
    <row r="200" spans="1:32">
      <c r="A200" s="46">
        <f t="shared" si="61"/>
        <v>2013</v>
      </c>
      <c r="B200" s="46">
        <f t="shared" si="62"/>
        <v>6</v>
      </c>
      <c r="C200" s="62" t="s">
        <v>37</v>
      </c>
      <c r="D200" s="63">
        <v>328324.90000000002</v>
      </c>
      <c r="E200" s="64">
        <v>10311.6</v>
      </c>
      <c r="F200" s="65">
        <v>148203.5</v>
      </c>
      <c r="G200" s="65">
        <v>159810.5</v>
      </c>
      <c r="H200" s="63">
        <f t="shared" si="63"/>
        <v>338636.5</v>
      </c>
      <c r="I200" s="64">
        <f t="shared" si="64"/>
        <v>308014</v>
      </c>
      <c r="J200" s="66">
        <f t="shared" si="65"/>
        <v>476528.4</v>
      </c>
      <c r="K200" s="67">
        <f t="shared" si="66"/>
        <v>170122.1</v>
      </c>
      <c r="L200" s="68">
        <f t="shared" si="67"/>
        <v>646650.5</v>
      </c>
      <c r="M200" s="54"/>
      <c r="N200" s="55">
        <v>290448</v>
      </c>
      <c r="O200" s="56">
        <v>6228</v>
      </c>
      <c r="P200" s="57">
        <v>133800</v>
      </c>
      <c r="Q200" s="57">
        <v>135001</v>
      </c>
      <c r="R200" s="55">
        <f t="shared" si="68"/>
        <v>296676</v>
      </c>
      <c r="S200" s="56">
        <f t="shared" si="69"/>
        <v>268801</v>
      </c>
      <c r="T200" s="55">
        <f t="shared" si="70"/>
        <v>424248</v>
      </c>
      <c r="U200" s="56">
        <f t="shared" si="71"/>
        <v>141229</v>
      </c>
      <c r="V200" s="56">
        <f t="shared" si="72"/>
        <v>565477</v>
      </c>
      <c r="W200" s="58"/>
      <c r="X200" s="55">
        <f t="shared" si="73"/>
        <v>618773</v>
      </c>
      <c r="Y200" s="56">
        <f t="shared" si="74"/>
        <v>16540</v>
      </c>
      <c r="Z200" s="55">
        <f t="shared" si="75"/>
        <v>282004</v>
      </c>
      <c r="AA200" s="56">
        <f t="shared" si="76"/>
        <v>294812</v>
      </c>
      <c r="AB200" s="57">
        <f t="shared" si="77"/>
        <v>635313</v>
      </c>
      <c r="AC200" s="57">
        <f t="shared" si="78"/>
        <v>576816</v>
      </c>
      <c r="AD200" s="55">
        <f t="shared" si="79"/>
        <v>900777</v>
      </c>
      <c r="AE200" s="56">
        <f t="shared" si="80"/>
        <v>311352</v>
      </c>
      <c r="AF200" s="67">
        <f t="shared" si="81"/>
        <v>1212129</v>
      </c>
    </row>
    <row r="201" spans="1:32">
      <c r="A201" s="46">
        <f t="shared" si="61"/>
        <v>2013</v>
      </c>
      <c r="B201" s="46">
        <f t="shared" si="62"/>
        <v>7</v>
      </c>
      <c r="C201" s="62" t="s">
        <v>36</v>
      </c>
      <c r="D201" s="63">
        <v>370745.55</v>
      </c>
      <c r="E201" s="64">
        <v>12037.45</v>
      </c>
      <c r="F201" s="65">
        <v>157585.5</v>
      </c>
      <c r="G201" s="65">
        <v>175271.75</v>
      </c>
      <c r="H201" s="63">
        <f t="shared" si="63"/>
        <v>382783</v>
      </c>
      <c r="I201" s="64">
        <f t="shared" si="64"/>
        <v>332857.25</v>
      </c>
      <c r="J201" s="66">
        <f t="shared" si="65"/>
        <v>528331.05000000005</v>
      </c>
      <c r="K201" s="67">
        <f t="shared" si="66"/>
        <v>187309.2</v>
      </c>
      <c r="L201" s="68">
        <f t="shared" si="67"/>
        <v>715640.25</v>
      </c>
      <c r="M201" s="54"/>
      <c r="N201" s="55">
        <v>294926</v>
      </c>
      <c r="O201" s="56">
        <v>4808</v>
      </c>
      <c r="P201" s="57">
        <v>132290</v>
      </c>
      <c r="Q201" s="57">
        <v>130141</v>
      </c>
      <c r="R201" s="55">
        <f t="shared" si="68"/>
        <v>299734</v>
      </c>
      <c r="S201" s="56">
        <f t="shared" si="69"/>
        <v>262431</v>
      </c>
      <c r="T201" s="55">
        <f t="shared" si="70"/>
        <v>427216</v>
      </c>
      <c r="U201" s="56">
        <f t="shared" si="71"/>
        <v>134949</v>
      </c>
      <c r="V201" s="56">
        <f t="shared" si="72"/>
        <v>562165</v>
      </c>
      <c r="W201" s="58"/>
      <c r="X201" s="55">
        <f t="shared" si="73"/>
        <v>665672</v>
      </c>
      <c r="Y201" s="56">
        <f t="shared" si="74"/>
        <v>16845</v>
      </c>
      <c r="Z201" s="55">
        <f t="shared" si="75"/>
        <v>289876</v>
      </c>
      <c r="AA201" s="56">
        <f t="shared" si="76"/>
        <v>305413</v>
      </c>
      <c r="AB201" s="57">
        <f t="shared" si="77"/>
        <v>682517</v>
      </c>
      <c r="AC201" s="57">
        <f t="shared" si="78"/>
        <v>595289</v>
      </c>
      <c r="AD201" s="55">
        <f t="shared" si="79"/>
        <v>955548</v>
      </c>
      <c r="AE201" s="56">
        <f t="shared" si="80"/>
        <v>322258</v>
      </c>
      <c r="AF201" s="67">
        <f t="shared" si="81"/>
        <v>1277806</v>
      </c>
    </row>
    <row r="202" spans="1:32">
      <c r="A202" s="46">
        <f t="shared" si="61"/>
        <v>2013</v>
      </c>
      <c r="B202" s="46">
        <f t="shared" si="62"/>
        <v>8</v>
      </c>
      <c r="C202" s="62" t="s">
        <v>35</v>
      </c>
      <c r="D202" s="63">
        <v>355682.75</v>
      </c>
      <c r="E202" s="64">
        <v>13015</v>
      </c>
      <c r="F202" s="65">
        <v>158484.5</v>
      </c>
      <c r="G202" s="65">
        <v>182493.5</v>
      </c>
      <c r="H202" s="63">
        <f t="shared" si="63"/>
        <v>368697.75</v>
      </c>
      <c r="I202" s="64">
        <f t="shared" si="64"/>
        <v>340978</v>
      </c>
      <c r="J202" s="66">
        <f t="shared" si="65"/>
        <v>514167.25</v>
      </c>
      <c r="K202" s="67">
        <f t="shared" si="66"/>
        <v>195508.5</v>
      </c>
      <c r="L202" s="68">
        <f t="shared" si="67"/>
        <v>709675.75</v>
      </c>
      <c r="M202" s="54"/>
      <c r="N202" s="55">
        <v>327817</v>
      </c>
      <c r="O202" s="56">
        <v>6339</v>
      </c>
      <c r="P202" s="57">
        <v>154118</v>
      </c>
      <c r="Q202" s="57">
        <v>142018</v>
      </c>
      <c r="R202" s="55">
        <f t="shared" si="68"/>
        <v>334156</v>
      </c>
      <c r="S202" s="56">
        <f t="shared" si="69"/>
        <v>296136</v>
      </c>
      <c r="T202" s="55">
        <f t="shared" si="70"/>
        <v>481935</v>
      </c>
      <c r="U202" s="56">
        <f t="shared" si="71"/>
        <v>148357</v>
      </c>
      <c r="V202" s="56">
        <f t="shared" si="72"/>
        <v>630292</v>
      </c>
      <c r="W202" s="58"/>
      <c r="X202" s="55">
        <f t="shared" si="73"/>
        <v>683500</v>
      </c>
      <c r="Y202" s="56">
        <f t="shared" si="74"/>
        <v>19354</v>
      </c>
      <c r="Z202" s="55">
        <f t="shared" si="75"/>
        <v>312603</v>
      </c>
      <c r="AA202" s="56">
        <f t="shared" si="76"/>
        <v>324512</v>
      </c>
      <c r="AB202" s="57">
        <f t="shared" si="77"/>
        <v>702854</v>
      </c>
      <c r="AC202" s="57">
        <f t="shared" si="78"/>
        <v>637115</v>
      </c>
      <c r="AD202" s="55">
        <f t="shared" si="79"/>
        <v>996103</v>
      </c>
      <c r="AE202" s="56">
        <f t="shared" si="80"/>
        <v>343866</v>
      </c>
      <c r="AF202" s="67">
        <f t="shared" si="81"/>
        <v>1339969</v>
      </c>
    </row>
    <row r="203" spans="1:32">
      <c r="A203" s="46">
        <f t="shared" si="61"/>
        <v>2013</v>
      </c>
      <c r="B203" s="46">
        <f t="shared" si="62"/>
        <v>9</v>
      </c>
      <c r="C203" s="62" t="s">
        <v>34</v>
      </c>
      <c r="D203" s="63">
        <v>370785.7</v>
      </c>
      <c r="E203" s="64">
        <v>11888.05</v>
      </c>
      <c r="F203" s="65">
        <v>150380</v>
      </c>
      <c r="G203" s="65">
        <v>177838.5</v>
      </c>
      <c r="H203" s="63">
        <f t="shared" si="63"/>
        <v>382673.75</v>
      </c>
      <c r="I203" s="64">
        <f t="shared" si="64"/>
        <v>328218.5</v>
      </c>
      <c r="J203" s="66">
        <f t="shared" si="65"/>
        <v>521165.7</v>
      </c>
      <c r="K203" s="67">
        <f t="shared" si="66"/>
        <v>189726.55</v>
      </c>
      <c r="L203" s="68">
        <f t="shared" si="67"/>
        <v>710892.25</v>
      </c>
      <c r="M203" s="54"/>
      <c r="N203" s="55">
        <v>307981</v>
      </c>
      <c r="O203" s="56">
        <v>6329</v>
      </c>
      <c r="P203" s="57">
        <v>134676</v>
      </c>
      <c r="Q203" s="57">
        <v>138128</v>
      </c>
      <c r="R203" s="55">
        <f t="shared" si="68"/>
        <v>314310</v>
      </c>
      <c r="S203" s="56">
        <f t="shared" si="69"/>
        <v>272804</v>
      </c>
      <c r="T203" s="55">
        <f t="shared" si="70"/>
        <v>442657</v>
      </c>
      <c r="U203" s="56">
        <f t="shared" si="71"/>
        <v>144457</v>
      </c>
      <c r="V203" s="56">
        <f t="shared" si="72"/>
        <v>587114</v>
      </c>
      <c r="W203" s="58"/>
      <c r="X203" s="55">
        <f t="shared" si="73"/>
        <v>678767</v>
      </c>
      <c r="Y203" s="56">
        <f t="shared" si="74"/>
        <v>18217</v>
      </c>
      <c r="Z203" s="55">
        <f t="shared" si="75"/>
        <v>285056</v>
      </c>
      <c r="AA203" s="56">
        <f t="shared" si="76"/>
        <v>315967</v>
      </c>
      <c r="AB203" s="57">
        <f t="shared" si="77"/>
        <v>696984</v>
      </c>
      <c r="AC203" s="57">
        <f t="shared" si="78"/>
        <v>601023</v>
      </c>
      <c r="AD203" s="55">
        <f t="shared" si="79"/>
        <v>963823</v>
      </c>
      <c r="AE203" s="56">
        <f t="shared" si="80"/>
        <v>334184</v>
      </c>
      <c r="AF203" s="67">
        <f t="shared" si="81"/>
        <v>1298007</v>
      </c>
    </row>
    <row r="204" spans="1:32">
      <c r="A204" s="46">
        <f t="shared" si="61"/>
        <v>2013</v>
      </c>
      <c r="B204" s="46">
        <f t="shared" si="62"/>
        <v>10</v>
      </c>
      <c r="C204" s="62" t="s">
        <v>33</v>
      </c>
      <c r="D204" s="63">
        <v>346137.55</v>
      </c>
      <c r="E204" s="64">
        <v>16314.55</v>
      </c>
      <c r="F204" s="65">
        <v>169568.25</v>
      </c>
      <c r="G204" s="65">
        <v>152186.75</v>
      </c>
      <c r="H204" s="63">
        <f t="shared" si="63"/>
        <v>362452.1</v>
      </c>
      <c r="I204" s="64">
        <f t="shared" si="64"/>
        <v>321755</v>
      </c>
      <c r="J204" s="66">
        <f t="shared" si="65"/>
        <v>515705.8</v>
      </c>
      <c r="K204" s="67">
        <f t="shared" si="66"/>
        <v>168501.3</v>
      </c>
      <c r="L204" s="68">
        <f t="shared" si="67"/>
        <v>684207.1</v>
      </c>
      <c r="M204" s="54"/>
      <c r="N204" s="55">
        <v>298271</v>
      </c>
      <c r="O204" s="56">
        <v>5455</v>
      </c>
      <c r="P204" s="57">
        <v>141457</v>
      </c>
      <c r="Q204" s="57">
        <v>131319</v>
      </c>
      <c r="R204" s="55">
        <f t="shared" si="68"/>
        <v>303726</v>
      </c>
      <c r="S204" s="56">
        <f t="shared" si="69"/>
        <v>272776</v>
      </c>
      <c r="T204" s="55">
        <f t="shared" si="70"/>
        <v>439728</v>
      </c>
      <c r="U204" s="56">
        <f t="shared" si="71"/>
        <v>136774</v>
      </c>
      <c r="V204" s="56">
        <f t="shared" si="72"/>
        <v>576502</v>
      </c>
      <c r="W204" s="58"/>
      <c r="X204" s="55">
        <f t="shared" si="73"/>
        <v>644409</v>
      </c>
      <c r="Y204" s="56">
        <f t="shared" si="74"/>
        <v>21770</v>
      </c>
      <c r="Z204" s="55">
        <f t="shared" si="75"/>
        <v>311025</v>
      </c>
      <c r="AA204" s="56">
        <f t="shared" si="76"/>
        <v>283506</v>
      </c>
      <c r="AB204" s="57">
        <f t="shared" si="77"/>
        <v>666179</v>
      </c>
      <c r="AC204" s="57">
        <f t="shared" si="78"/>
        <v>594531</v>
      </c>
      <c r="AD204" s="55">
        <f t="shared" si="79"/>
        <v>955434</v>
      </c>
      <c r="AE204" s="56">
        <f t="shared" si="80"/>
        <v>305276</v>
      </c>
      <c r="AF204" s="67">
        <f t="shared" si="81"/>
        <v>1260710</v>
      </c>
    </row>
    <row r="205" spans="1:32">
      <c r="A205" s="46">
        <f t="shared" si="61"/>
        <v>2013</v>
      </c>
      <c r="B205" s="46">
        <f t="shared" si="62"/>
        <v>11</v>
      </c>
      <c r="C205" s="62" t="s">
        <v>32</v>
      </c>
      <c r="D205" s="63">
        <v>342247.2</v>
      </c>
      <c r="E205" s="64">
        <v>9745.0499999999993</v>
      </c>
      <c r="F205" s="65">
        <v>179175.75</v>
      </c>
      <c r="G205" s="65">
        <v>152681</v>
      </c>
      <c r="H205" s="63">
        <f t="shared" si="63"/>
        <v>351992.25</v>
      </c>
      <c r="I205" s="64">
        <f t="shared" si="64"/>
        <v>331856.75</v>
      </c>
      <c r="J205" s="66">
        <f t="shared" si="65"/>
        <v>521422.95</v>
      </c>
      <c r="K205" s="67">
        <f t="shared" si="66"/>
        <v>162426.04999999999</v>
      </c>
      <c r="L205" s="68">
        <f t="shared" si="67"/>
        <v>683849</v>
      </c>
      <c r="M205" s="54"/>
      <c r="N205" s="55">
        <v>296638</v>
      </c>
      <c r="O205" s="56">
        <v>7875</v>
      </c>
      <c r="P205" s="57">
        <v>151950</v>
      </c>
      <c r="Q205" s="57">
        <v>113137</v>
      </c>
      <c r="R205" s="55">
        <f t="shared" si="68"/>
        <v>304513</v>
      </c>
      <c r="S205" s="56">
        <f t="shared" si="69"/>
        <v>265087</v>
      </c>
      <c r="T205" s="55">
        <f t="shared" si="70"/>
        <v>448588</v>
      </c>
      <c r="U205" s="56">
        <f t="shared" si="71"/>
        <v>121012</v>
      </c>
      <c r="V205" s="56">
        <f t="shared" si="72"/>
        <v>569600</v>
      </c>
      <c r="W205" s="58"/>
      <c r="X205" s="55">
        <f t="shared" si="73"/>
        <v>638885</v>
      </c>
      <c r="Y205" s="56">
        <f t="shared" si="74"/>
        <v>17620</v>
      </c>
      <c r="Z205" s="55">
        <f t="shared" si="75"/>
        <v>331126</v>
      </c>
      <c r="AA205" s="56">
        <f t="shared" si="76"/>
        <v>265818</v>
      </c>
      <c r="AB205" s="57">
        <f t="shared" si="77"/>
        <v>656505</v>
      </c>
      <c r="AC205" s="57">
        <f t="shared" si="78"/>
        <v>596944</v>
      </c>
      <c r="AD205" s="55">
        <f t="shared" si="79"/>
        <v>970011</v>
      </c>
      <c r="AE205" s="56">
        <f t="shared" si="80"/>
        <v>283438</v>
      </c>
      <c r="AF205" s="67">
        <f t="shared" si="81"/>
        <v>1253449</v>
      </c>
    </row>
    <row r="206" spans="1:32">
      <c r="A206" s="46">
        <f t="shared" si="61"/>
        <v>2013</v>
      </c>
      <c r="B206" s="46">
        <f t="shared" si="62"/>
        <v>12</v>
      </c>
      <c r="C206" s="62" t="s">
        <v>31</v>
      </c>
      <c r="D206" s="63">
        <v>322500.59999999998</v>
      </c>
      <c r="E206" s="64">
        <v>10620.75</v>
      </c>
      <c r="F206" s="65">
        <v>172261</v>
      </c>
      <c r="G206" s="65">
        <v>147976</v>
      </c>
      <c r="H206" s="63">
        <f t="shared" si="63"/>
        <v>333121.34999999998</v>
      </c>
      <c r="I206" s="64">
        <f t="shared" si="64"/>
        <v>320237</v>
      </c>
      <c r="J206" s="66">
        <f t="shared" si="65"/>
        <v>494761.6</v>
      </c>
      <c r="K206" s="67">
        <f t="shared" si="66"/>
        <v>158596.75</v>
      </c>
      <c r="L206" s="68">
        <f t="shared" si="67"/>
        <v>653358.35</v>
      </c>
      <c r="M206" s="54"/>
      <c r="N206" s="55">
        <v>291434</v>
      </c>
      <c r="O206" s="56">
        <v>6471</v>
      </c>
      <c r="P206" s="57">
        <v>148150</v>
      </c>
      <c r="Q206" s="57">
        <v>136388</v>
      </c>
      <c r="R206" s="55">
        <f t="shared" si="68"/>
        <v>297905</v>
      </c>
      <c r="S206" s="56">
        <f t="shared" si="69"/>
        <v>284538</v>
      </c>
      <c r="T206" s="55">
        <f t="shared" si="70"/>
        <v>439584</v>
      </c>
      <c r="U206" s="56">
        <f t="shared" si="71"/>
        <v>142859</v>
      </c>
      <c r="V206" s="56">
        <f t="shared" si="72"/>
        <v>582443</v>
      </c>
      <c r="W206" s="58"/>
      <c r="X206" s="55">
        <f t="shared" si="73"/>
        <v>613935</v>
      </c>
      <c r="Y206" s="56">
        <f t="shared" si="74"/>
        <v>17092</v>
      </c>
      <c r="Z206" s="55">
        <f t="shared" si="75"/>
        <v>320411</v>
      </c>
      <c r="AA206" s="56">
        <f t="shared" si="76"/>
        <v>284364</v>
      </c>
      <c r="AB206" s="57">
        <f t="shared" si="77"/>
        <v>631027</v>
      </c>
      <c r="AC206" s="57">
        <f t="shared" si="78"/>
        <v>604775</v>
      </c>
      <c r="AD206" s="55">
        <f t="shared" si="79"/>
        <v>934346</v>
      </c>
      <c r="AE206" s="56">
        <f t="shared" si="80"/>
        <v>301456</v>
      </c>
      <c r="AF206" s="67">
        <f t="shared" si="81"/>
        <v>1235802</v>
      </c>
    </row>
    <row r="207" spans="1:32">
      <c r="A207" s="46">
        <f t="shared" ref="A207:A270" si="82">A195+1</f>
        <v>2014</v>
      </c>
      <c r="B207" s="46">
        <f t="shared" ref="B207:B270" si="83">B195</f>
        <v>1</v>
      </c>
      <c r="C207" s="62" t="s">
        <v>42</v>
      </c>
      <c r="D207" s="63">
        <v>360036.6</v>
      </c>
      <c r="E207" s="64">
        <v>11696.75</v>
      </c>
      <c r="F207" s="65">
        <v>161938.5</v>
      </c>
      <c r="G207" s="65">
        <v>151878</v>
      </c>
      <c r="H207" s="63">
        <f t="shared" si="63"/>
        <v>371733.35</v>
      </c>
      <c r="I207" s="64">
        <f t="shared" si="64"/>
        <v>313816.5</v>
      </c>
      <c r="J207" s="66">
        <f t="shared" si="65"/>
        <v>521975.1</v>
      </c>
      <c r="K207" s="67">
        <f t="shared" si="66"/>
        <v>163574.75</v>
      </c>
      <c r="L207" s="68">
        <f t="shared" si="67"/>
        <v>685549.85</v>
      </c>
      <c r="M207" s="54"/>
      <c r="N207" s="55">
        <v>279415</v>
      </c>
      <c r="O207" s="56">
        <v>6204</v>
      </c>
      <c r="P207" s="57">
        <v>122411</v>
      </c>
      <c r="Q207" s="57">
        <v>120855</v>
      </c>
      <c r="R207" s="55">
        <f t="shared" si="68"/>
        <v>285619</v>
      </c>
      <c r="S207" s="56">
        <f t="shared" si="69"/>
        <v>243266</v>
      </c>
      <c r="T207" s="55">
        <f t="shared" si="70"/>
        <v>401826</v>
      </c>
      <c r="U207" s="56">
        <f t="shared" si="71"/>
        <v>127059</v>
      </c>
      <c r="V207" s="56">
        <f t="shared" si="72"/>
        <v>528885</v>
      </c>
      <c r="W207" s="58"/>
      <c r="X207" s="55">
        <f t="shared" si="73"/>
        <v>639452</v>
      </c>
      <c r="Y207" s="56">
        <f t="shared" si="74"/>
        <v>17901</v>
      </c>
      <c r="Z207" s="55">
        <f t="shared" si="75"/>
        <v>284350</v>
      </c>
      <c r="AA207" s="56">
        <f t="shared" si="76"/>
        <v>272733</v>
      </c>
      <c r="AB207" s="57">
        <f t="shared" si="77"/>
        <v>657353</v>
      </c>
      <c r="AC207" s="57">
        <f t="shared" si="78"/>
        <v>557083</v>
      </c>
      <c r="AD207" s="55">
        <f t="shared" si="79"/>
        <v>923802</v>
      </c>
      <c r="AE207" s="56">
        <f t="shared" si="80"/>
        <v>290634</v>
      </c>
      <c r="AF207" s="67">
        <f t="shared" si="81"/>
        <v>1214436</v>
      </c>
    </row>
    <row r="208" spans="1:32">
      <c r="A208" s="46">
        <f t="shared" si="82"/>
        <v>2014</v>
      </c>
      <c r="B208" s="46">
        <f t="shared" si="83"/>
        <v>2</v>
      </c>
      <c r="C208" s="62" t="s">
        <v>41</v>
      </c>
      <c r="D208" s="63">
        <v>284812.34999999998</v>
      </c>
      <c r="E208" s="64">
        <v>11724.75</v>
      </c>
      <c r="F208" s="65">
        <v>146925.75</v>
      </c>
      <c r="G208" s="65">
        <v>116323.5</v>
      </c>
      <c r="H208" s="63">
        <f t="shared" si="63"/>
        <v>296537.09999999998</v>
      </c>
      <c r="I208" s="64">
        <f t="shared" si="64"/>
        <v>263249.25</v>
      </c>
      <c r="J208" s="66">
        <f t="shared" si="65"/>
        <v>431738.1</v>
      </c>
      <c r="K208" s="67">
        <f t="shared" si="66"/>
        <v>128048.25</v>
      </c>
      <c r="L208" s="68">
        <f t="shared" si="67"/>
        <v>559786.35</v>
      </c>
      <c r="M208" s="54"/>
      <c r="N208" s="55">
        <v>271671</v>
      </c>
      <c r="O208" s="56">
        <v>5120</v>
      </c>
      <c r="P208" s="57">
        <v>143572</v>
      </c>
      <c r="Q208" s="57">
        <v>96811</v>
      </c>
      <c r="R208" s="55">
        <f t="shared" si="68"/>
        <v>276791</v>
      </c>
      <c r="S208" s="56">
        <f t="shared" si="69"/>
        <v>240383</v>
      </c>
      <c r="T208" s="55">
        <f t="shared" si="70"/>
        <v>415243</v>
      </c>
      <c r="U208" s="56">
        <f t="shared" si="71"/>
        <v>101931</v>
      </c>
      <c r="V208" s="56">
        <f t="shared" si="72"/>
        <v>517174</v>
      </c>
      <c r="W208" s="58"/>
      <c r="X208" s="55">
        <f t="shared" si="73"/>
        <v>556483</v>
      </c>
      <c r="Y208" s="56">
        <f t="shared" si="74"/>
        <v>16845</v>
      </c>
      <c r="Z208" s="55">
        <f t="shared" si="75"/>
        <v>290498</v>
      </c>
      <c r="AA208" s="56">
        <f t="shared" si="76"/>
        <v>213135</v>
      </c>
      <c r="AB208" s="57">
        <f t="shared" si="77"/>
        <v>573328</v>
      </c>
      <c r="AC208" s="57">
        <f t="shared" si="78"/>
        <v>503633</v>
      </c>
      <c r="AD208" s="55">
        <f t="shared" si="79"/>
        <v>846981</v>
      </c>
      <c r="AE208" s="56">
        <f t="shared" si="80"/>
        <v>229980</v>
      </c>
      <c r="AF208" s="67">
        <f t="shared" si="81"/>
        <v>1076961</v>
      </c>
    </row>
    <row r="209" spans="1:32">
      <c r="A209" s="46">
        <f t="shared" si="82"/>
        <v>2014</v>
      </c>
      <c r="B209" s="46">
        <f t="shared" si="83"/>
        <v>3</v>
      </c>
      <c r="C209" s="62" t="s">
        <v>40</v>
      </c>
      <c r="D209" s="63">
        <v>327497.05</v>
      </c>
      <c r="E209" s="64">
        <v>15388.8</v>
      </c>
      <c r="F209" s="65">
        <v>187826</v>
      </c>
      <c r="G209" s="65">
        <v>144562.25</v>
      </c>
      <c r="H209" s="63">
        <f t="shared" si="63"/>
        <v>342885.85</v>
      </c>
      <c r="I209" s="64">
        <f t="shared" si="64"/>
        <v>332388.25</v>
      </c>
      <c r="J209" s="66">
        <f t="shared" si="65"/>
        <v>515323.05</v>
      </c>
      <c r="K209" s="67">
        <f t="shared" si="66"/>
        <v>159951.04999999999</v>
      </c>
      <c r="L209" s="68">
        <f t="shared" si="67"/>
        <v>675274.1</v>
      </c>
      <c r="M209" s="54"/>
      <c r="N209" s="55">
        <v>223432</v>
      </c>
      <c r="O209" s="56">
        <v>8417</v>
      </c>
      <c r="P209" s="57">
        <v>153883</v>
      </c>
      <c r="Q209" s="57">
        <v>91478</v>
      </c>
      <c r="R209" s="55">
        <f t="shared" si="68"/>
        <v>231849</v>
      </c>
      <c r="S209" s="56">
        <f t="shared" si="69"/>
        <v>245361</v>
      </c>
      <c r="T209" s="55">
        <f t="shared" si="70"/>
        <v>377315</v>
      </c>
      <c r="U209" s="56">
        <f t="shared" si="71"/>
        <v>99895</v>
      </c>
      <c r="V209" s="56">
        <f t="shared" si="72"/>
        <v>477210</v>
      </c>
      <c r="W209" s="58"/>
      <c r="X209" s="55">
        <f t="shared" si="73"/>
        <v>550929</v>
      </c>
      <c r="Y209" s="56">
        <f t="shared" si="74"/>
        <v>23806</v>
      </c>
      <c r="Z209" s="55">
        <f t="shared" si="75"/>
        <v>341709</v>
      </c>
      <c r="AA209" s="56">
        <f t="shared" si="76"/>
        <v>236040</v>
      </c>
      <c r="AB209" s="57">
        <f t="shared" si="77"/>
        <v>574735</v>
      </c>
      <c r="AC209" s="57">
        <f t="shared" si="78"/>
        <v>577749</v>
      </c>
      <c r="AD209" s="55">
        <f t="shared" si="79"/>
        <v>892638</v>
      </c>
      <c r="AE209" s="56">
        <f t="shared" si="80"/>
        <v>259846</v>
      </c>
      <c r="AF209" s="67">
        <f t="shared" si="81"/>
        <v>1152484</v>
      </c>
    </row>
    <row r="210" spans="1:32">
      <c r="A210" s="46">
        <f t="shared" si="82"/>
        <v>2014</v>
      </c>
      <c r="B210" s="46">
        <f t="shared" si="83"/>
        <v>4</v>
      </c>
      <c r="C210" s="62" t="s">
        <v>39</v>
      </c>
      <c r="D210" s="63">
        <v>364126.05</v>
      </c>
      <c r="E210" s="64">
        <v>13918</v>
      </c>
      <c r="F210" s="65">
        <v>172945.25</v>
      </c>
      <c r="G210" s="65">
        <v>155047.5</v>
      </c>
      <c r="H210" s="63">
        <f t="shared" si="63"/>
        <v>378044.05</v>
      </c>
      <c r="I210" s="64">
        <f t="shared" si="64"/>
        <v>327992.75</v>
      </c>
      <c r="J210" s="66">
        <f t="shared" si="65"/>
        <v>537071.30000000005</v>
      </c>
      <c r="K210" s="67">
        <f t="shared" si="66"/>
        <v>168965.5</v>
      </c>
      <c r="L210" s="68">
        <f t="shared" si="67"/>
        <v>706036.8</v>
      </c>
      <c r="M210" s="54"/>
      <c r="N210" s="55">
        <v>295712</v>
      </c>
      <c r="O210" s="56">
        <v>5255</v>
      </c>
      <c r="P210" s="57">
        <v>146498</v>
      </c>
      <c r="Q210" s="57">
        <v>122378</v>
      </c>
      <c r="R210" s="55">
        <f t="shared" si="68"/>
        <v>300967</v>
      </c>
      <c r="S210" s="56">
        <f t="shared" si="69"/>
        <v>268876</v>
      </c>
      <c r="T210" s="55">
        <f t="shared" si="70"/>
        <v>442210</v>
      </c>
      <c r="U210" s="56">
        <f t="shared" si="71"/>
        <v>127633</v>
      </c>
      <c r="V210" s="56">
        <f t="shared" si="72"/>
        <v>569843</v>
      </c>
      <c r="W210" s="58"/>
      <c r="X210" s="55">
        <f t="shared" si="73"/>
        <v>659838</v>
      </c>
      <c r="Y210" s="56">
        <f t="shared" si="74"/>
        <v>19173</v>
      </c>
      <c r="Z210" s="55">
        <f t="shared" si="75"/>
        <v>319443</v>
      </c>
      <c r="AA210" s="56">
        <f t="shared" si="76"/>
        <v>277426</v>
      </c>
      <c r="AB210" s="57">
        <f t="shared" si="77"/>
        <v>679011</v>
      </c>
      <c r="AC210" s="57">
        <f t="shared" si="78"/>
        <v>596869</v>
      </c>
      <c r="AD210" s="55">
        <f t="shared" si="79"/>
        <v>979281</v>
      </c>
      <c r="AE210" s="56">
        <f t="shared" si="80"/>
        <v>296599</v>
      </c>
      <c r="AF210" s="67">
        <f t="shared" si="81"/>
        <v>1275880</v>
      </c>
    </row>
    <row r="211" spans="1:32">
      <c r="A211" s="46">
        <f t="shared" si="82"/>
        <v>2014</v>
      </c>
      <c r="B211" s="46">
        <f t="shared" si="83"/>
        <v>5</v>
      </c>
      <c r="C211" s="62" t="s">
        <v>38</v>
      </c>
      <c r="D211" s="63">
        <v>351403.6</v>
      </c>
      <c r="E211" s="64">
        <v>16606.55</v>
      </c>
      <c r="F211" s="65">
        <v>158473</v>
      </c>
      <c r="G211" s="65">
        <v>162658.5</v>
      </c>
      <c r="H211" s="63">
        <f t="shared" si="63"/>
        <v>368010.14999999997</v>
      </c>
      <c r="I211" s="64">
        <f t="shared" si="64"/>
        <v>321131.5</v>
      </c>
      <c r="J211" s="66">
        <f t="shared" si="65"/>
        <v>509876.6</v>
      </c>
      <c r="K211" s="67">
        <f t="shared" si="66"/>
        <v>179265.05</v>
      </c>
      <c r="L211" s="68">
        <f t="shared" si="67"/>
        <v>689141.64999999991</v>
      </c>
      <c r="M211" s="54"/>
      <c r="N211" s="55">
        <v>312439</v>
      </c>
      <c r="O211" s="56">
        <v>6348</v>
      </c>
      <c r="P211" s="57">
        <v>146702</v>
      </c>
      <c r="Q211" s="57">
        <v>134020</v>
      </c>
      <c r="R211" s="55">
        <f t="shared" si="68"/>
        <v>318787</v>
      </c>
      <c r="S211" s="56">
        <f t="shared" si="69"/>
        <v>280722</v>
      </c>
      <c r="T211" s="55">
        <f t="shared" si="70"/>
        <v>459141</v>
      </c>
      <c r="U211" s="56">
        <f t="shared" si="71"/>
        <v>140368</v>
      </c>
      <c r="V211" s="56">
        <f t="shared" si="72"/>
        <v>599509</v>
      </c>
      <c r="W211" s="58"/>
      <c r="X211" s="55">
        <f t="shared" si="73"/>
        <v>663843</v>
      </c>
      <c r="Y211" s="56">
        <f t="shared" si="74"/>
        <v>22955</v>
      </c>
      <c r="Z211" s="55">
        <f t="shared" si="75"/>
        <v>305175</v>
      </c>
      <c r="AA211" s="56">
        <f t="shared" si="76"/>
        <v>296679</v>
      </c>
      <c r="AB211" s="57">
        <f t="shared" si="77"/>
        <v>686798</v>
      </c>
      <c r="AC211" s="57">
        <f t="shared" si="78"/>
        <v>601854</v>
      </c>
      <c r="AD211" s="55">
        <f t="shared" si="79"/>
        <v>969018</v>
      </c>
      <c r="AE211" s="56">
        <f t="shared" si="80"/>
        <v>319634</v>
      </c>
      <c r="AF211" s="67">
        <f t="shared" si="81"/>
        <v>1288652</v>
      </c>
    </row>
    <row r="212" spans="1:32">
      <c r="A212" s="46">
        <f t="shared" si="82"/>
        <v>2014</v>
      </c>
      <c r="B212" s="46">
        <f t="shared" si="83"/>
        <v>6</v>
      </c>
      <c r="C212" s="62" t="s">
        <v>37</v>
      </c>
      <c r="D212" s="63">
        <v>382666.15</v>
      </c>
      <c r="E212" s="64">
        <v>13426.65</v>
      </c>
      <c r="F212" s="65">
        <v>160823</v>
      </c>
      <c r="G212" s="65">
        <v>179523</v>
      </c>
      <c r="H212" s="63">
        <f t="shared" si="63"/>
        <v>396092.80000000005</v>
      </c>
      <c r="I212" s="64">
        <f t="shared" si="64"/>
        <v>340346</v>
      </c>
      <c r="J212" s="66">
        <f t="shared" si="65"/>
        <v>543489.15</v>
      </c>
      <c r="K212" s="67">
        <f t="shared" si="66"/>
        <v>192949.65</v>
      </c>
      <c r="L212" s="68">
        <f t="shared" si="67"/>
        <v>736438.8</v>
      </c>
      <c r="M212" s="54"/>
      <c r="N212" s="55">
        <v>316054</v>
      </c>
      <c r="O212" s="56">
        <v>6802</v>
      </c>
      <c r="P212" s="57">
        <v>140034</v>
      </c>
      <c r="Q212" s="57">
        <v>147626</v>
      </c>
      <c r="R212" s="55">
        <f t="shared" si="68"/>
        <v>322856</v>
      </c>
      <c r="S212" s="56">
        <f t="shared" si="69"/>
        <v>287660</v>
      </c>
      <c r="T212" s="55">
        <f t="shared" si="70"/>
        <v>456088</v>
      </c>
      <c r="U212" s="56">
        <f t="shared" si="71"/>
        <v>154428</v>
      </c>
      <c r="V212" s="56">
        <f t="shared" si="72"/>
        <v>610516</v>
      </c>
      <c r="W212" s="58"/>
      <c r="X212" s="55">
        <f t="shared" si="73"/>
        <v>698720</v>
      </c>
      <c r="Y212" s="56">
        <f t="shared" si="74"/>
        <v>20229</v>
      </c>
      <c r="Z212" s="55">
        <f t="shared" si="75"/>
        <v>300857</v>
      </c>
      <c r="AA212" s="56">
        <f t="shared" si="76"/>
        <v>327149</v>
      </c>
      <c r="AB212" s="57">
        <f t="shared" si="77"/>
        <v>718949</v>
      </c>
      <c r="AC212" s="57">
        <f t="shared" si="78"/>
        <v>628006</v>
      </c>
      <c r="AD212" s="55">
        <f t="shared" si="79"/>
        <v>999577</v>
      </c>
      <c r="AE212" s="56">
        <f t="shared" si="80"/>
        <v>347378</v>
      </c>
      <c r="AF212" s="67">
        <f t="shared" si="81"/>
        <v>1346955</v>
      </c>
    </row>
    <row r="213" spans="1:32">
      <c r="A213" s="46">
        <f t="shared" si="82"/>
        <v>2014</v>
      </c>
      <c r="B213" s="46">
        <f t="shared" si="83"/>
        <v>7</v>
      </c>
      <c r="C213" s="62" t="s">
        <v>36</v>
      </c>
      <c r="D213" s="63">
        <v>363393.5</v>
      </c>
      <c r="E213" s="64">
        <v>16798.75</v>
      </c>
      <c r="F213" s="65">
        <v>163294.5</v>
      </c>
      <c r="G213" s="65">
        <v>173920.25</v>
      </c>
      <c r="H213" s="63">
        <f t="shared" si="63"/>
        <v>380192.25</v>
      </c>
      <c r="I213" s="64">
        <f t="shared" si="64"/>
        <v>337214.75</v>
      </c>
      <c r="J213" s="66">
        <f t="shared" si="65"/>
        <v>526688</v>
      </c>
      <c r="K213" s="67">
        <f t="shared" si="66"/>
        <v>190719</v>
      </c>
      <c r="L213" s="68">
        <f t="shared" si="67"/>
        <v>717407</v>
      </c>
      <c r="M213" s="54"/>
      <c r="N213" s="55">
        <v>297615</v>
      </c>
      <c r="O213" s="56">
        <v>6038</v>
      </c>
      <c r="P213" s="57">
        <v>124126</v>
      </c>
      <c r="Q213" s="57">
        <v>155281</v>
      </c>
      <c r="R213" s="55">
        <f t="shared" si="68"/>
        <v>303653</v>
      </c>
      <c r="S213" s="56">
        <f t="shared" si="69"/>
        <v>279407</v>
      </c>
      <c r="T213" s="55">
        <f t="shared" si="70"/>
        <v>421741</v>
      </c>
      <c r="U213" s="56">
        <f t="shared" si="71"/>
        <v>161319</v>
      </c>
      <c r="V213" s="56">
        <f t="shared" si="72"/>
        <v>583060</v>
      </c>
      <c r="W213" s="58"/>
      <c r="X213" s="55">
        <f t="shared" si="73"/>
        <v>661009</v>
      </c>
      <c r="Y213" s="56">
        <f t="shared" si="74"/>
        <v>22837</v>
      </c>
      <c r="Z213" s="55">
        <f t="shared" si="75"/>
        <v>287421</v>
      </c>
      <c r="AA213" s="56">
        <f t="shared" si="76"/>
        <v>329201</v>
      </c>
      <c r="AB213" s="57">
        <f t="shared" si="77"/>
        <v>683846</v>
      </c>
      <c r="AC213" s="57">
        <f t="shared" si="78"/>
        <v>616622</v>
      </c>
      <c r="AD213" s="55">
        <f t="shared" si="79"/>
        <v>948430</v>
      </c>
      <c r="AE213" s="56">
        <f t="shared" si="80"/>
        <v>352038</v>
      </c>
      <c r="AF213" s="67">
        <f t="shared" si="81"/>
        <v>1300468</v>
      </c>
    </row>
    <row r="214" spans="1:32">
      <c r="A214" s="46">
        <f t="shared" si="82"/>
        <v>2014</v>
      </c>
      <c r="B214" s="46">
        <f t="shared" si="83"/>
        <v>8</v>
      </c>
      <c r="C214" s="62" t="s">
        <v>35</v>
      </c>
      <c r="D214" s="63">
        <v>383551.35</v>
      </c>
      <c r="E214" s="64">
        <v>19451.849999999999</v>
      </c>
      <c r="F214" s="65">
        <v>168248</v>
      </c>
      <c r="G214" s="65">
        <v>186451.25</v>
      </c>
      <c r="H214" s="63">
        <f t="shared" si="63"/>
        <v>403003.19999999995</v>
      </c>
      <c r="I214" s="64">
        <f t="shared" si="64"/>
        <v>354699.25</v>
      </c>
      <c r="J214" s="66">
        <f t="shared" si="65"/>
        <v>551799.35</v>
      </c>
      <c r="K214" s="67">
        <f t="shared" si="66"/>
        <v>205903.1</v>
      </c>
      <c r="L214" s="68">
        <f t="shared" si="67"/>
        <v>757702.45</v>
      </c>
      <c r="M214" s="54"/>
      <c r="N214" s="55">
        <v>300851</v>
      </c>
      <c r="O214" s="56">
        <v>7075</v>
      </c>
      <c r="P214" s="57">
        <v>126856</v>
      </c>
      <c r="Q214" s="57">
        <v>138301</v>
      </c>
      <c r="R214" s="55">
        <f t="shared" si="68"/>
        <v>307926</v>
      </c>
      <c r="S214" s="56">
        <f t="shared" si="69"/>
        <v>265157</v>
      </c>
      <c r="T214" s="55">
        <f t="shared" si="70"/>
        <v>427707</v>
      </c>
      <c r="U214" s="56">
        <f t="shared" si="71"/>
        <v>145376</v>
      </c>
      <c r="V214" s="56">
        <f t="shared" si="72"/>
        <v>573083</v>
      </c>
      <c r="W214" s="58"/>
      <c r="X214" s="55">
        <f t="shared" si="73"/>
        <v>684402</v>
      </c>
      <c r="Y214" s="56">
        <f t="shared" si="74"/>
        <v>26527</v>
      </c>
      <c r="Z214" s="55">
        <f t="shared" si="75"/>
        <v>295104</v>
      </c>
      <c r="AA214" s="56">
        <f t="shared" si="76"/>
        <v>324752</v>
      </c>
      <c r="AB214" s="57">
        <f t="shared" si="77"/>
        <v>710929</v>
      </c>
      <c r="AC214" s="57">
        <f t="shared" si="78"/>
        <v>619856</v>
      </c>
      <c r="AD214" s="55">
        <f t="shared" si="79"/>
        <v>979506</v>
      </c>
      <c r="AE214" s="56">
        <f t="shared" si="80"/>
        <v>351279</v>
      </c>
      <c r="AF214" s="67">
        <f t="shared" si="81"/>
        <v>1330785</v>
      </c>
    </row>
    <row r="215" spans="1:32">
      <c r="A215" s="46">
        <f t="shared" si="82"/>
        <v>2014</v>
      </c>
      <c r="B215" s="46">
        <f t="shared" si="83"/>
        <v>9</v>
      </c>
      <c r="C215" s="62" t="s">
        <v>34</v>
      </c>
      <c r="D215" s="63">
        <v>411506.95</v>
      </c>
      <c r="E215" s="64">
        <v>12714.25</v>
      </c>
      <c r="F215" s="65">
        <v>150678.5</v>
      </c>
      <c r="G215" s="65">
        <v>200233</v>
      </c>
      <c r="H215" s="63">
        <f t="shared" si="63"/>
        <v>424221.2</v>
      </c>
      <c r="I215" s="64">
        <f t="shared" si="64"/>
        <v>350911.5</v>
      </c>
      <c r="J215" s="66">
        <f t="shared" si="65"/>
        <v>562185.44999999995</v>
      </c>
      <c r="K215" s="67">
        <f t="shared" si="66"/>
        <v>212947.25</v>
      </c>
      <c r="L215" s="68">
        <f t="shared" si="67"/>
        <v>775132.7</v>
      </c>
      <c r="M215" s="54"/>
      <c r="N215" s="55">
        <v>339343</v>
      </c>
      <c r="O215" s="56">
        <v>7181</v>
      </c>
      <c r="P215" s="57">
        <v>118412</v>
      </c>
      <c r="Q215" s="57">
        <v>164835</v>
      </c>
      <c r="R215" s="55">
        <f t="shared" si="68"/>
        <v>346524</v>
      </c>
      <c r="S215" s="56">
        <f t="shared" si="69"/>
        <v>283247</v>
      </c>
      <c r="T215" s="55">
        <f t="shared" si="70"/>
        <v>457755</v>
      </c>
      <c r="U215" s="56">
        <f t="shared" si="71"/>
        <v>172016</v>
      </c>
      <c r="V215" s="56">
        <f t="shared" si="72"/>
        <v>629771</v>
      </c>
      <c r="W215" s="58"/>
      <c r="X215" s="55">
        <f t="shared" si="73"/>
        <v>750850</v>
      </c>
      <c r="Y215" s="56">
        <f t="shared" si="74"/>
        <v>19895</v>
      </c>
      <c r="Z215" s="55">
        <f t="shared" si="75"/>
        <v>269091</v>
      </c>
      <c r="AA215" s="56">
        <f t="shared" si="76"/>
        <v>365068</v>
      </c>
      <c r="AB215" s="57">
        <f t="shared" si="77"/>
        <v>770745</v>
      </c>
      <c r="AC215" s="57">
        <f t="shared" si="78"/>
        <v>634159</v>
      </c>
      <c r="AD215" s="55">
        <f t="shared" si="79"/>
        <v>1019941</v>
      </c>
      <c r="AE215" s="56">
        <f t="shared" si="80"/>
        <v>384963</v>
      </c>
      <c r="AF215" s="67">
        <f t="shared" si="81"/>
        <v>1404904</v>
      </c>
    </row>
    <row r="216" spans="1:32">
      <c r="A216" s="46">
        <f t="shared" si="82"/>
        <v>2014</v>
      </c>
      <c r="B216" s="46">
        <f t="shared" si="83"/>
        <v>10</v>
      </c>
      <c r="C216" s="62" t="s">
        <v>33</v>
      </c>
      <c r="D216" s="63">
        <v>370938.2</v>
      </c>
      <c r="E216" s="64">
        <v>10620.45</v>
      </c>
      <c r="F216" s="65">
        <v>158181.5</v>
      </c>
      <c r="G216" s="65">
        <v>175942.75</v>
      </c>
      <c r="H216" s="63">
        <f t="shared" si="63"/>
        <v>381558.65</v>
      </c>
      <c r="I216" s="64">
        <f t="shared" si="64"/>
        <v>334124.25</v>
      </c>
      <c r="J216" s="66">
        <f t="shared" si="65"/>
        <v>529119.69999999995</v>
      </c>
      <c r="K216" s="67">
        <f t="shared" si="66"/>
        <v>186563.20000000001</v>
      </c>
      <c r="L216" s="68">
        <f t="shared" si="67"/>
        <v>715682.89999999991</v>
      </c>
      <c r="M216" s="54"/>
      <c r="N216" s="55">
        <v>310482</v>
      </c>
      <c r="O216" s="56">
        <v>8543</v>
      </c>
      <c r="P216" s="57">
        <v>120445</v>
      </c>
      <c r="Q216" s="57">
        <v>143539</v>
      </c>
      <c r="R216" s="55">
        <f t="shared" si="68"/>
        <v>319025</v>
      </c>
      <c r="S216" s="56">
        <f t="shared" si="69"/>
        <v>263984</v>
      </c>
      <c r="T216" s="55">
        <f t="shared" si="70"/>
        <v>430927</v>
      </c>
      <c r="U216" s="56">
        <f t="shared" si="71"/>
        <v>152082</v>
      </c>
      <c r="V216" s="56">
        <f t="shared" si="72"/>
        <v>583009</v>
      </c>
      <c r="W216" s="58"/>
      <c r="X216" s="55">
        <f t="shared" si="73"/>
        <v>681420</v>
      </c>
      <c r="Y216" s="56">
        <f t="shared" si="74"/>
        <v>19163</v>
      </c>
      <c r="Z216" s="55">
        <f t="shared" si="75"/>
        <v>278627</v>
      </c>
      <c r="AA216" s="56">
        <f t="shared" si="76"/>
        <v>319482</v>
      </c>
      <c r="AB216" s="57">
        <f t="shared" si="77"/>
        <v>700583</v>
      </c>
      <c r="AC216" s="57">
        <f t="shared" si="78"/>
        <v>598109</v>
      </c>
      <c r="AD216" s="55">
        <f t="shared" si="79"/>
        <v>960047</v>
      </c>
      <c r="AE216" s="56">
        <f t="shared" si="80"/>
        <v>338645</v>
      </c>
      <c r="AF216" s="67">
        <f t="shared" si="81"/>
        <v>1298692</v>
      </c>
    </row>
    <row r="217" spans="1:32">
      <c r="A217" s="46">
        <f t="shared" si="82"/>
        <v>2014</v>
      </c>
      <c r="B217" s="46">
        <f t="shared" si="83"/>
        <v>11</v>
      </c>
      <c r="C217" s="62" t="s">
        <v>32</v>
      </c>
      <c r="D217" s="63">
        <v>333152.95</v>
      </c>
      <c r="E217" s="64">
        <v>10083.65</v>
      </c>
      <c r="F217" s="65">
        <v>150568</v>
      </c>
      <c r="G217" s="65">
        <v>169541</v>
      </c>
      <c r="H217" s="63">
        <f t="shared" si="63"/>
        <v>343236.60000000003</v>
      </c>
      <c r="I217" s="64">
        <f t="shared" si="64"/>
        <v>320109</v>
      </c>
      <c r="J217" s="66">
        <f t="shared" si="65"/>
        <v>483720.95</v>
      </c>
      <c r="K217" s="67">
        <f t="shared" si="66"/>
        <v>179624.65</v>
      </c>
      <c r="L217" s="68">
        <f t="shared" si="67"/>
        <v>663345.6</v>
      </c>
      <c r="M217" s="54"/>
      <c r="N217" s="55">
        <v>293984</v>
      </c>
      <c r="O217" s="56">
        <v>11197</v>
      </c>
      <c r="P217" s="57">
        <v>129960</v>
      </c>
      <c r="Q217" s="57">
        <v>146374</v>
      </c>
      <c r="R217" s="55">
        <f t="shared" si="68"/>
        <v>305181</v>
      </c>
      <c r="S217" s="56">
        <f t="shared" si="69"/>
        <v>276334</v>
      </c>
      <c r="T217" s="55">
        <f t="shared" si="70"/>
        <v>423944</v>
      </c>
      <c r="U217" s="56">
        <f t="shared" si="71"/>
        <v>157571</v>
      </c>
      <c r="V217" s="56">
        <f t="shared" si="72"/>
        <v>581515</v>
      </c>
      <c r="W217" s="58"/>
      <c r="X217" s="55">
        <f t="shared" si="73"/>
        <v>627137</v>
      </c>
      <c r="Y217" s="56">
        <f t="shared" si="74"/>
        <v>21281</v>
      </c>
      <c r="Z217" s="55">
        <f t="shared" si="75"/>
        <v>280528</v>
      </c>
      <c r="AA217" s="56">
        <f t="shared" si="76"/>
        <v>315915</v>
      </c>
      <c r="AB217" s="57">
        <f t="shared" si="77"/>
        <v>648418</v>
      </c>
      <c r="AC217" s="57">
        <f t="shared" si="78"/>
        <v>596443</v>
      </c>
      <c r="AD217" s="55">
        <f t="shared" si="79"/>
        <v>907665</v>
      </c>
      <c r="AE217" s="56">
        <f t="shared" si="80"/>
        <v>337196</v>
      </c>
      <c r="AF217" s="67">
        <f t="shared" si="81"/>
        <v>1244861</v>
      </c>
    </row>
    <row r="218" spans="1:32">
      <c r="A218" s="46">
        <f t="shared" si="82"/>
        <v>2014</v>
      </c>
      <c r="B218" s="46">
        <f t="shared" si="83"/>
        <v>12</v>
      </c>
      <c r="C218" s="62" t="s">
        <v>31</v>
      </c>
      <c r="D218" s="63">
        <v>336674.95</v>
      </c>
      <c r="E218" s="64">
        <v>7724</v>
      </c>
      <c r="F218" s="65">
        <v>152112</v>
      </c>
      <c r="G218" s="65">
        <v>162056.5</v>
      </c>
      <c r="H218" s="63">
        <f t="shared" si="63"/>
        <v>344398.95</v>
      </c>
      <c r="I218" s="64">
        <f t="shared" si="64"/>
        <v>314168.5</v>
      </c>
      <c r="J218" s="66">
        <f t="shared" si="65"/>
        <v>488786.95</v>
      </c>
      <c r="K218" s="67">
        <f t="shared" si="66"/>
        <v>169780.5</v>
      </c>
      <c r="L218" s="68">
        <f t="shared" si="67"/>
        <v>658567.44999999995</v>
      </c>
      <c r="M218" s="54"/>
      <c r="N218" s="55">
        <v>276516</v>
      </c>
      <c r="O218" s="56">
        <v>11005</v>
      </c>
      <c r="P218" s="57">
        <v>131496</v>
      </c>
      <c r="Q218" s="57">
        <v>148220</v>
      </c>
      <c r="R218" s="55">
        <f t="shared" si="68"/>
        <v>287521</v>
      </c>
      <c r="S218" s="56">
        <f t="shared" si="69"/>
        <v>279716</v>
      </c>
      <c r="T218" s="55">
        <f t="shared" si="70"/>
        <v>408012</v>
      </c>
      <c r="U218" s="56">
        <f t="shared" si="71"/>
        <v>159225</v>
      </c>
      <c r="V218" s="56">
        <f t="shared" si="72"/>
        <v>567237</v>
      </c>
      <c r="W218" s="58"/>
      <c r="X218" s="55">
        <f t="shared" si="73"/>
        <v>613191</v>
      </c>
      <c r="Y218" s="56">
        <f t="shared" si="74"/>
        <v>18729</v>
      </c>
      <c r="Z218" s="55">
        <f t="shared" si="75"/>
        <v>283608</v>
      </c>
      <c r="AA218" s="56">
        <f t="shared" si="76"/>
        <v>310277</v>
      </c>
      <c r="AB218" s="57">
        <f t="shared" si="77"/>
        <v>631920</v>
      </c>
      <c r="AC218" s="57">
        <f t="shared" si="78"/>
        <v>593885</v>
      </c>
      <c r="AD218" s="55">
        <f t="shared" si="79"/>
        <v>896799</v>
      </c>
      <c r="AE218" s="56">
        <f t="shared" si="80"/>
        <v>329006</v>
      </c>
      <c r="AF218" s="67">
        <f t="shared" si="81"/>
        <v>1225805</v>
      </c>
    </row>
    <row r="219" spans="1:32">
      <c r="A219" s="46">
        <f t="shared" si="82"/>
        <v>2015</v>
      </c>
      <c r="B219" s="46">
        <f t="shared" si="83"/>
        <v>1</v>
      </c>
      <c r="C219" s="62" t="s">
        <v>42</v>
      </c>
      <c r="D219" s="63">
        <v>259206.45</v>
      </c>
      <c r="E219" s="64">
        <v>8737.25</v>
      </c>
      <c r="F219" s="65">
        <v>124365.25</v>
      </c>
      <c r="G219" s="65">
        <v>137118.25</v>
      </c>
      <c r="H219" s="63">
        <f t="shared" si="63"/>
        <v>267943.7</v>
      </c>
      <c r="I219" s="64">
        <f t="shared" si="64"/>
        <v>261483.5</v>
      </c>
      <c r="J219" s="66">
        <f t="shared" si="65"/>
        <v>383571.7</v>
      </c>
      <c r="K219" s="67">
        <f t="shared" si="66"/>
        <v>145855.5</v>
      </c>
      <c r="L219" s="68">
        <f t="shared" si="67"/>
        <v>529427.19999999995</v>
      </c>
      <c r="M219" s="54"/>
      <c r="N219" s="55">
        <v>213667</v>
      </c>
      <c r="O219" s="56">
        <v>7915</v>
      </c>
      <c r="P219" s="57">
        <v>98462</v>
      </c>
      <c r="Q219" s="57">
        <v>109447</v>
      </c>
      <c r="R219" s="55">
        <f t="shared" si="68"/>
        <v>221582</v>
      </c>
      <c r="S219" s="56">
        <f t="shared" si="69"/>
        <v>207909</v>
      </c>
      <c r="T219" s="55">
        <f t="shared" si="70"/>
        <v>312129</v>
      </c>
      <c r="U219" s="56">
        <f t="shared" si="71"/>
        <v>117362</v>
      </c>
      <c r="V219" s="56">
        <f t="shared" si="72"/>
        <v>429491</v>
      </c>
      <c r="W219" s="58"/>
      <c r="X219" s="55">
        <f t="shared" si="73"/>
        <v>472873</v>
      </c>
      <c r="Y219" s="56">
        <f t="shared" si="74"/>
        <v>16652</v>
      </c>
      <c r="Z219" s="55">
        <f t="shared" si="75"/>
        <v>222827</v>
      </c>
      <c r="AA219" s="56">
        <f t="shared" si="76"/>
        <v>246565</v>
      </c>
      <c r="AB219" s="57">
        <f t="shared" si="77"/>
        <v>489525</v>
      </c>
      <c r="AC219" s="57">
        <f t="shared" si="78"/>
        <v>469392</v>
      </c>
      <c r="AD219" s="55">
        <f t="shared" si="79"/>
        <v>695700</v>
      </c>
      <c r="AE219" s="56">
        <f t="shared" si="80"/>
        <v>263217</v>
      </c>
      <c r="AF219" s="67">
        <f t="shared" si="81"/>
        <v>958917</v>
      </c>
    </row>
    <row r="220" spans="1:32">
      <c r="A220" s="46">
        <f t="shared" si="82"/>
        <v>2015</v>
      </c>
      <c r="B220" s="46">
        <f t="shared" si="83"/>
        <v>2</v>
      </c>
      <c r="C220" s="62" t="s">
        <v>41</v>
      </c>
      <c r="D220" s="63">
        <v>254225.3</v>
      </c>
      <c r="E220" s="64">
        <v>5730.75</v>
      </c>
      <c r="F220" s="65">
        <v>131806.5</v>
      </c>
      <c r="G220" s="65">
        <v>110900.75</v>
      </c>
      <c r="H220" s="63">
        <f t="shared" si="63"/>
        <v>259956.05</v>
      </c>
      <c r="I220" s="64">
        <f t="shared" si="64"/>
        <v>242707.25</v>
      </c>
      <c r="J220" s="66">
        <f t="shared" si="65"/>
        <v>386031.8</v>
      </c>
      <c r="K220" s="67">
        <f t="shared" si="66"/>
        <v>116631.5</v>
      </c>
      <c r="L220" s="68">
        <f t="shared" si="67"/>
        <v>502663.3</v>
      </c>
      <c r="M220" s="54"/>
      <c r="N220" s="55">
        <v>204462</v>
      </c>
      <c r="O220" s="56">
        <v>6493</v>
      </c>
      <c r="P220" s="57">
        <v>110711</v>
      </c>
      <c r="Q220" s="57">
        <v>91449</v>
      </c>
      <c r="R220" s="55">
        <f t="shared" si="68"/>
        <v>210955</v>
      </c>
      <c r="S220" s="56">
        <f t="shared" si="69"/>
        <v>202160</v>
      </c>
      <c r="T220" s="55">
        <f t="shared" si="70"/>
        <v>315173</v>
      </c>
      <c r="U220" s="56">
        <f t="shared" si="71"/>
        <v>97942</v>
      </c>
      <c r="V220" s="56">
        <f t="shared" si="72"/>
        <v>413115</v>
      </c>
      <c r="W220" s="58"/>
      <c r="X220" s="55">
        <f t="shared" si="73"/>
        <v>458687</v>
      </c>
      <c r="Y220" s="56">
        <f t="shared" si="74"/>
        <v>12224</v>
      </c>
      <c r="Z220" s="55">
        <f t="shared" si="75"/>
        <v>242518</v>
      </c>
      <c r="AA220" s="56">
        <f t="shared" si="76"/>
        <v>202350</v>
      </c>
      <c r="AB220" s="57">
        <f t="shared" si="77"/>
        <v>470911</v>
      </c>
      <c r="AC220" s="57">
        <f t="shared" si="78"/>
        <v>444868</v>
      </c>
      <c r="AD220" s="55">
        <f t="shared" si="79"/>
        <v>701205</v>
      </c>
      <c r="AE220" s="56">
        <f t="shared" si="80"/>
        <v>214574</v>
      </c>
      <c r="AF220" s="67">
        <f t="shared" si="81"/>
        <v>915779</v>
      </c>
    </row>
    <row r="221" spans="1:32">
      <c r="A221" s="46">
        <f t="shared" si="82"/>
        <v>2015</v>
      </c>
      <c r="B221" s="46">
        <f t="shared" si="83"/>
        <v>3</v>
      </c>
      <c r="C221" s="62" t="s">
        <v>40</v>
      </c>
      <c r="D221" s="63">
        <v>430898.05</v>
      </c>
      <c r="E221" s="64">
        <v>8311.2999999999993</v>
      </c>
      <c r="F221" s="65">
        <v>145536.25</v>
      </c>
      <c r="G221" s="65">
        <v>207118</v>
      </c>
      <c r="H221" s="63">
        <f t="shared" si="63"/>
        <v>439209.35</v>
      </c>
      <c r="I221" s="64">
        <f t="shared" si="64"/>
        <v>352654.25</v>
      </c>
      <c r="J221" s="66">
        <f t="shared" si="65"/>
        <v>576434.30000000005</v>
      </c>
      <c r="K221" s="67">
        <f t="shared" si="66"/>
        <v>215429.3</v>
      </c>
      <c r="L221" s="68">
        <f t="shared" si="67"/>
        <v>791863.60000000009</v>
      </c>
      <c r="M221" s="54"/>
      <c r="N221" s="55">
        <v>317520</v>
      </c>
      <c r="O221" s="56">
        <v>11842</v>
      </c>
      <c r="P221" s="57">
        <v>127337</v>
      </c>
      <c r="Q221" s="57">
        <v>173385</v>
      </c>
      <c r="R221" s="55">
        <f t="shared" si="68"/>
        <v>329362</v>
      </c>
      <c r="S221" s="56">
        <f t="shared" si="69"/>
        <v>300722</v>
      </c>
      <c r="T221" s="55">
        <f t="shared" si="70"/>
        <v>444857</v>
      </c>
      <c r="U221" s="56">
        <f t="shared" si="71"/>
        <v>185227</v>
      </c>
      <c r="V221" s="56">
        <f t="shared" si="72"/>
        <v>630084</v>
      </c>
      <c r="W221" s="58"/>
      <c r="X221" s="55">
        <f t="shared" si="73"/>
        <v>748418</v>
      </c>
      <c r="Y221" s="56">
        <f t="shared" si="74"/>
        <v>20153</v>
      </c>
      <c r="Z221" s="55">
        <f t="shared" si="75"/>
        <v>272873</v>
      </c>
      <c r="AA221" s="56">
        <f t="shared" si="76"/>
        <v>380503</v>
      </c>
      <c r="AB221" s="57">
        <f t="shared" si="77"/>
        <v>768571</v>
      </c>
      <c r="AC221" s="57">
        <f t="shared" si="78"/>
        <v>653376</v>
      </c>
      <c r="AD221" s="55">
        <f t="shared" si="79"/>
        <v>1021291</v>
      </c>
      <c r="AE221" s="56">
        <f t="shared" si="80"/>
        <v>400656</v>
      </c>
      <c r="AF221" s="67">
        <f t="shared" si="81"/>
        <v>1421947</v>
      </c>
    </row>
    <row r="222" spans="1:32">
      <c r="A222" s="46">
        <f t="shared" si="82"/>
        <v>2015</v>
      </c>
      <c r="B222" s="46">
        <f t="shared" si="83"/>
        <v>4</v>
      </c>
      <c r="C222" s="62" t="s">
        <v>39</v>
      </c>
      <c r="D222" s="63">
        <v>328140.25</v>
      </c>
      <c r="E222" s="64">
        <v>11453.5</v>
      </c>
      <c r="F222" s="65">
        <v>145655.75</v>
      </c>
      <c r="G222" s="65">
        <v>177723.75</v>
      </c>
      <c r="H222" s="63">
        <f t="shared" si="63"/>
        <v>339593.75</v>
      </c>
      <c r="I222" s="64">
        <f t="shared" si="64"/>
        <v>323379.5</v>
      </c>
      <c r="J222" s="66">
        <f t="shared" si="65"/>
        <v>473796</v>
      </c>
      <c r="K222" s="67">
        <f t="shared" si="66"/>
        <v>189177.25</v>
      </c>
      <c r="L222" s="68">
        <f t="shared" si="67"/>
        <v>662973.25</v>
      </c>
      <c r="M222" s="54"/>
      <c r="N222" s="55">
        <v>317376</v>
      </c>
      <c r="O222" s="56">
        <v>8014</v>
      </c>
      <c r="P222" s="57">
        <v>137546</v>
      </c>
      <c r="Q222" s="57">
        <v>151924</v>
      </c>
      <c r="R222" s="55">
        <f t="shared" si="68"/>
        <v>325390</v>
      </c>
      <c r="S222" s="56">
        <f t="shared" si="69"/>
        <v>289470</v>
      </c>
      <c r="T222" s="55">
        <f t="shared" si="70"/>
        <v>454922</v>
      </c>
      <c r="U222" s="56">
        <f t="shared" si="71"/>
        <v>159938</v>
      </c>
      <c r="V222" s="56">
        <f t="shared" si="72"/>
        <v>614860</v>
      </c>
      <c r="W222" s="58"/>
      <c r="X222" s="55">
        <f t="shared" si="73"/>
        <v>645516</v>
      </c>
      <c r="Y222" s="56">
        <f t="shared" si="74"/>
        <v>19468</v>
      </c>
      <c r="Z222" s="55">
        <f t="shared" si="75"/>
        <v>283202</v>
      </c>
      <c r="AA222" s="56">
        <f t="shared" si="76"/>
        <v>329648</v>
      </c>
      <c r="AB222" s="57">
        <f t="shared" si="77"/>
        <v>664984</v>
      </c>
      <c r="AC222" s="57">
        <f t="shared" si="78"/>
        <v>612850</v>
      </c>
      <c r="AD222" s="55">
        <f t="shared" si="79"/>
        <v>928718</v>
      </c>
      <c r="AE222" s="56">
        <f t="shared" si="80"/>
        <v>349116</v>
      </c>
      <c r="AF222" s="67">
        <f t="shared" si="81"/>
        <v>1277834</v>
      </c>
    </row>
    <row r="223" spans="1:32">
      <c r="A223" s="46">
        <f t="shared" si="82"/>
        <v>2015</v>
      </c>
      <c r="B223" s="46">
        <f t="shared" si="83"/>
        <v>5</v>
      </c>
      <c r="C223" s="62" t="s">
        <v>38</v>
      </c>
      <c r="D223" s="63">
        <v>348427</v>
      </c>
      <c r="E223" s="64">
        <v>11258.3</v>
      </c>
      <c r="F223" s="65">
        <v>152917</v>
      </c>
      <c r="G223" s="65">
        <v>182188.75</v>
      </c>
      <c r="H223" s="63">
        <f t="shared" si="63"/>
        <v>359685.3</v>
      </c>
      <c r="I223" s="64">
        <f t="shared" si="64"/>
        <v>335105.75</v>
      </c>
      <c r="J223" s="66">
        <f t="shared" si="65"/>
        <v>501344</v>
      </c>
      <c r="K223" s="67">
        <f t="shared" si="66"/>
        <v>193447.05</v>
      </c>
      <c r="L223" s="68">
        <f t="shared" si="67"/>
        <v>694791.05</v>
      </c>
      <c r="M223" s="54"/>
      <c r="N223" s="55">
        <v>327317</v>
      </c>
      <c r="O223" s="56">
        <v>7390</v>
      </c>
      <c r="P223" s="57">
        <v>135855</v>
      </c>
      <c r="Q223" s="57">
        <v>164688</v>
      </c>
      <c r="R223" s="55">
        <f t="shared" si="68"/>
        <v>334707</v>
      </c>
      <c r="S223" s="56">
        <f t="shared" si="69"/>
        <v>300543</v>
      </c>
      <c r="T223" s="55">
        <f t="shared" si="70"/>
        <v>463172</v>
      </c>
      <c r="U223" s="56">
        <f t="shared" si="71"/>
        <v>172078</v>
      </c>
      <c r="V223" s="56">
        <f t="shared" si="72"/>
        <v>635250</v>
      </c>
      <c r="W223" s="58"/>
      <c r="X223" s="55">
        <f t="shared" si="73"/>
        <v>675744</v>
      </c>
      <c r="Y223" s="56">
        <f t="shared" si="74"/>
        <v>18648</v>
      </c>
      <c r="Z223" s="55">
        <f t="shared" si="75"/>
        <v>288772</v>
      </c>
      <c r="AA223" s="56">
        <f t="shared" si="76"/>
        <v>346877</v>
      </c>
      <c r="AB223" s="57">
        <f t="shared" si="77"/>
        <v>694392</v>
      </c>
      <c r="AC223" s="57">
        <f t="shared" si="78"/>
        <v>635649</v>
      </c>
      <c r="AD223" s="55">
        <f t="shared" si="79"/>
        <v>964516</v>
      </c>
      <c r="AE223" s="56">
        <f t="shared" si="80"/>
        <v>365525</v>
      </c>
      <c r="AF223" s="67">
        <f t="shared" si="81"/>
        <v>1330041</v>
      </c>
    </row>
    <row r="224" spans="1:32">
      <c r="A224" s="46">
        <f t="shared" si="82"/>
        <v>2015</v>
      </c>
      <c r="B224" s="46">
        <f t="shared" si="83"/>
        <v>6</v>
      </c>
      <c r="C224" s="62" t="s">
        <v>37</v>
      </c>
      <c r="D224" s="63">
        <v>368708.5</v>
      </c>
      <c r="E224" s="64">
        <v>9072.1</v>
      </c>
      <c r="F224" s="65">
        <v>143549.25</v>
      </c>
      <c r="G224" s="65">
        <v>200472.75</v>
      </c>
      <c r="H224" s="63">
        <f t="shared" si="63"/>
        <v>377780.6</v>
      </c>
      <c r="I224" s="64">
        <f t="shared" si="64"/>
        <v>344022</v>
      </c>
      <c r="J224" s="66">
        <f t="shared" si="65"/>
        <v>512257.75</v>
      </c>
      <c r="K224" s="67">
        <f t="shared" si="66"/>
        <v>209544.85</v>
      </c>
      <c r="L224" s="68">
        <f t="shared" si="67"/>
        <v>721802.6</v>
      </c>
      <c r="M224" s="54"/>
      <c r="N224" s="55">
        <v>297189</v>
      </c>
      <c r="O224" s="56">
        <v>5843</v>
      </c>
      <c r="P224" s="57">
        <v>128223</v>
      </c>
      <c r="Q224" s="57">
        <v>152366</v>
      </c>
      <c r="R224" s="55">
        <f t="shared" si="68"/>
        <v>303032</v>
      </c>
      <c r="S224" s="56">
        <f t="shared" si="69"/>
        <v>280589</v>
      </c>
      <c r="T224" s="55">
        <f t="shared" si="70"/>
        <v>425412</v>
      </c>
      <c r="U224" s="56">
        <f t="shared" si="71"/>
        <v>158209</v>
      </c>
      <c r="V224" s="56">
        <f t="shared" si="72"/>
        <v>583621</v>
      </c>
      <c r="W224" s="58"/>
      <c r="X224" s="55">
        <f t="shared" si="73"/>
        <v>665898</v>
      </c>
      <c r="Y224" s="56">
        <f t="shared" si="74"/>
        <v>14915</v>
      </c>
      <c r="Z224" s="55">
        <f t="shared" si="75"/>
        <v>271772</v>
      </c>
      <c r="AA224" s="56">
        <f t="shared" si="76"/>
        <v>352839</v>
      </c>
      <c r="AB224" s="57">
        <f t="shared" si="77"/>
        <v>680813</v>
      </c>
      <c r="AC224" s="57">
        <f t="shared" si="78"/>
        <v>624611</v>
      </c>
      <c r="AD224" s="55">
        <f t="shared" si="79"/>
        <v>937670</v>
      </c>
      <c r="AE224" s="56">
        <f t="shared" si="80"/>
        <v>367754</v>
      </c>
      <c r="AF224" s="67">
        <f t="shared" si="81"/>
        <v>1305424</v>
      </c>
    </row>
    <row r="225" spans="1:32">
      <c r="A225" s="46">
        <f t="shared" si="82"/>
        <v>2015</v>
      </c>
      <c r="B225" s="46">
        <f t="shared" si="83"/>
        <v>7</v>
      </c>
      <c r="C225" s="62" t="s">
        <v>36</v>
      </c>
      <c r="D225" s="63">
        <v>350627.85</v>
      </c>
      <c r="E225" s="64">
        <v>11374.1</v>
      </c>
      <c r="F225" s="65">
        <v>136402</v>
      </c>
      <c r="G225" s="65">
        <v>200724</v>
      </c>
      <c r="H225" s="63">
        <f t="shared" si="63"/>
        <v>362001.94999999995</v>
      </c>
      <c r="I225" s="64">
        <f t="shared" si="64"/>
        <v>337126</v>
      </c>
      <c r="J225" s="66">
        <f t="shared" si="65"/>
        <v>487029.85</v>
      </c>
      <c r="K225" s="67">
        <f t="shared" si="66"/>
        <v>212098.1</v>
      </c>
      <c r="L225" s="68">
        <f t="shared" si="67"/>
        <v>699127.95</v>
      </c>
      <c r="M225" s="54"/>
      <c r="N225" s="55">
        <v>345912</v>
      </c>
      <c r="O225" s="56">
        <v>6510</v>
      </c>
      <c r="P225" s="57">
        <v>143875</v>
      </c>
      <c r="Q225" s="57">
        <v>193948</v>
      </c>
      <c r="R225" s="55">
        <f t="shared" si="68"/>
        <v>352422</v>
      </c>
      <c r="S225" s="56">
        <f t="shared" si="69"/>
        <v>337823</v>
      </c>
      <c r="T225" s="55">
        <f t="shared" si="70"/>
        <v>489787</v>
      </c>
      <c r="U225" s="56">
        <f t="shared" si="71"/>
        <v>200458</v>
      </c>
      <c r="V225" s="56">
        <f t="shared" si="72"/>
        <v>690245</v>
      </c>
      <c r="W225" s="58"/>
      <c r="X225" s="55">
        <f t="shared" si="73"/>
        <v>696540</v>
      </c>
      <c r="Y225" s="56">
        <f t="shared" si="74"/>
        <v>17884</v>
      </c>
      <c r="Z225" s="55">
        <f t="shared" si="75"/>
        <v>280277</v>
      </c>
      <c r="AA225" s="56">
        <f t="shared" si="76"/>
        <v>394672</v>
      </c>
      <c r="AB225" s="57">
        <f t="shared" si="77"/>
        <v>714424</v>
      </c>
      <c r="AC225" s="57">
        <f t="shared" si="78"/>
        <v>674949</v>
      </c>
      <c r="AD225" s="55">
        <f t="shared" si="79"/>
        <v>976817</v>
      </c>
      <c r="AE225" s="56">
        <f t="shared" si="80"/>
        <v>412556</v>
      </c>
      <c r="AF225" s="67">
        <f t="shared" si="81"/>
        <v>1389373</v>
      </c>
    </row>
    <row r="226" spans="1:32">
      <c r="A226" s="46">
        <f t="shared" si="82"/>
        <v>2015</v>
      </c>
      <c r="B226" s="46">
        <f t="shared" si="83"/>
        <v>8</v>
      </c>
      <c r="C226" s="62" t="s">
        <v>35</v>
      </c>
      <c r="D226" s="63">
        <v>407804.4</v>
      </c>
      <c r="E226" s="64">
        <v>9514.4</v>
      </c>
      <c r="F226" s="65">
        <v>143936</v>
      </c>
      <c r="G226" s="65">
        <v>225413</v>
      </c>
      <c r="H226" s="63">
        <f t="shared" si="63"/>
        <v>417318.80000000005</v>
      </c>
      <c r="I226" s="64">
        <f t="shared" si="64"/>
        <v>369349</v>
      </c>
      <c r="J226" s="66">
        <f t="shared" si="65"/>
        <v>551740.4</v>
      </c>
      <c r="K226" s="67">
        <f t="shared" si="66"/>
        <v>234927.4</v>
      </c>
      <c r="L226" s="68">
        <f t="shared" si="67"/>
        <v>786667.8</v>
      </c>
      <c r="M226" s="54"/>
      <c r="N226" s="55">
        <v>358262</v>
      </c>
      <c r="O226" s="56">
        <v>8169</v>
      </c>
      <c r="P226" s="57">
        <v>138765</v>
      </c>
      <c r="Q226" s="57">
        <v>198457</v>
      </c>
      <c r="R226" s="55">
        <f t="shared" si="68"/>
        <v>366431</v>
      </c>
      <c r="S226" s="56">
        <f t="shared" si="69"/>
        <v>337222</v>
      </c>
      <c r="T226" s="55">
        <f t="shared" si="70"/>
        <v>497027</v>
      </c>
      <c r="U226" s="56">
        <f t="shared" si="71"/>
        <v>206626</v>
      </c>
      <c r="V226" s="56">
        <f t="shared" si="72"/>
        <v>703653</v>
      </c>
      <c r="W226" s="58"/>
      <c r="X226" s="55">
        <f t="shared" si="73"/>
        <v>766066</v>
      </c>
      <c r="Y226" s="56">
        <f t="shared" si="74"/>
        <v>17683</v>
      </c>
      <c r="Z226" s="55">
        <f t="shared" si="75"/>
        <v>282701</v>
      </c>
      <c r="AA226" s="56">
        <f t="shared" si="76"/>
        <v>423870</v>
      </c>
      <c r="AB226" s="57">
        <f t="shared" si="77"/>
        <v>783749</v>
      </c>
      <c r="AC226" s="57">
        <f t="shared" si="78"/>
        <v>706571</v>
      </c>
      <c r="AD226" s="55">
        <f t="shared" si="79"/>
        <v>1048767</v>
      </c>
      <c r="AE226" s="56">
        <f t="shared" si="80"/>
        <v>441553</v>
      </c>
      <c r="AF226" s="67">
        <f t="shared" si="81"/>
        <v>1490320</v>
      </c>
    </row>
    <row r="227" spans="1:32">
      <c r="A227" s="46">
        <f t="shared" si="82"/>
        <v>2015</v>
      </c>
      <c r="B227" s="46">
        <f t="shared" si="83"/>
        <v>9</v>
      </c>
      <c r="C227" s="62" t="s">
        <v>34</v>
      </c>
      <c r="D227" s="63">
        <v>372991.5</v>
      </c>
      <c r="E227" s="64">
        <v>10971.9</v>
      </c>
      <c r="F227" s="65">
        <v>124286</v>
      </c>
      <c r="G227" s="65">
        <v>222057.5</v>
      </c>
      <c r="H227" s="63">
        <f t="shared" si="63"/>
        <v>383963.4</v>
      </c>
      <c r="I227" s="64">
        <f t="shared" si="64"/>
        <v>346343.5</v>
      </c>
      <c r="J227" s="66">
        <f t="shared" si="65"/>
        <v>497277.5</v>
      </c>
      <c r="K227" s="67">
        <f t="shared" si="66"/>
        <v>233029.4</v>
      </c>
      <c r="L227" s="68">
        <f t="shared" si="67"/>
        <v>730306.9</v>
      </c>
      <c r="M227" s="54"/>
      <c r="N227" s="55">
        <v>332909</v>
      </c>
      <c r="O227" s="56">
        <v>10382</v>
      </c>
      <c r="P227" s="57">
        <v>125639</v>
      </c>
      <c r="Q227" s="57">
        <v>186691</v>
      </c>
      <c r="R227" s="55">
        <f t="shared" si="68"/>
        <v>343291</v>
      </c>
      <c r="S227" s="56">
        <f t="shared" si="69"/>
        <v>312330</v>
      </c>
      <c r="T227" s="55">
        <f t="shared" si="70"/>
        <v>458548</v>
      </c>
      <c r="U227" s="56">
        <f t="shared" si="71"/>
        <v>197073</v>
      </c>
      <c r="V227" s="56">
        <f t="shared" si="72"/>
        <v>655621</v>
      </c>
      <c r="W227" s="58"/>
      <c r="X227" s="55">
        <f t="shared" si="73"/>
        <v>705901</v>
      </c>
      <c r="Y227" s="56">
        <f t="shared" si="74"/>
        <v>21354</v>
      </c>
      <c r="Z227" s="55">
        <f t="shared" si="75"/>
        <v>249925</v>
      </c>
      <c r="AA227" s="56">
        <f t="shared" si="76"/>
        <v>408749</v>
      </c>
      <c r="AB227" s="57">
        <f t="shared" si="77"/>
        <v>727255</v>
      </c>
      <c r="AC227" s="57">
        <f t="shared" si="78"/>
        <v>658674</v>
      </c>
      <c r="AD227" s="55">
        <f t="shared" si="79"/>
        <v>955826</v>
      </c>
      <c r="AE227" s="56">
        <f t="shared" si="80"/>
        <v>430103</v>
      </c>
      <c r="AF227" s="67">
        <f t="shared" si="81"/>
        <v>1385929</v>
      </c>
    </row>
    <row r="228" spans="1:32">
      <c r="A228" s="46">
        <f t="shared" si="82"/>
        <v>2015</v>
      </c>
      <c r="B228" s="46">
        <f t="shared" si="83"/>
        <v>10</v>
      </c>
      <c r="C228" s="62" t="s">
        <v>33</v>
      </c>
      <c r="D228" s="63">
        <v>358601.5</v>
      </c>
      <c r="E228" s="64">
        <v>13814.15</v>
      </c>
      <c r="F228" s="65">
        <v>134963.75</v>
      </c>
      <c r="G228" s="65">
        <v>197209.5</v>
      </c>
      <c r="H228" s="63">
        <f t="shared" si="63"/>
        <v>372415.65</v>
      </c>
      <c r="I228" s="64">
        <f t="shared" si="64"/>
        <v>332173.25</v>
      </c>
      <c r="J228" s="66">
        <f t="shared" si="65"/>
        <v>493565.25</v>
      </c>
      <c r="K228" s="67">
        <f t="shared" si="66"/>
        <v>211023.65</v>
      </c>
      <c r="L228" s="68">
        <f t="shared" si="67"/>
        <v>704588.9</v>
      </c>
      <c r="M228" s="54"/>
      <c r="N228" s="55">
        <v>307995</v>
      </c>
      <c r="O228" s="56">
        <v>11402</v>
      </c>
      <c r="P228" s="57">
        <v>128308</v>
      </c>
      <c r="Q228" s="57">
        <v>172279</v>
      </c>
      <c r="R228" s="55">
        <f t="shared" si="68"/>
        <v>319397</v>
      </c>
      <c r="S228" s="56">
        <f t="shared" si="69"/>
        <v>300587</v>
      </c>
      <c r="T228" s="55">
        <f t="shared" si="70"/>
        <v>436303</v>
      </c>
      <c r="U228" s="56">
        <f t="shared" si="71"/>
        <v>183681</v>
      </c>
      <c r="V228" s="56">
        <f t="shared" si="72"/>
        <v>619984</v>
      </c>
      <c r="W228" s="58"/>
      <c r="X228" s="55">
        <f t="shared" si="73"/>
        <v>666597</v>
      </c>
      <c r="Y228" s="56">
        <f t="shared" si="74"/>
        <v>25216</v>
      </c>
      <c r="Z228" s="55">
        <f t="shared" si="75"/>
        <v>263272</v>
      </c>
      <c r="AA228" s="56">
        <f t="shared" si="76"/>
        <v>369489</v>
      </c>
      <c r="AB228" s="57">
        <f t="shared" si="77"/>
        <v>691813</v>
      </c>
      <c r="AC228" s="57">
        <f t="shared" si="78"/>
        <v>632761</v>
      </c>
      <c r="AD228" s="55">
        <f t="shared" si="79"/>
        <v>929869</v>
      </c>
      <c r="AE228" s="56">
        <f t="shared" si="80"/>
        <v>394705</v>
      </c>
      <c r="AF228" s="67">
        <f t="shared" si="81"/>
        <v>1324574</v>
      </c>
    </row>
    <row r="229" spans="1:32">
      <c r="A229" s="46">
        <f t="shared" si="82"/>
        <v>2015</v>
      </c>
      <c r="B229" s="46">
        <f t="shared" si="83"/>
        <v>11</v>
      </c>
      <c r="C229" s="62" t="s">
        <v>32</v>
      </c>
      <c r="D229" s="63">
        <v>358423.45</v>
      </c>
      <c r="E229" s="64">
        <v>10291.1</v>
      </c>
      <c r="F229" s="65">
        <v>142020.25</v>
      </c>
      <c r="G229" s="65">
        <v>199233.9</v>
      </c>
      <c r="H229" s="63">
        <f t="shared" si="63"/>
        <v>368714.55</v>
      </c>
      <c r="I229" s="64">
        <f t="shared" si="64"/>
        <v>341254.15</v>
      </c>
      <c r="J229" s="66">
        <f t="shared" si="65"/>
        <v>500443.7</v>
      </c>
      <c r="K229" s="67">
        <f t="shared" si="66"/>
        <v>209525</v>
      </c>
      <c r="L229" s="68">
        <f t="shared" si="67"/>
        <v>709968.7</v>
      </c>
      <c r="M229" s="54"/>
      <c r="N229" s="55">
        <v>306654</v>
      </c>
      <c r="O229" s="56">
        <v>8100</v>
      </c>
      <c r="P229" s="57">
        <v>124717</v>
      </c>
      <c r="Q229" s="57">
        <v>180228</v>
      </c>
      <c r="R229" s="55">
        <f t="shared" si="68"/>
        <v>314754</v>
      </c>
      <c r="S229" s="56">
        <f t="shared" si="69"/>
        <v>304945</v>
      </c>
      <c r="T229" s="55">
        <f t="shared" si="70"/>
        <v>431371</v>
      </c>
      <c r="U229" s="56">
        <f t="shared" si="71"/>
        <v>188328</v>
      </c>
      <c r="V229" s="56">
        <f t="shared" si="72"/>
        <v>619699</v>
      </c>
      <c r="W229" s="58"/>
      <c r="X229" s="55">
        <f t="shared" si="73"/>
        <v>665077</v>
      </c>
      <c r="Y229" s="56">
        <f t="shared" si="74"/>
        <v>18391</v>
      </c>
      <c r="Z229" s="55">
        <f t="shared" si="75"/>
        <v>266737</v>
      </c>
      <c r="AA229" s="56">
        <f t="shared" si="76"/>
        <v>379462</v>
      </c>
      <c r="AB229" s="57">
        <f t="shared" si="77"/>
        <v>683468</v>
      </c>
      <c r="AC229" s="57">
        <f t="shared" si="78"/>
        <v>646199</v>
      </c>
      <c r="AD229" s="55">
        <f t="shared" si="79"/>
        <v>931814</v>
      </c>
      <c r="AE229" s="56">
        <f t="shared" si="80"/>
        <v>397853</v>
      </c>
      <c r="AF229" s="67">
        <f t="shared" si="81"/>
        <v>1329667</v>
      </c>
    </row>
    <row r="230" spans="1:32">
      <c r="A230" s="46">
        <f t="shared" si="82"/>
        <v>2015</v>
      </c>
      <c r="B230" s="46">
        <f t="shared" si="83"/>
        <v>12</v>
      </c>
      <c r="C230" s="62" t="s">
        <v>31</v>
      </c>
      <c r="D230" s="63">
        <v>321407.7</v>
      </c>
      <c r="E230" s="64">
        <v>9639.2000000000007</v>
      </c>
      <c r="F230" s="65">
        <v>131239</v>
      </c>
      <c r="G230" s="65">
        <v>163990.75</v>
      </c>
      <c r="H230" s="63">
        <f t="shared" si="63"/>
        <v>331046.90000000002</v>
      </c>
      <c r="I230" s="64">
        <f t="shared" si="64"/>
        <v>295229.75</v>
      </c>
      <c r="J230" s="66">
        <f t="shared" si="65"/>
        <v>452646.7</v>
      </c>
      <c r="K230" s="67">
        <f t="shared" si="66"/>
        <v>173629.95</v>
      </c>
      <c r="L230" s="68">
        <f t="shared" si="67"/>
        <v>626276.65</v>
      </c>
      <c r="M230" s="54"/>
      <c r="N230" s="55">
        <v>296002</v>
      </c>
      <c r="O230" s="56">
        <v>9502</v>
      </c>
      <c r="P230" s="57">
        <v>126118</v>
      </c>
      <c r="Q230" s="57">
        <v>164826</v>
      </c>
      <c r="R230" s="55">
        <f t="shared" si="68"/>
        <v>305504</v>
      </c>
      <c r="S230" s="56">
        <f t="shared" si="69"/>
        <v>290944</v>
      </c>
      <c r="T230" s="55">
        <f t="shared" si="70"/>
        <v>422120</v>
      </c>
      <c r="U230" s="56">
        <f t="shared" si="71"/>
        <v>174328</v>
      </c>
      <c r="V230" s="56">
        <f t="shared" si="72"/>
        <v>596448</v>
      </c>
      <c r="W230" s="58"/>
      <c r="X230" s="55">
        <f t="shared" si="73"/>
        <v>617410</v>
      </c>
      <c r="Y230" s="56">
        <f t="shared" si="74"/>
        <v>19141</v>
      </c>
      <c r="Z230" s="55">
        <f t="shared" si="75"/>
        <v>257357</v>
      </c>
      <c r="AA230" s="56">
        <f t="shared" si="76"/>
        <v>328817</v>
      </c>
      <c r="AB230" s="57">
        <f t="shared" si="77"/>
        <v>636551</v>
      </c>
      <c r="AC230" s="57">
        <f t="shared" si="78"/>
        <v>586174</v>
      </c>
      <c r="AD230" s="55">
        <f t="shared" si="79"/>
        <v>874767</v>
      </c>
      <c r="AE230" s="56">
        <f t="shared" si="80"/>
        <v>347958</v>
      </c>
      <c r="AF230" s="67">
        <f t="shared" si="81"/>
        <v>1222725</v>
      </c>
    </row>
    <row r="231" spans="1:32">
      <c r="A231" s="46">
        <f t="shared" si="82"/>
        <v>2016</v>
      </c>
      <c r="B231" s="46">
        <f t="shared" si="83"/>
        <v>1</v>
      </c>
      <c r="C231" s="62" t="s">
        <v>42</v>
      </c>
      <c r="D231" s="63">
        <v>367208.8</v>
      </c>
      <c r="E231" s="64">
        <v>8006.9</v>
      </c>
      <c r="F231" s="65">
        <v>126240.5</v>
      </c>
      <c r="G231" s="65">
        <v>202942.25</v>
      </c>
      <c r="H231" s="63">
        <f t="shared" si="63"/>
        <v>375215.7</v>
      </c>
      <c r="I231" s="64">
        <f t="shared" si="64"/>
        <v>329182.75</v>
      </c>
      <c r="J231" s="66">
        <f t="shared" si="65"/>
        <v>493449.3</v>
      </c>
      <c r="K231" s="67">
        <f t="shared" si="66"/>
        <v>210949.15</v>
      </c>
      <c r="L231" s="68">
        <f t="shared" si="67"/>
        <v>704398.45</v>
      </c>
      <c r="M231" s="54"/>
      <c r="N231" s="55">
        <v>278491</v>
      </c>
      <c r="O231" s="56">
        <v>9214</v>
      </c>
      <c r="P231" s="57">
        <v>106739</v>
      </c>
      <c r="Q231" s="57">
        <v>141743</v>
      </c>
      <c r="R231" s="55">
        <f t="shared" si="68"/>
        <v>287705</v>
      </c>
      <c r="S231" s="56">
        <f t="shared" si="69"/>
        <v>248482</v>
      </c>
      <c r="T231" s="55">
        <f t="shared" si="70"/>
        <v>385230</v>
      </c>
      <c r="U231" s="56">
        <f t="shared" si="71"/>
        <v>150957</v>
      </c>
      <c r="V231" s="56">
        <f t="shared" si="72"/>
        <v>536187</v>
      </c>
      <c r="W231" s="58"/>
      <c r="X231" s="55">
        <f t="shared" si="73"/>
        <v>645700</v>
      </c>
      <c r="Y231" s="56">
        <f t="shared" si="74"/>
        <v>17221</v>
      </c>
      <c r="Z231" s="55">
        <f t="shared" si="75"/>
        <v>232980</v>
      </c>
      <c r="AA231" s="56">
        <f t="shared" si="76"/>
        <v>344685</v>
      </c>
      <c r="AB231" s="57">
        <f t="shared" si="77"/>
        <v>662921</v>
      </c>
      <c r="AC231" s="57">
        <f t="shared" si="78"/>
        <v>577665</v>
      </c>
      <c r="AD231" s="55">
        <f t="shared" si="79"/>
        <v>878680</v>
      </c>
      <c r="AE231" s="56">
        <f t="shared" si="80"/>
        <v>361906</v>
      </c>
      <c r="AF231" s="67">
        <f t="shared" si="81"/>
        <v>1240586</v>
      </c>
    </row>
    <row r="232" spans="1:32">
      <c r="A232" s="46">
        <f t="shared" si="82"/>
        <v>2016</v>
      </c>
      <c r="B232" s="46">
        <f t="shared" si="83"/>
        <v>2</v>
      </c>
      <c r="C232" s="62" t="s">
        <v>41</v>
      </c>
      <c r="D232" s="63">
        <v>372744.3</v>
      </c>
      <c r="E232" s="64">
        <v>10623.95</v>
      </c>
      <c r="F232" s="65">
        <v>146488.75</v>
      </c>
      <c r="G232" s="65">
        <v>183864</v>
      </c>
      <c r="H232" s="63">
        <f t="shared" si="63"/>
        <v>383368.25</v>
      </c>
      <c r="I232" s="64">
        <f t="shared" si="64"/>
        <v>330352.75</v>
      </c>
      <c r="J232" s="66">
        <f t="shared" si="65"/>
        <v>519233.05</v>
      </c>
      <c r="K232" s="67">
        <f t="shared" si="66"/>
        <v>194487.95</v>
      </c>
      <c r="L232" s="68">
        <f t="shared" si="67"/>
        <v>713721</v>
      </c>
      <c r="M232" s="54"/>
      <c r="N232" s="55">
        <v>295870</v>
      </c>
      <c r="O232" s="56">
        <v>6914</v>
      </c>
      <c r="P232" s="57">
        <v>123010</v>
      </c>
      <c r="Q232" s="57">
        <v>135618</v>
      </c>
      <c r="R232" s="55">
        <f t="shared" si="68"/>
        <v>302784</v>
      </c>
      <c r="S232" s="56">
        <f t="shared" si="69"/>
        <v>258628</v>
      </c>
      <c r="T232" s="55">
        <f t="shared" si="70"/>
        <v>418880</v>
      </c>
      <c r="U232" s="56">
        <f t="shared" si="71"/>
        <v>142532</v>
      </c>
      <c r="V232" s="56">
        <f t="shared" si="72"/>
        <v>561412</v>
      </c>
      <c r="W232" s="58"/>
      <c r="X232" s="55">
        <f t="shared" si="73"/>
        <v>668614</v>
      </c>
      <c r="Y232" s="56">
        <f t="shared" si="74"/>
        <v>17538</v>
      </c>
      <c r="Z232" s="55">
        <f t="shared" si="75"/>
        <v>269499</v>
      </c>
      <c r="AA232" s="56">
        <f t="shared" si="76"/>
        <v>319482</v>
      </c>
      <c r="AB232" s="57">
        <f t="shared" si="77"/>
        <v>686152</v>
      </c>
      <c r="AC232" s="57">
        <f t="shared" si="78"/>
        <v>588981</v>
      </c>
      <c r="AD232" s="55">
        <f t="shared" si="79"/>
        <v>938113</v>
      </c>
      <c r="AE232" s="56">
        <f t="shared" si="80"/>
        <v>337020</v>
      </c>
      <c r="AF232" s="67">
        <f t="shared" si="81"/>
        <v>1275133</v>
      </c>
    </row>
    <row r="233" spans="1:32">
      <c r="A233" s="46">
        <f t="shared" si="82"/>
        <v>2016</v>
      </c>
      <c r="B233" s="46">
        <f t="shared" si="83"/>
        <v>3</v>
      </c>
      <c r="C233" s="62" t="s">
        <v>40</v>
      </c>
      <c r="D233" s="63">
        <v>287231.25</v>
      </c>
      <c r="E233" s="64">
        <v>9618.4500000000007</v>
      </c>
      <c r="F233" s="65">
        <v>159362.5</v>
      </c>
      <c r="G233" s="65">
        <v>156651</v>
      </c>
      <c r="H233" s="63">
        <f t="shared" si="63"/>
        <v>296849.7</v>
      </c>
      <c r="I233" s="64">
        <f t="shared" si="64"/>
        <v>316013.5</v>
      </c>
      <c r="J233" s="66">
        <f t="shared" si="65"/>
        <v>446593.75</v>
      </c>
      <c r="K233" s="67">
        <f t="shared" si="66"/>
        <v>166269.45000000001</v>
      </c>
      <c r="L233" s="68">
        <f t="shared" si="67"/>
        <v>612863.19999999995</v>
      </c>
      <c r="M233" s="54"/>
      <c r="N233" s="55">
        <v>207635</v>
      </c>
      <c r="O233" s="56">
        <v>9839</v>
      </c>
      <c r="P233" s="57">
        <v>127210</v>
      </c>
      <c r="Q233" s="57">
        <v>120172</v>
      </c>
      <c r="R233" s="55">
        <f t="shared" si="68"/>
        <v>217474</v>
      </c>
      <c r="S233" s="56">
        <f t="shared" si="69"/>
        <v>247382</v>
      </c>
      <c r="T233" s="55">
        <f t="shared" si="70"/>
        <v>334845</v>
      </c>
      <c r="U233" s="56">
        <f t="shared" si="71"/>
        <v>130011</v>
      </c>
      <c r="V233" s="56">
        <f t="shared" si="72"/>
        <v>464856</v>
      </c>
      <c r="W233" s="58"/>
      <c r="X233" s="55">
        <f t="shared" si="73"/>
        <v>494866</v>
      </c>
      <c r="Y233" s="56">
        <f t="shared" si="74"/>
        <v>19457</v>
      </c>
      <c r="Z233" s="55">
        <f t="shared" si="75"/>
        <v>286573</v>
      </c>
      <c r="AA233" s="56">
        <f t="shared" si="76"/>
        <v>276823</v>
      </c>
      <c r="AB233" s="57">
        <f t="shared" si="77"/>
        <v>514323</v>
      </c>
      <c r="AC233" s="57">
        <f t="shared" si="78"/>
        <v>563396</v>
      </c>
      <c r="AD233" s="55">
        <f t="shared" si="79"/>
        <v>781439</v>
      </c>
      <c r="AE233" s="56">
        <f t="shared" si="80"/>
        <v>296280</v>
      </c>
      <c r="AF233" s="67">
        <f t="shared" si="81"/>
        <v>1077719</v>
      </c>
    </row>
    <row r="234" spans="1:32">
      <c r="A234" s="46">
        <f t="shared" si="82"/>
        <v>2016</v>
      </c>
      <c r="B234" s="46">
        <f t="shared" si="83"/>
        <v>4</v>
      </c>
      <c r="C234" s="62" t="s">
        <v>39</v>
      </c>
      <c r="D234" s="63">
        <v>343574.1</v>
      </c>
      <c r="E234" s="64">
        <v>10629.45</v>
      </c>
      <c r="F234" s="65">
        <v>144103.75</v>
      </c>
      <c r="G234" s="65">
        <v>157869.75</v>
      </c>
      <c r="H234" s="63">
        <f t="shared" si="63"/>
        <v>354203.55</v>
      </c>
      <c r="I234" s="64">
        <f t="shared" si="64"/>
        <v>301973.5</v>
      </c>
      <c r="J234" s="66">
        <f t="shared" si="65"/>
        <v>487677.85</v>
      </c>
      <c r="K234" s="67">
        <f t="shared" si="66"/>
        <v>168499.20000000001</v>
      </c>
      <c r="L234" s="68">
        <f t="shared" si="67"/>
        <v>656177.05000000005</v>
      </c>
      <c r="M234" s="54"/>
      <c r="N234" s="55">
        <v>247316</v>
      </c>
      <c r="O234" s="56">
        <v>6407</v>
      </c>
      <c r="P234" s="57">
        <v>112805</v>
      </c>
      <c r="Q234" s="57">
        <v>112314</v>
      </c>
      <c r="R234" s="55">
        <f t="shared" si="68"/>
        <v>253723</v>
      </c>
      <c r="S234" s="56">
        <f t="shared" si="69"/>
        <v>225119</v>
      </c>
      <c r="T234" s="55">
        <f t="shared" si="70"/>
        <v>360121</v>
      </c>
      <c r="U234" s="56">
        <f t="shared" si="71"/>
        <v>118721</v>
      </c>
      <c r="V234" s="56">
        <f t="shared" si="72"/>
        <v>478842</v>
      </c>
      <c r="W234" s="58"/>
      <c r="X234" s="55">
        <f t="shared" si="73"/>
        <v>590890</v>
      </c>
      <c r="Y234" s="56">
        <f t="shared" si="74"/>
        <v>17036</v>
      </c>
      <c r="Z234" s="55">
        <f t="shared" si="75"/>
        <v>256909</v>
      </c>
      <c r="AA234" s="56">
        <f t="shared" si="76"/>
        <v>270184</v>
      </c>
      <c r="AB234" s="57">
        <f t="shared" si="77"/>
        <v>607926</v>
      </c>
      <c r="AC234" s="57">
        <f t="shared" si="78"/>
        <v>527093</v>
      </c>
      <c r="AD234" s="55">
        <f t="shared" si="79"/>
        <v>847799</v>
      </c>
      <c r="AE234" s="56">
        <f t="shared" si="80"/>
        <v>287220</v>
      </c>
      <c r="AF234" s="67">
        <f t="shared" si="81"/>
        <v>1135019</v>
      </c>
    </row>
    <row r="235" spans="1:32">
      <c r="A235" s="46">
        <f t="shared" si="82"/>
        <v>2016</v>
      </c>
      <c r="B235" s="46">
        <f t="shared" si="83"/>
        <v>5</v>
      </c>
      <c r="C235" s="62" t="s">
        <v>38</v>
      </c>
      <c r="D235" s="63">
        <v>400765.95</v>
      </c>
      <c r="E235" s="64">
        <v>10943.1</v>
      </c>
      <c r="F235" s="65">
        <v>162487</v>
      </c>
      <c r="G235" s="65">
        <v>196213.25</v>
      </c>
      <c r="H235" s="63">
        <f t="shared" si="63"/>
        <v>411709.05</v>
      </c>
      <c r="I235" s="64">
        <f t="shared" si="64"/>
        <v>358700.25</v>
      </c>
      <c r="J235" s="66">
        <f t="shared" si="65"/>
        <v>563252.94999999995</v>
      </c>
      <c r="K235" s="67">
        <f t="shared" si="66"/>
        <v>207156.35</v>
      </c>
      <c r="L235" s="68">
        <f t="shared" si="67"/>
        <v>770409.29999999993</v>
      </c>
      <c r="M235" s="54"/>
      <c r="N235" s="55">
        <v>330639</v>
      </c>
      <c r="O235" s="56">
        <v>8353</v>
      </c>
      <c r="P235" s="57">
        <v>138594</v>
      </c>
      <c r="Q235" s="57">
        <v>162980</v>
      </c>
      <c r="R235" s="55">
        <f t="shared" si="68"/>
        <v>338992</v>
      </c>
      <c r="S235" s="56">
        <f t="shared" si="69"/>
        <v>301574</v>
      </c>
      <c r="T235" s="55">
        <f t="shared" si="70"/>
        <v>469233</v>
      </c>
      <c r="U235" s="56">
        <f t="shared" si="71"/>
        <v>171333</v>
      </c>
      <c r="V235" s="56">
        <f t="shared" si="72"/>
        <v>640566</v>
      </c>
      <c r="W235" s="58"/>
      <c r="X235" s="55">
        <f t="shared" si="73"/>
        <v>731405</v>
      </c>
      <c r="Y235" s="56">
        <f t="shared" si="74"/>
        <v>19296</v>
      </c>
      <c r="Z235" s="55">
        <f t="shared" si="75"/>
        <v>301081</v>
      </c>
      <c r="AA235" s="56">
        <f t="shared" si="76"/>
        <v>359193</v>
      </c>
      <c r="AB235" s="57">
        <f t="shared" si="77"/>
        <v>750701</v>
      </c>
      <c r="AC235" s="57">
        <f t="shared" si="78"/>
        <v>660274</v>
      </c>
      <c r="AD235" s="55">
        <f t="shared" si="79"/>
        <v>1032486</v>
      </c>
      <c r="AE235" s="56">
        <f t="shared" si="80"/>
        <v>378489</v>
      </c>
      <c r="AF235" s="67">
        <f t="shared" si="81"/>
        <v>1410975</v>
      </c>
    </row>
    <row r="236" spans="1:32">
      <c r="A236" s="46">
        <f t="shared" si="82"/>
        <v>2016</v>
      </c>
      <c r="B236" s="46">
        <f t="shared" si="83"/>
        <v>6</v>
      </c>
      <c r="C236" s="62" t="s">
        <v>37</v>
      </c>
      <c r="D236" s="63">
        <v>355622.9</v>
      </c>
      <c r="E236" s="64">
        <v>9554.25</v>
      </c>
      <c r="F236" s="65">
        <v>140561.5</v>
      </c>
      <c r="G236" s="65">
        <v>170268.25</v>
      </c>
      <c r="H236" s="63">
        <f t="shared" si="63"/>
        <v>365177.15</v>
      </c>
      <c r="I236" s="64">
        <f t="shared" si="64"/>
        <v>310829.75</v>
      </c>
      <c r="J236" s="66">
        <f t="shared" si="65"/>
        <v>496184.4</v>
      </c>
      <c r="K236" s="67">
        <f t="shared" si="66"/>
        <v>179822.5</v>
      </c>
      <c r="L236" s="68">
        <f t="shared" si="67"/>
        <v>676006.9</v>
      </c>
      <c r="M236" s="54"/>
      <c r="N236" s="55">
        <v>313526</v>
      </c>
      <c r="O236" s="56">
        <v>7473</v>
      </c>
      <c r="P236" s="57">
        <v>128099</v>
      </c>
      <c r="Q236" s="57">
        <v>154242</v>
      </c>
      <c r="R236" s="55">
        <f t="shared" si="68"/>
        <v>320999</v>
      </c>
      <c r="S236" s="56">
        <f t="shared" si="69"/>
        <v>282341</v>
      </c>
      <c r="T236" s="55">
        <f t="shared" si="70"/>
        <v>441625</v>
      </c>
      <c r="U236" s="56">
        <f t="shared" si="71"/>
        <v>161715</v>
      </c>
      <c r="V236" s="56">
        <f t="shared" si="72"/>
        <v>603340</v>
      </c>
      <c r="W236" s="58"/>
      <c r="X236" s="55">
        <f t="shared" si="73"/>
        <v>669149</v>
      </c>
      <c r="Y236" s="56">
        <f t="shared" si="74"/>
        <v>17027</v>
      </c>
      <c r="Z236" s="55">
        <f t="shared" si="75"/>
        <v>268661</v>
      </c>
      <c r="AA236" s="56">
        <f t="shared" si="76"/>
        <v>324510</v>
      </c>
      <c r="AB236" s="57">
        <f t="shared" si="77"/>
        <v>686176</v>
      </c>
      <c r="AC236" s="57">
        <f t="shared" si="78"/>
        <v>593171</v>
      </c>
      <c r="AD236" s="55">
        <f t="shared" si="79"/>
        <v>937810</v>
      </c>
      <c r="AE236" s="56">
        <f t="shared" si="80"/>
        <v>341537</v>
      </c>
      <c r="AF236" s="67">
        <f t="shared" si="81"/>
        <v>1279347</v>
      </c>
    </row>
    <row r="237" spans="1:32">
      <c r="A237" s="46">
        <f t="shared" si="82"/>
        <v>2016</v>
      </c>
      <c r="B237" s="46">
        <f t="shared" si="83"/>
        <v>7</v>
      </c>
      <c r="C237" s="62" t="s">
        <v>36</v>
      </c>
      <c r="D237" s="63">
        <v>368696.85</v>
      </c>
      <c r="E237" s="64">
        <v>10756.75</v>
      </c>
      <c r="F237" s="65">
        <v>132490</v>
      </c>
      <c r="G237" s="65">
        <v>175948.2</v>
      </c>
      <c r="H237" s="63">
        <f t="shared" si="63"/>
        <v>379453.6</v>
      </c>
      <c r="I237" s="64">
        <f t="shared" si="64"/>
        <v>308438.2</v>
      </c>
      <c r="J237" s="66">
        <f t="shared" si="65"/>
        <v>501186.85</v>
      </c>
      <c r="K237" s="67">
        <f t="shared" si="66"/>
        <v>186704.95</v>
      </c>
      <c r="L237" s="68">
        <f t="shared" si="67"/>
        <v>687891.8</v>
      </c>
      <c r="M237" s="54"/>
      <c r="N237" s="55">
        <v>325608</v>
      </c>
      <c r="O237" s="56">
        <v>9884</v>
      </c>
      <c r="P237" s="57">
        <v>142812</v>
      </c>
      <c r="Q237" s="57">
        <v>158787</v>
      </c>
      <c r="R237" s="55">
        <f t="shared" si="68"/>
        <v>335492</v>
      </c>
      <c r="S237" s="56">
        <f t="shared" si="69"/>
        <v>301599</v>
      </c>
      <c r="T237" s="55">
        <f t="shared" si="70"/>
        <v>468420</v>
      </c>
      <c r="U237" s="56">
        <f t="shared" si="71"/>
        <v>168671</v>
      </c>
      <c r="V237" s="56">
        <f t="shared" si="72"/>
        <v>637091</v>
      </c>
      <c r="W237" s="58"/>
      <c r="X237" s="55">
        <f t="shared" si="73"/>
        <v>694305</v>
      </c>
      <c r="Y237" s="56">
        <f t="shared" si="74"/>
        <v>20641</v>
      </c>
      <c r="Z237" s="55">
        <f t="shared" si="75"/>
        <v>275302</v>
      </c>
      <c r="AA237" s="56">
        <f t="shared" si="76"/>
        <v>334735</v>
      </c>
      <c r="AB237" s="57">
        <f t="shared" si="77"/>
        <v>714946</v>
      </c>
      <c r="AC237" s="57">
        <f t="shared" si="78"/>
        <v>610037</v>
      </c>
      <c r="AD237" s="55">
        <f t="shared" si="79"/>
        <v>969607</v>
      </c>
      <c r="AE237" s="56">
        <f t="shared" si="80"/>
        <v>355376</v>
      </c>
      <c r="AF237" s="67">
        <f t="shared" si="81"/>
        <v>1324983</v>
      </c>
    </row>
    <row r="238" spans="1:32">
      <c r="A238" s="46">
        <f t="shared" si="82"/>
        <v>2016</v>
      </c>
      <c r="B238" s="46">
        <f t="shared" si="83"/>
        <v>8</v>
      </c>
      <c r="C238" s="62" t="s">
        <v>35</v>
      </c>
      <c r="D238" s="63">
        <v>411366.85</v>
      </c>
      <c r="E238" s="64">
        <v>11823.4</v>
      </c>
      <c r="F238" s="65">
        <v>153005</v>
      </c>
      <c r="G238" s="65">
        <v>222737.5</v>
      </c>
      <c r="H238" s="63">
        <f t="shared" si="63"/>
        <v>423190.25</v>
      </c>
      <c r="I238" s="64">
        <f t="shared" si="64"/>
        <v>375742.5</v>
      </c>
      <c r="J238" s="66">
        <f t="shared" si="65"/>
        <v>564371.85</v>
      </c>
      <c r="K238" s="67">
        <f t="shared" si="66"/>
        <v>234560.9</v>
      </c>
      <c r="L238" s="68">
        <f t="shared" si="67"/>
        <v>798932.75</v>
      </c>
      <c r="M238" s="54"/>
      <c r="N238" s="55">
        <v>321625</v>
      </c>
      <c r="O238" s="56">
        <v>8620</v>
      </c>
      <c r="P238" s="57">
        <v>159247</v>
      </c>
      <c r="Q238" s="57">
        <v>151538</v>
      </c>
      <c r="R238" s="55">
        <f t="shared" si="68"/>
        <v>330245</v>
      </c>
      <c r="S238" s="56">
        <f t="shared" si="69"/>
        <v>310785</v>
      </c>
      <c r="T238" s="55">
        <f t="shared" si="70"/>
        <v>480872</v>
      </c>
      <c r="U238" s="56">
        <f t="shared" si="71"/>
        <v>160158</v>
      </c>
      <c r="V238" s="56">
        <f t="shared" si="72"/>
        <v>641030</v>
      </c>
      <c r="W238" s="58"/>
      <c r="X238" s="55">
        <f t="shared" si="73"/>
        <v>732992</v>
      </c>
      <c r="Y238" s="56">
        <f t="shared" si="74"/>
        <v>20443</v>
      </c>
      <c r="Z238" s="55">
        <f t="shared" si="75"/>
        <v>312252</v>
      </c>
      <c r="AA238" s="56">
        <f t="shared" si="76"/>
        <v>374276</v>
      </c>
      <c r="AB238" s="57">
        <f t="shared" si="77"/>
        <v>753435</v>
      </c>
      <c r="AC238" s="57">
        <f t="shared" si="78"/>
        <v>686528</v>
      </c>
      <c r="AD238" s="55">
        <f t="shared" si="79"/>
        <v>1045244</v>
      </c>
      <c r="AE238" s="56">
        <f t="shared" si="80"/>
        <v>394719</v>
      </c>
      <c r="AF238" s="67">
        <f t="shared" si="81"/>
        <v>1439963</v>
      </c>
    </row>
    <row r="239" spans="1:32">
      <c r="A239" s="46">
        <f t="shared" si="82"/>
        <v>2016</v>
      </c>
      <c r="B239" s="46">
        <f t="shared" si="83"/>
        <v>9</v>
      </c>
      <c r="C239" s="62" t="s">
        <v>34</v>
      </c>
      <c r="D239" s="63">
        <v>388958.5</v>
      </c>
      <c r="E239" s="64">
        <v>11019.75</v>
      </c>
      <c r="F239" s="65">
        <v>145096.25</v>
      </c>
      <c r="G239" s="65">
        <v>202632.9</v>
      </c>
      <c r="H239" s="63">
        <f t="shared" si="63"/>
        <v>399978.25</v>
      </c>
      <c r="I239" s="64">
        <f t="shared" si="64"/>
        <v>347729.15</v>
      </c>
      <c r="J239" s="66">
        <f t="shared" si="65"/>
        <v>534054.75</v>
      </c>
      <c r="K239" s="67">
        <f t="shared" si="66"/>
        <v>213652.65</v>
      </c>
      <c r="L239" s="68">
        <f t="shared" si="67"/>
        <v>747707.4</v>
      </c>
      <c r="M239" s="54"/>
      <c r="N239" s="55">
        <v>282945</v>
      </c>
      <c r="O239" s="56">
        <v>7539</v>
      </c>
      <c r="P239" s="57">
        <v>120383</v>
      </c>
      <c r="Q239" s="57">
        <v>135937</v>
      </c>
      <c r="R239" s="55">
        <f t="shared" si="68"/>
        <v>290484</v>
      </c>
      <c r="S239" s="56">
        <f t="shared" si="69"/>
        <v>256320</v>
      </c>
      <c r="T239" s="55">
        <f t="shared" si="70"/>
        <v>403328</v>
      </c>
      <c r="U239" s="56">
        <f t="shared" si="71"/>
        <v>143476</v>
      </c>
      <c r="V239" s="56">
        <f t="shared" si="72"/>
        <v>546804</v>
      </c>
      <c r="W239" s="58"/>
      <c r="X239" s="55">
        <f t="shared" si="73"/>
        <v>671904</v>
      </c>
      <c r="Y239" s="56">
        <f t="shared" si="74"/>
        <v>18559</v>
      </c>
      <c r="Z239" s="55">
        <f t="shared" si="75"/>
        <v>265479</v>
      </c>
      <c r="AA239" s="56">
        <f t="shared" si="76"/>
        <v>338570</v>
      </c>
      <c r="AB239" s="57">
        <f t="shared" si="77"/>
        <v>690463</v>
      </c>
      <c r="AC239" s="57">
        <f t="shared" si="78"/>
        <v>604049</v>
      </c>
      <c r="AD239" s="55">
        <f t="shared" si="79"/>
        <v>937383</v>
      </c>
      <c r="AE239" s="56">
        <f t="shared" si="80"/>
        <v>357129</v>
      </c>
      <c r="AF239" s="67">
        <f t="shared" si="81"/>
        <v>1294512</v>
      </c>
    </row>
    <row r="240" spans="1:32">
      <c r="A240" s="46">
        <f t="shared" si="82"/>
        <v>2016</v>
      </c>
      <c r="B240" s="46">
        <f t="shared" si="83"/>
        <v>10</v>
      </c>
      <c r="C240" s="62" t="s">
        <v>33</v>
      </c>
      <c r="D240" s="63">
        <v>417311.05</v>
      </c>
      <c r="E240" s="64">
        <v>10885.8</v>
      </c>
      <c r="F240" s="65">
        <v>166406.25</v>
      </c>
      <c r="G240" s="65">
        <v>219971.4</v>
      </c>
      <c r="H240" s="63">
        <f t="shared" si="63"/>
        <v>428196.85</v>
      </c>
      <c r="I240" s="64">
        <f t="shared" si="64"/>
        <v>386377.65</v>
      </c>
      <c r="J240" s="66">
        <f t="shared" si="65"/>
        <v>583717.30000000005</v>
      </c>
      <c r="K240" s="67">
        <f t="shared" si="66"/>
        <v>230857.19999999998</v>
      </c>
      <c r="L240" s="68">
        <f t="shared" si="67"/>
        <v>814574.5</v>
      </c>
      <c r="M240" s="54"/>
      <c r="N240" s="55">
        <v>296711</v>
      </c>
      <c r="O240" s="56">
        <v>8716</v>
      </c>
      <c r="P240" s="57">
        <v>126770</v>
      </c>
      <c r="Q240" s="57">
        <v>149612</v>
      </c>
      <c r="R240" s="55">
        <f t="shared" si="68"/>
        <v>305427</v>
      </c>
      <c r="S240" s="56">
        <f t="shared" si="69"/>
        <v>276382</v>
      </c>
      <c r="T240" s="55">
        <f t="shared" si="70"/>
        <v>423481</v>
      </c>
      <c r="U240" s="56">
        <f t="shared" si="71"/>
        <v>158328</v>
      </c>
      <c r="V240" s="56">
        <f t="shared" si="72"/>
        <v>581809</v>
      </c>
      <c r="W240" s="58"/>
      <c r="X240" s="55">
        <f t="shared" si="73"/>
        <v>714022</v>
      </c>
      <c r="Y240" s="56">
        <f t="shared" si="74"/>
        <v>19602</v>
      </c>
      <c r="Z240" s="55">
        <f t="shared" si="75"/>
        <v>293176</v>
      </c>
      <c r="AA240" s="56">
        <f t="shared" si="76"/>
        <v>369583</v>
      </c>
      <c r="AB240" s="57">
        <f t="shared" si="77"/>
        <v>733624</v>
      </c>
      <c r="AC240" s="57">
        <f t="shared" si="78"/>
        <v>662759</v>
      </c>
      <c r="AD240" s="55">
        <f t="shared" si="79"/>
        <v>1007198</v>
      </c>
      <c r="AE240" s="56">
        <f t="shared" si="80"/>
        <v>389185</v>
      </c>
      <c r="AF240" s="67">
        <f t="shared" si="81"/>
        <v>1396383</v>
      </c>
    </row>
    <row r="241" spans="1:32">
      <c r="A241" s="46">
        <f t="shared" si="82"/>
        <v>2016</v>
      </c>
      <c r="B241" s="46">
        <f t="shared" si="83"/>
        <v>11</v>
      </c>
      <c r="C241" s="62" t="s">
        <v>32</v>
      </c>
      <c r="D241" s="63">
        <v>437050.2</v>
      </c>
      <c r="E241" s="64">
        <v>11261.15</v>
      </c>
      <c r="F241" s="65">
        <v>177359.75</v>
      </c>
      <c r="G241" s="65">
        <v>251893.1</v>
      </c>
      <c r="H241" s="63">
        <f t="shared" si="63"/>
        <v>448311.35000000003</v>
      </c>
      <c r="I241" s="64">
        <f t="shared" si="64"/>
        <v>429252.85</v>
      </c>
      <c r="J241" s="66">
        <f t="shared" si="65"/>
        <v>614409.94999999995</v>
      </c>
      <c r="K241" s="67">
        <f t="shared" si="66"/>
        <v>263154.25</v>
      </c>
      <c r="L241" s="68">
        <f t="shared" si="67"/>
        <v>877564.2</v>
      </c>
      <c r="M241" s="54"/>
      <c r="N241" s="55">
        <v>270610</v>
      </c>
      <c r="O241" s="56">
        <v>8555</v>
      </c>
      <c r="P241" s="57">
        <v>120897</v>
      </c>
      <c r="Q241" s="57">
        <v>134246</v>
      </c>
      <c r="R241" s="55">
        <f t="shared" si="68"/>
        <v>279165</v>
      </c>
      <c r="S241" s="56">
        <f t="shared" si="69"/>
        <v>255143</v>
      </c>
      <c r="T241" s="55">
        <f t="shared" si="70"/>
        <v>391507</v>
      </c>
      <c r="U241" s="56">
        <f t="shared" si="71"/>
        <v>142801</v>
      </c>
      <c r="V241" s="56">
        <f t="shared" si="72"/>
        <v>534308</v>
      </c>
      <c r="W241" s="58"/>
      <c r="X241" s="55">
        <f t="shared" si="73"/>
        <v>707660</v>
      </c>
      <c r="Y241" s="56">
        <f t="shared" si="74"/>
        <v>19816</v>
      </c>
      <c r="Z241" s="55">
        <f t="shared" si="75"/>
        <v>298257</v>
      </c>
      <c r="AA241" s="56">
        <f t="shared" si="76"/>
        <v>386139</v>
      </c>
      <c r="AB241" s="57">
        <f t="shared" si="77"/>
        <v>727476</v>
      </c>
      <c r="AC241" s="57">
        <f t="shared" si="78"/>
        <v>684396</v>
      </c>
      <c r="AD241" s="55">
        <f t="shared" si="79"/>
        <v>1005917</v>
      </c>
      <c r="AE241" s="56">
        <f t="shared" si="80"/>
        <v>405955</v>
      </c>
      <c r="AF241" s="67">
        <f t="shared" si="81"/>
        <v>1411872</v>
      </c>
    </row>
    <row r="242" spans="1:32">
      <c r="A242" s="46">
        <f t="shared" si="82"/>
        <v>2016</v>
      </c>
      <c r="B242" s="46">
        <f t="shared" si="83"/>
        <v>12</v>
      </c>
      <c r="C242" s="62" t="s">
        <v>31</v>
      </c>
      <c r="D242" s="63">
        <v>394217.15</v>
      </c>
      <c r="E242" s="64">
        <v>10663.5</v>
      </c>
      <c r="F242" s="65">
        <v>164900.5</v>
      </c>
      <c r="G242" s="65">
        <v>226755.1</v>
      </c>
      <c r="H242" s="63">
        <f t="shared" si="63"/>
        <v>404880.65</v>
      </c>
      <c r="I242" s="64">
        <f t="shared" si="64"/>
        <v>391655.6</v>
      </c>
      <c r="J242" s="66">
        <f t="shared" si="65"/>
        <v>559117.65</v>
      </c>
      <c r="K242" s="67">
        <f t="shared" si="66"/>
        <v>237418.6</v>
      </c>
      <c r="L242" s="68">
        <f t="shared" si="67"/>
        <v>796536.25</v>
      </c>
      <c r="M242" s="54"/>
      <c r="N242" s="55">
        <v>271599</v>
      </c>
      <c r="O242" s="56">
        <v>7835</v>
      </c>
      <c r="P242" s="57">
        <v>122933</v>
      </c>
      <c r="Q242" s="57">
        <v>146562</v>
      </c>
      <c r="R242" s="55">
        <f t="shared" si="68"/>
        <v>279434</v>
      </c>
      <c r="S242" s="56">
        <f t="shared" si="69"/>
        <v>269495</v>
      </c>
      <c r="T242" s="55">
        <f t="shared" si="70"/>
        <v>394532</v>
      </c>
      <c r="U242" s="56">
        <f t="shared" si="71"/>
        <v>154397</v>
      </c>
      <c r="V242" s="56">
        <f t="shared" si="72"/>
        <v>548929</v>
      </c>
      <c r="W242" s="58"/>
      <c r="X242" s="55">
        <f t="shared" si="73"/>
        <v>665816</v>
      </c>
      <c r="Y242" s="56">
        <f t="shared" si="74"/>
        <v>18499</v>
      </c>
      <c r="Z242" s="55">
        <f t="shared" si="75"/>
        <v>287834</v>
      </c>
      <c r="AA242" s="56">
        <f t="shared" si="76"/>
        <v>373317</v>
      </c>
      <c r="AB242" s="57">
        <f t="shared" si="77"/>
        <v>684315</v>
      </c>
      <c r="AC242" s="57">
        <f t="shared" si="78"/>
        <v>661151</v>
      </c>
      <c r="AD242" s="55">
        <f t="shared" si="79"/>
        <v>953650</v>
      </c>
      <c r="AE242" s="56">
        <f t="shared" si="80"/>
        <v>391816</v>
      </c>
      <c r="AF242" s="67">
        <f t="shared" si="81"/>
        <v>1345466</v>
      </c>
    </row>
    <row r="243" spans="1:32">
      <c r="A243" s="46">
        <f t="shared" si="82"/>
        <v>2017</v>
      </c>
      <c r="B243" s="46">
        <f t="shared" si="83"/>
        <v>1</v>
      </c>
      <c r="C243" s="62" t="s">
        <v>42</v>
      </c>
      <c r="D243" s="63">
        <v>367208.8</v>
      </c>
      <c r="E243" s="64">
        <v>8006.9</v>
      </c>
      <c r="F243" s="65">
        <v>126240.5</v>
      </c>
      <c r="G243" s="65">
        <v>202942.25</v>
      </c>
      <c r="H243" s="63">
        <f t="shared" si="63"/>
        <v>375215.7</v>
      </c>
      <c r="I243" s="64">
        <f t="shared" si="64"/>
        <v>329182.75</v>
      </c>
      <c r="J243" s="66">
        <f t="shared" si="65"/>
        <v>493449.3</v>
      </c>
      <c r="K243" s="67">
        <f t="shared" si="66"/>
        <v>210949.15</v>
      </c>
      <c r="L243" s="68">
        <f t="shared" si="67"/>
        <v>704398.45</v>
      </c>
      <c r="M243" s="54"/>
      <c r="N243" s="55">
        <v>298990</v>
      </c>
      <c r="O243" s="56">
        <v>7168</v>
      </c>
      <c r="P243" s="57">
        <v>118234</v>
      </c>
      <c r="Q243" s="57">
        <v>158297</v>
      </c>
      <c r="R243" s="55">
        <f t="shared" si="68"/>
        <v>306158</v>
      </c>
      <c r="S243" s="56">
        <f t="shared" si="69"/>
        <v>276531</v>
      </c>
      <c r="T243" s="55">
        <f t="shared" si="70"/>
        <v>417224</v>
      </c>
      <c r="U243" s="56">
        <f t="shared" si="71"/>
        <v>165465</v>
      </c>
      <c r="V243" s="56">
        <f t="shared" si="72"/>
        <v>582689</v>
      </c>
      <c r="W243" s="58"/>
      <c r="X243" s="55">
        <f t="shared" si="73"/>
        <v>666199</v>
      </c>
      <c r="Y243" s="56">
        <f t="shared" si="74"/>
        <v>15175</v>
      </c>
      <c r="Z243" s="55">
        <f t="shared" si="75"/>
        <v>244475</v>
      </c>
      <c r="AA243" s="56">
        <f t="shared" si="76"/>
        <v>361239</v>
      </c>
      <c r="AB243" s="57">
        <f t="shared" si="77"/>
        <v>681374</v>
      </c>
      <c r="AC243" s="57">
        <f t="shared" si="78"/>
        <v>605714</v>
      </c>
      <c r="AD243" s="55">
        <f t="shared" si="79"/>
        <v>910674</v>
      </c>
      <c r="AE243" s="56">
        <f t="shared" si="80"/>
        <v>376414</v>
      </c>
      <c r="AF243" s="67">
        <f t="shared" si="81"/>
        <v>1287088</v>
      </c>
    </row>
    <row r="244" spans="1:32">
      <c r="A244" s="46">
        <f t="shared" si="82"/>
        <v>2017</v>
      </c>
      <c r="B244" s="46">
        <f t="shared" si="83"/>
        <v>2</v>
      </c>
      <c r="C244" s="62" t="s">
        <v>41</v>
      </c>
      <c r="D244" s="63">
        <v>372744.3</v>
      </c>
      <c r="E244" s="64">
        <v>10623.95</v>
      </c>
      <c r="F244" s="65">
        <v>146488.75</v>
      </c>
      <c r="G244" s="65">
        <v>183864</v>
      </c>
      <c r="H244" s="63">
        <f t="shared" si="63"/>
        <v>383368.25</v>
      </c>
      <c r="I244" s="64">
        <f t="shared" si="64"/>
        <v>330352.75</v>
      </c>
      <c r="J244" s="66">
        <f t="shared" si="65"/>
        <v>519233.05</v>
      </c>
      <c r="K244" s="67">
        <f t="shared" si="66"/>
        <v>194487.95</v>
      </c>
      <c r="L244" s="68">
        <f t="shared" si="67"/>
        <v>713721</v>
      </c>
      <c r="M244" s="54"/>
      <c r="N244" s="55">
        <v>249759</v>
      </c>
      <c r="O244" s="56">
        <v>5749</v>
      </c>
      <c r="P244" s="57">
        <v>119811</v>
      </c>
      <c r="Q244" s="57">
        <v>122993</v>
      </c>
      <c r="R244" s="55">
        <f t="shared" si="68"/>
        <v>255508</v>
      </c>
      <c r="S244" s="56">
        <f t="shared" si="69"/>
        <v>242804</v>
      </c>
      <c r="T244" s="55">
        <f t="shared" si="70"/>
        <v>369570</v>
      </c>
      <c r="U244" s="56">
        <f t="shared" si="71"/>
        <v>128742</v>
      </c>
      <c r="V244" s="56">
        <f t="shared" si="72"/>
        <v>498312</v>
      </c>
      <c r="W244" s="58"/>
      <c r="X244" s="55">
        <f t="shared" si="73"/>
        <v>622503</v>
      </c>
      <c r="Y244" s="56">
        <f t="shared" si="74"/>
        <v>16373</v>
      </c>
      <c r="Z244" s="55">
        <f t="shared" si="75"/>
        <v>266300</v>
      </c>
      <c r="AA244" s="56">
        <f t="shared" si="76"/>
        <v>306857</v>
      </c>
      <c r="AB244" s="57">
        <f t="shared" si="77"/>
        <v>638876</v>
      </c>
      <c r="AC244" s="57">
        <f t="shared" si="78"/>
        <v>573157</v>
      </c>
      <c r="AD244" s="55">
        <f t="shared" si="79"/>
        <v>888803</v>
      </c>
      <c r="AE244" s="56">
        <f t="shared" si="80"/>
        <v>323230</v>
      </c>
      <c r="AF244" s="67">
        <f t="shared" si="81"/>
        <v>1212033</v>
      </c>
    </row>
    <row r="245" spans="1:32">
      <c r="A245" s="46">
        <f t="shared" si="82"/>
        <v>2017</v>
      </c>
      <c r="B245" s="46">
        <f t="shared" si="83"/>
        <v>3</v>
      </c>
      <c r="C245" s="62" t="s">
        <v>40</v>
      </c>
      <c r="D245" s="63">
        <v>287231.25</v>
      </c>
      <c r="E245" s="64">
        <v>9618.4500000000007</v>
      </c>
      <c r="F245" s="65">
        <v>159362.5</v>
      </c>
      <c r="G245" s="65">
        <v>156651</v>
      </c>
      <c r="H245" s="63">
        <f t="shared" si="63"/>
        <v>296849.7</v>
      </c>
      <c r="I245" s="64">
        <f t="shared" si="64"/>
        <v>316013.5</v>
      </c>
      <c r="J245" s="66">
        <f t="shared" si="65"/>
        <v>446593.75</v>
      </c>
      <c r="K245" s="67">
        <f t="shared" si="66"/>
        <v>166269.45000000001</v>
      </c>
      <c r="L245" s="68">
        <f t="shared" si="67"/>
        <v>612863.19999999995</v>
      </c>
      <c r="M245" s="54"/>
      <c r="N245" s="55">
        <v>249534</v>
      </c>
      <c r="O245" s="56">
        <v>6761</v>
      </c>
      <c r="P245" s="57">
        <v>120435</v>
      </c>
      <c r="Q245" s="57">
        <v>128652</v>
      </c>
      <c r="R245" s="55">
        <f t="shared" si="68"/>
        <v>256295</v>
      </c>
      <c r="S245" s="56">
        <f t="shared" si="69"/>
        <v>249087</v>
      </c>
      <c r="T245" s="55">
        <f t="shared" si="70"/>
        <v>369969</v>
      </c>
      <c r="U245" s="56">
        <f t="shared" si="71"/>
        <v>135413</v>
      </c>
      <c r="V245" s="56">
        <f t="shared" si="72"/>
        <v>505382</v>
      </c>
      <c r="W245" s="58"/>
      <c r="X245" s="55">
        <f t="shared" si="73"/>
        <v>536765</v>
      </c>
      <c r="Y245" s="56">
        <f t="shared" si="74"/>
        <v>16379</v>
      </c>
      <c r="Z245" s="55">
        <f t="shared" si="75"/>
        <v>279798</v>
      </c>
      <c r="AA245" s="56">
        <f t="shared" si="76"/>
        <v>285303</v>
      </c>
      <c r="AB245" s="57">
        <f t="shared" si="77"/>
        <v>553144</v>
      </c>
      <c r="AC245" s="57">
        <f t="shared" si="78"/>
        <v>565101</v>
      </c>
      <c r="AD245" s="55">
        <f t="shared" si="79"/>
        <v>816563</v>
      </c>
      <c r="AE245" s="56">
        <f t="shared" si="80"/>
        <v>301682</v>
      </c>
      <c r="AF245" s="67">
        <f t="shared" si="81"/>
        <v>1118245</v>
      </c>
    </row>
    <row r="246" spans="1:32">
      <c r="A246" s="46">
        <f t="shared" si="82"/>
        <v>2017</v>
      </c>
      <c r="B246" s="46">
        <f t="shared" si="83"/>
        <v>4</v>
      </c>
      <c r="C246" s="62" t="s">
        <v>39</v>
      </c>
      <c r="D246" s="63">
        <v>343574.1</v>
      </c>
      <c r="E246" s="64">
        <v>10629.45</v>
      </c>
      <c r="F246" s="65">
        <v>144103.75</v>
      </c>
      <c r="G246" s="65">
        <v>157869.75</v>
      </c>
      <c r="H246" s="63">
        <f t="shared" si="63"/>
        <v>354203.55</v>
      </c>
      <c r="I246" s="64">
        <f t="shared" si="64"/>
        <v>301973.5</v>
      </c>
      <c r="J246" s="66">
        <f t="shared" si="65"/>
        <v>487677.85</v>
      </c>
      <c r="K246" s="67">
        <f t="shared" si="66"/>
        <v>168499.20000000001</v>
      </c>
      <c r="L246" s="68">
        <f t="shared" si="67"/>
        <v>656177.05000000005</v>
      </c>
      <c r="M246" s="54"/>
      <c r="N246" s="55">
        <v>288207</v>
      </c>
      <c r="O246" s="56">
        <v>6381</v>
      </c>
      <c r="P246" s="57">
        <v>116260</v>
      </c>
      <c r="Q246" s="57">
        <v>147166</v>
      </c>
      <c r="R246" s="55">
        <f t="shared" si="68"/>
        <v>294588</v>
      </c>
      <c r="S246" s="56">
        <f t="shared" si="69"/>
        <v>263426</v>
      </c>
      <c r="T246" s="55">
        <f t="shared" si="70"/>
        <v>404467</v>
      </c>
      <c r="U246" s="56">
        <f t="shared" si="71"/>
        <v>153547</v>
      </c>
      <c r="V246" s="56">
        <f t="shared" si="72"/>
        <v>558014</v>
      </c>
      <c r="W246" s="58"/>
      <c r="X246" s="55">
        <f t="shared" si="73"/>
        <v>631781</v>
      </c>
      <c r="Y246" s="56">
        <f t="shared" si="74"/>
        <v>17010</v>
      </c>
      <c r="Z246" s="55">
        <f t="shared" si="75"/>
        <v>260364</v>
      </c>
      <c r="AA246" s="56">
        <f t="shared" si="76"/>
        <v>305036</v>
      </c>
      <c r="AB246" s="57">
        <f t="shared" si="77"/>
        <v>648791</v>
      </c>
      <c r="AC246" s="57">
        <f t="shared" si="78"/>
        <v>565400</v>
      </c>
      <c r="AD246" s="55">
        <f t="shared" si="79"/>
        <v>892145</v>
      </c>
      <c r="AE246" s="56">
        <f t="shared" si="80"/>
        <v>322046</v>
      </c>
      <c r="AF246" s="67">
        <f t="shared" si="81"/>
        <v>1214191</v>
      </c>
    </row>
    <row r="247" spans="1:32">
      <c r="A247" s="46">
        <f t="shared" si="82"/>
        <v>2017</v>
      </c>
      <c r="B247" s="46">
        <f t="shared" si="83"/>
        <v>5</v>
      </c>
      <c r="C247" s="62" t="s">
        <v>38</v>
      </c>
      <c r="D247" s="63">
        <v>400765.95</v>
      </c>
      <c r="E247" s="64">
        <v>10943.1</v>
      </c>
      <c r="F247" s="65">
        <v>162487</v>
      </c>
      <c r="G247" s="65">
        <v>196213.25</v>
      </c>
      <c r="H247" s="63">
        <f t="shared" si="63"/>
        <v>411709.05</v>
      </c>
      <c r="I247" s="64">
        <f t="shared" si="64"/>
        <v>358700.25</v>
      </c>
      <c r="J247" s="66">
        <f t="shared" si="65"/>
        <v>563252.94999999995</v>
      </c>
      <c r="K247" s="67">
        <f t="shared" si="66"/>
        <v>207156.35</v>
      </c>
      <c r="L247" s="68">
        <f t="shared" si="67"/>
        <v>770409.29999999993</v>
      </c>
      <c r="M247" s="54"/>
      <c r="N247" s="55">
        <v>336594</v>
      </c>
      <c r="O247" s="56">
        <v>6294</v>
      </c>
      <c r="P247" s="57">
        <v>118786</v>
      </c>
      <c r="Q247" s="57">
        <v>186614</v>
      </c>
      <c r="R247" s="55">
        <f t="shared" si="68"/>
        <v>342888</v>
      </c>
      <c r="S247" s="56">
        <f t="shared" si="69"/>
        <v>305400</v>
      </c>
      <c r="T247" s="55">
        <f t="shared" si="70"/>
        <v>455380</v>
      </c>
      <c r="U247" s="56">
        <f t="shared" si="71"/>
        <v>192908</v>
      </c>
      <c r="V247" s="56">
        <f t="shared" si="72"/>
        <v>648288</v>
      </c>
      <c r="W247" s="58"/>
      <c r="X247" s="55">
        <f t="shared" si="73"/>
        <v>737360</v>
      </c>
      <c r="Y247" s="56">
        <f t="shared" si="74"/>
        <v>17237</v>
      </c>
      <c r="Z247" s="55">
        <f t="shared" si="75"/>
        <v>281273</v>
      </c>
      <c r="AA247" s="56">
        <f t="shared" si="76"/>
        <v>382827</v>
      </c>
      <c r="AB247" s="57">
        <f t="shared" si="77"/>
        <v>754597</v>
      </c>
      <c r="AC247" s="57">
        <f t="shared" si="78"/>
        <v>664100</v>
      </c>
      <c r="AD247" s="55">
        <f t="shared" si="79"/>
        <v>1018633</v>
      </c>
      <c r="AE247" s="56">
        <f t="shared" si="80"/>
        <v>400064</v>
      </c>
      <c r="AF247" s="67">
        <f t="shared" si="81"/>
        <v>1418697</v>
      </c>
    </row>
    <row r="248" spans="1:32">
      <c r="A248" s="46">
        <f t="shared" si="82"/>
        <v>2017</v>
      </c>
      <c r="B248" s="46">
        <f t="shared" si="83"/>
        <v>6</v>
      </c>
      <c r="C248" s="62" t="s">
        <v>37</v>
      </c>
      <c r="D248" s="63">
        <v>355622.9</v>
      </c>
      <c r="E248" s="64">
        <v>9554.25</v>
      </c>
      <c r="F248" s="65">
        <v>140561.5</v>
      </c>
      <c r="G248" s="65">
        <v>170268.25</v>
      </c>
      <c r="H248" s="63">
        <f t="shared" si="63"/>
        <v>365177.15</v>
      </c>
      <c r="I248" s="64">
        <f t="shared" si="64"/>
        <v>310829.75</v>
      </c>
      <c r="J248" s="66">
        <f t="shared" si="65"/>
        <v>496184.4</v>
      </c>
      <c r="K248" s="67">
        <f t="shared" si="66"/>
        <v>179822.5</v>
      </c>
      <c r="L248" s="68">
        <f t="shared" si="67"/>
        <v>676006.9</v>
      </c>
      <c r="M248" s="54"/>
      <c r="N248" s="55">
        <v>335328</v>
      </c>
      <c r="O248" s="56">
        <v>6232</v>
      </c>
      <c r="P248" s="57">
        <v>118304</v>
      </c>
      <c r="Q248" s="57">
        <v>198863</v>
      </c>
      <c r="R248" s="55">
        <f t="shared" si="68"/>
        <v>341560</v>
      </c>
      <c r="S248" s="56">
        <f t="shared" si="69"/>
        <v>317167</v>
      </c>
      <c r="T248" s="55">
        <f t="shared" si="70"/>
        <v>453632</v>
      </c>
      <c r="U248" s="56">
        <f t="shared" si="71"/>
        <v>205095</v>
      </c>
      <c r="V248" s="56">
        <f t="shared" si="72"/>
        <v>658727</v>
      </c>
      <c r="W248" s="58"/>
      <c r="X248" s="55">
        <f t="shared" si="73"/>
        <v>690951</v>
      </c>
      <c r="Y248" s="56">
        <f t="shared" si="74"/>
        <v>15786</v>
      </c>
      <c r="Z248" s="55">
        <f t="shared" si="75"/>
        <v>258866</v>
      </c>
      <c r="AA248" s="56">
        <f t="shared" si="76"/>
        <v>369131</v>
      </c>
      <c r="AB248" s="57">
        <f t="shared" si="77"/>
        <v>706737</v>
      </c>
      <c r="AC248" s="57">
        <f t="shared" si="78"/>
        <v>627997</v>
      </c>
      <c r="AD248" s="55">
        <f t="shared" si="79"/>
        <v>949817</v>
      </c>
      <c r="AE248" s="56">
        <f t="shared" si="80"/>
        <v>384917</v>
      </c>
      <c r="AF248" s="67">
        <f t="shared" si="81"/>
        <v>1334734</v>
      </c>
    </row>
    <row r="249" spans="1:32">
      <c r="A249" s="46">
        <f t="shared" si="82"/>
        <v>2017</v>
      </c>
      <c r="B249" s="46">
        <f t="shared" si="83"/>
        <v>7</v>
      </c>
      <c r="C249" s="62" t="s">
        <v>36</v>
      </c>
      <c r="D249" s="63">
        <v>368696.85</v>
      </c>
      <c r="E249" s="64">
        <v>10756.75</v>
      </c>
      <c r="F249" s="65">
        <v>132490</v>
      </c>
      <c r="G249" s="65">
        <v>175948.2</v>
      </c>
      <c r="H249" s="63">
        <f t="shared" si="63"/>
        <v>379453.6</v>
      </c>
      <c r="I249" s="64">
        <f t="shared" si="64"/>
        <v>308438.2</v>
      </c>
      <c r="J249" s="66">
        <f t="shared" si="65"/>
        <v>501186.85</v>
      </c>
      <c r="K249" s="67">
        <f t="shared" si="66"/>
        <v>186704.95</v>
      </c>
      <c r="L249" s="68">
        <f t="shared" si="67"/>
        <v>687891.8</v>
      </c>
      <c r="M249" s="54"/>
      <c r="N249" s="55">
        <v>378820</v>
      </c>
      <c r="O249" s="56">
        <v>6880</v>
      </c>
      <c r="P249" s="57">
        <v>126098</v>
      </c>
      <c r="Q249" s="57">
        <v>208514</v>
      </c>
      <c r="R249" s="55">
        <f t="shared" si="68"/>
        <v>385700</v>
      </c>
      <c r="S249" s="56">
        <f t="shared" si="69"/>
        <v>334612</v>
      </c>
      <c r="T249" s="55">
        <f t="shared" si="70"/>
        <v>504918</v>
      </c>
      <c r="U249" s="56">
        <f t="shared" si="71"/>
        <v>215394</v>
      </c>
      <c r="V249" s="56">
        <f t="shared" si="72"/>
        <v>720312</v>
      </c>
      <c r="W249" s="58"/>
      <c r="X249" s="55">
        <f t="shared" si="73"/>
        <v>747517</v>
      </c>
      <c r="Y249" s="56">
        <f t="shared" si="74"/>
        <v>17637</v>
      </c>
      <c r="Z249" s="55">
        <f t="shared" si="75"/>
        <v>258588</v>
      </c>
      <c r="AA249" s="56">
        <f t="shared" si="76"/>
        <v>384462</v>
      </c>
      <c r="AB249" s="57">
        <f t="shared" si="77"/>
        <v>765154</v>
      </c>
      <c r="AC249" s="57">
        <f t="shared" si="78"/>
        <v>643050</v>
      </c>
      <c r="AD249" s="55">
        <f t="shared" si="79"/>
        <v>1006105</v>
      </c>
      <c r="AE249" s="56">
        <f t="shared" si="80"/>
        <v>402099</v>
      </c>
      <c r="AF249" s="67">
        <f t="shared" si="81"/>
        <v>1408204</v>
      </c>
    </row>
    <row r="250" spans="1:32">
      <c r="A250" s="46">
        <f t="shared" si="82"/>
        <v>2017</v>
      </c>
      <c r="B250" s="46">
        <f t="shared" si="83"/>
        <v>8</v>
      </c>
      <c r="C250" s="62" t="s">
        <v>35</v>
      </c>
      <c r="D250" s="63">
        <v>411366.85</v>
      </c>
      <c r="E250" s="64">
        <v>11823.4</v>
      </c>
      <c r="F250" s="65">
        <v>153005</v>
      </c>
      <c r="G250" s="65">
        <v>222737.5</v>
      </c>
      <c r="H250" s="63">
        <f t="shared" si="63"/>
        <v>423190.25</v>
      </c>
      <c r="I250" s="64">
        <f t="shared" si="64"/>
        <v>375742.5</v>
      </c>
      <c r="J250" s="66">
        <f t="shared" si="65"/>
        <v>564371.85</v>
      </c>
      <c r="K250" s="67">
        <f t="shared" si="66"/>
        <v>234560.9</v>
      </c>
      <c r="L250" s="68">
        <f t="shared" si="67"/>
        <v>798932.75</v>
      </c>
      <c r="M250" s="54"/>
      <c r="N250" s="55">
        <v>355715</v>
      </c>
      <c r="O250" s="56">
        <v>5333</v>
      </c>
      <c r="P250" s="57">
        <v>117290</v>
      </c>
      <c r="Q250" s="57">
        <v>214037</v>
      </c>
      <c r="R250" s="55">
        <f t="shared" si="68"/>
        <v>361048</v>
      </c>
      <c r="S250" s="56">
        <f t="shared" si="69"/>
        <v>331327</v>
      </c>
      <c r="T250" s="55">
        <f t="shared" si="70"/>
        <v>473005</v>
      </c>
      <c r="U250" s="56">
        <f t="shared" si="71"/>
        <v>219370</v>
      </c>
      <c r="V250" s="56">
        <f t="shared" si="72"/>
        <v>692375</v>
      </c>
      <c r="W250" s="58"/>
      <c r="X250" s="55">
        <f t="shared" si="73"/>
        <v>767082</v>
      </c>
      <c r="Y250" s="56">
        <f t="shared" si="74"/>
        <v>17156</v>
      </c>
      <c r="Z250" s="55">
        <f t="shared" si="75"/>
        <v>270295</v>
      </c>
      <c r="AA250" s="56">
        <f t="shared" si="76"/>
        <v>436775</v>
      </c>
      <c r="AB250" s="57">
        <f t="shared" si="77"/>
        <v>784238</v>
      </c>
      <c r="AC250" s="57">
        <f t="shared" si="78"/>
        <v>707070</v>
      </c>
      <c r="AD250" s="55">
        <f t="shared" si="79"/>
        <v>1037377</v>
      </c>
      <c r="AE250" s="56">
        <f t="shared" si="80"/>
        <v>453931</v>
      </c>
      <c r="AF250" s="67">
        <f t="shared" si="81"/>
        <v>1491308</v>
      </c>
    </row>
    <row r="251" spans="1:32">
      <c r="A251" s="46">
        <f t="shared" si="82"/>
        <v>2017</v>
      </c>
      <c r="B251" s="46">
        <f t="shared" si="83"/>
        <v>9</v>
      </c>
      <c r="C251" s="62" t="s">
        <v>34</v>
      </c>
      <c r="D251" s="63">
        <v>388958.5</v>
      </c>
      <c r="E251" s="64">
        <v>11019.75</v>
      </c>
      <c r="F251" s="65">
        <v>145096.25</v>
      </c>
      <c r="G251" s="65">
        <v>202632.9</v>
      </c>
      <c r="H251" s="63">
        <f t="shared" si="63"/>
        <v>399978.25</v>
      </c>
      <c r="I251" s="64">
        <f t="shared" si="64"/>
        <v>347729.15</v>
      </c>
      <c r="J251" s="66">
        <f t="shared" si="65"/>
        <v>534054.75</v>
      </c>
      <c r="K251" s="67">
        <f t="shared" si="66"/>
        <v>213652.65</v>
      </c>
      <c r="L251" s="68">
        <f t="shared" si="67"/>
        <v>747707.4</v>
      </c>
      <c r="M251" s="54"/>
      <c r="N251" s="55">
        <v>366298</v>
      </c>
      <c r="O251" s="56">
        <v>5265</v>
      </c>
      <c r="P251" s="57">
        <v>125336</v>
      </c>
      <c r="Q251" s="57">
        <v>204720</v>
      </c>
      <c r="R251" s="55">
        <f t="shared" si="68"/>
        <v>371563</v>
      </c>
      <c r="S251" s="56">
        <f t="shared" si="69"/>
        <v>330056</v>
      </c>
      <c r="T251" s="55">
        <f t="shared" si="70"/>
        <v>491634</v>
      </c>
      <c r="U251" s="56">
        <f t="shared" si="71"/>
        <v>209985</v>
      </c>
      <c r="V251" s="56">
        <f t="shared" si="72"/>
        <v>701619</v>
      </c>
      <c r="W251" s="58"/>
      <c r="X251" s="55">
        <f t="shared" si="73"/>
        <v>755257</v>
      </c>
      <c r="Y251" s="56">
        <f t="shared" si="74"/>
        <v>16285</v>
      </c>
      <c r="Z251" s="55">
        <f t="shared" si="75"/>
        <v>270432</v>
      </c>
      <c r="AA251" s="56">
        <f t="shared" si="76"/>
        <v>407353</v>
      </c>
      <c r="AB251" s="57">
        <f t="shared" si="77"/>
        <v>771542</v>
      </c>
      <c r="AC251" s="57">
        <f t="shared" si="78"/>
        <v>677785</v>
      </c>
      <c r="AD251" s="55">
        <f t="shared" si="79"/>
        <v>1025689</v>
      </c>
      <c r="AE251" s="56">
        <f t="shared" si="80"/>
        <v>423638</v>
      </c>
      <c r="AF251" s="67">
        <f t="shared" si="81"/>
        <v>1449327</v>
      </c>
    </row>
    <row r="252" spans="1:32">
      <c r="A252" s="46">
        <f t="shared" si="82"/>
        <v>2017</v>
      </c>
      <c r="B252" s="46">
        <f t="shared" si="83"/>
        <v>10</v>
      </c>
      <c r="C252" s="62" t="s">
        <v>33</v>
      </c>
      <c r="D252" s="63">
        <v>417311.05</v>
      </c>
      <c r="E252" s="64">
        <v>10885.8</v>
      </c>
      <c r="F252" s="65">
        <v>166406.25</v>
      </c>
      <c r="G252" s="65">
        <v>219971.4</v>
      </c>
      <c r="H252" s="63">
        <f t="shared" si="63"/>
        <v>428196.85</v>
      </c>
      <c r="I252" s="64">
        <f t="shared" si="64"/>
        <v>386377.65</v>
      </c>
      <c r="J252" s="66">
        <f t="shared" si="65"/>
        <v>583717.30000000005</v>
      </c>
      <c r="K252" s="67">
        <f t="shared" si="66"/>
        <v>230857.19999999998</v>
      </c>
      <c r="L252" s="68">
        <f t="shared" si="67"/>
        <v>814574.5</v>
      </c>
      <c r="M252" s="54"/>
      <c r="N252" s="55">
        <v>339013</v>
      </c>
      <c r="O252" s="56">
        <v>5679</v>
      </c>
      <c r="P252" s="57">
        <v>126150</v>
      </c>
      <c r="Q252" s="57">
        <v>198376</v>
      </c>
      <c r="R252" s="55">
        <f t="shared" si="68"/>
        <v>344692</v>
      </c>
      <c r="S252" s="56">
        <f t="shared" si="69"/>
        <v>324526</v>
      </c>
      <c r="T252" s="55">
        <f t="shared" si="70"/>
        <v>465163</v>
      </c>
      <c r="U252" s="56">
        <f t="shared" si="71"/>
        <v>204055</v>
      </c>
      <c r="V252" s="56">
        <f t="shared" si="72"/>
        <v>669218</v>
      </c>
      <c r="W252" s="58"/>
      <c r="X252" s="55">
        <f t="shared" si="73"/>
        <v>756324</v>
      </c>
      <c r="Y252" s="56">
        <f t="shared" si="74"/>
        <v>16565</v>
      </c>
      <c r="Z252" s="55">
        <f t="shared" si="75"/>
        <v>292556</v>
      </c>
      <c r="AA252" s="56">
        <f t="shared" si="76"/>
        <v>418347</v>
      </c>
      <c r="AB252" s="57">
        <f t="shared" si="77"/>
        <v>772889</v>
      </c>
      <c r="AC252" s="57">
        <f t="shared" si="78"/>
        <v>710903</v>
      </c>
      <c r="AD252" s="55">
        <f t="shared" si="79"/>
        <v>1048880</v>
      </c>
      <c r="AE252" s="56">
        <f t="shared" si="80"/>
        <v>434912</v>
      </c>
      <c r="AF252" s="67">
        <f t="shared" si="81"/>
        <v>1483792</v>
      </c>
    </row>
    <row r="253" spans="1:32">
      <c r="A253" s="46">
        <f t="shared" si="82"/>
        <v>2017</v>
      </c>
      <c r="B253" s="46">
        <f t="shared" si="83"/>
        <v>11</v>
      </c>
      <c r="C253" s="62" t="s">
        <v>32</v>
      </c>
      <c r="D253" s="63">
        <v>437050.2</v>
      </c>
      <c r="E253" s="64">
        <v>11261.15</v>
      </c>
      <c r="F253" s="65">
        <v>177359.75</v>
      </c>
      <c r="G253" s="65">
        <v>251893.1</v>
      </c>
      <c r="H253" s="63">
        <f t="shared" si="63"/>
        <v>448311.35000000003</v>
      </c>
      <c r="I253" s="64">
        <f t="shared" si="64"/>
        <v>429252.85</v>
      </c>
      <c r="J253" s="66">
        <f t="shared" si="65"/>
        <v>614409.94999999995</v>
      </c>
      <c r="K253" s="67">
        <f t="shared" si="66"/>
        <v>263154.25</v>
      </c>
      <c r="L253" s="68">
        <f t="shared" si="67"/>
        <v>877564.2</v>
      </c>
      <c r="M253" s="54"/>
      <c r="N253" s="55">
        <v>319210</v>
      </c>
      <c r="O253" s="56">
        <v>6203</v>
      </c>
      <c r="P253" s="57">
        <v>126364</v>
      </c>
      <c r="Q253" s="57">
        <v>160882</v>
      </c>
      <c r="R253" s="55">
        <f t="shared" si="68"/>
        <v>325413</v>
      </c>
      <c r="S253" s="56">
        <f t="shared" si="69"/>
        <v>287246</v>
      </c>
      <c r="T253" s="55">
        <f t="shared" si="70"/>
        <v>445574</v>
      </c>
      <c r="U253" s="56">
        <f t="shared" si="71"/>
        <v>167085</v>
      </c>
      <c r="V253" s="56">
        <f t="shared" si="72"/>
        <v>612659</v>
      </c>
      <c r="W253" s="58"/>
      <c r="X253" s="55">
        <f t="shared" si="73"/>
        <v>756260</v>
      </c>
      <c r="Y253" s="56">
        <f t="shared" si="74"/>
        <v>17464</v>
      </c>
      <c r="Z253" s="55">
        <f t="shared" si="75"/>
        <v>303724</v>
      </c>
      <c r="AA253" s="56">
        <f t="shared" si="76"/>
        <v>412775</v>
      </c>
      <c r="AB253" s="57">
        <f t="shared" si="77"/>
        <v>773724</v>
      </c>
      <c r="AC253" s="57">
        <f t="shared" si="78"/>
        <v>716499</v>
      </c>
      <c r="AD253" s="55">
        <f t="shared" si="79"/>
        <v>1059984</v>
      </c>
      <c r="AE253" s="56">
        <f t="shared" si="80"/>
        <v>430239</v>
      </c>
      <c r="AF253" s="67">
        <f t="shared" si="81"/>
        <v>1490223</v>
      </c>
    </row>
    <row r="254" spans="1:32">
      <c r="A254" s="46">
        <f t="shared" si="82"/>
        <v>2017</v>
      </c>
      <c r="B254" s="46">
        <f t="shared" si="83"/>
        <v>12</v>
      </c>
      <c r="C254" s="62" t="s">
        <v>31</v>
      </c>
      <c r="D254" s="63">
        <v>394217.15</v>
      </c>
      <c r="E254" s="64">
        <v>10663.5</v>
      </c>
      <c r="F254" s="65">
        <v>164900.5</v>
      </c>
      <c r="G254" s="65">
        <v>226755.1</v>
      </c>
      <c r="H254" s="63">
        <f t="shared" si="63"/>
        <v>404880.65</v>
      </c>
      <c r="I254" s="64">
        <f t="shared" si="64"/>
        <v>391655.6</v>
      </c>
      <c r="J254" s="66">
        <f t="shared" si="65"/>
        <v>559117.65</v>
      </c>
      <c r="K254" s="67">
        <f t="shared" si="66"/>
        <v>237418.6</v>
      </c>
      <c r="L254" s="68">
        <f t="shared" si="67"/>
        <v>796536.25</v>
      </c>
      <c r="M254" s="54"/>
      <c r="N254" s="55">
        <v>345721</v>
      </c>
      <c r="O254" s="56">
        <v>7767</v>
      </c>
      <c r="P254" s="57">
        <v>137449</v>
      </c>
      <c r="Q254" s="57">
        <v>205982</v>
      </c>
      <c r="R254" s="55">
        <f t="shared" si="68"/>
        <v>353488</v>
      </c>
      <c r="S254" s="56">
        <f t="shared" si="69"/>
        <v>343431</v>
      </c>
      <c r="T254" s="55">
        <f t="shared" si="70"/>
        <v>483170</v>
      </c>
      <c r="U254" s="56">
        <f t="shared" si="71"/>
        <v>213749</v>
      </c>
      <c r="V254" s="56">
        <f t="shared" si="72"/>
        <v>696919</v>
      </c>
      <c r="W254" s="58"/>
      <c r="X254" s="55">
        <f t="shared" si="73"/>
        <v>739938</v>
      </c>
      <c r="Y254" s="56">
        <f t="shared" si="74"/>
        <v>18431</v>
      </c>
      <c r="Z254" s="55">
        <f t="shared" si="75"/>
        <v>302350</v>
      </c>
      <c r="AA254" s="56">
        <f t="shared" si="76"/>
        <v>432737</v>
      </c>
      <c r="AB254" s="57">
        <f t="shared" si="77"/>
        <v>758369</v>
      </c>
      <c r="AC254" s="57">
        <f t="shared" si="78"/>
        <v>735087</v>
      </c>
      <c r="AD254" s="55">
        <f t="shared" si="79"/>
        <v>1042288</v>
      </c>
      <c r="AE254" s="56">
        <f t="shared" si="80"/>
        <v>451168</v>
      </c>
      <c r="AF254" s="67">
        <f t="shared" si="81"/>
        <v>1493456</v>
      </c>
    </row>
    <row r="255" spans="1:32">
      <c r="A255" s="46">
        <f t="shared" si="82"/>
        <v>2018</v>
      </c>
      <c r="B255" s="46">
        <f t="shared" si="83"/>
        <v>1</v>
      </c>
      <c r="C255" s="62" t="s">
        <v>42</v>
      </c>
      <c r="D255" s="63">
        <v>422831.95</v>
      </c>
      <c r="E255" s="64">
        <v>9296.7999999999993</v>
      </c>
      <c r="F255" s="65">
        <v>150035.25</v>
      </c>
      <c r="G255" s="65">
        <v>226564.5</v>
      </c>
      <c r="H255" s="63">
        <f t="shared" si="63"/>
        <v>432128.75</v>
      </c>
      <c r="I255" s="64">
        <f t="shared" si="64"/>
        <v>376599.75</v>
      </c>
      <c r="J255" s="66">
        <f t="shared" si="65"/>
        <v>572867.19999999995</v>
      </c>
      <c r="K255" s="67">
        <f t="shared" si="66"/>
        <v>235861.3</v>
      </c>
      <c r="L255" s="68">
        <f t="shared" si="67"/>
        <v>808728.5</v>
      </c>
      <c r="M255" s="54"/>
      <c r="N255" s="55">
        <v>324656</v>
      </c>
      <c r="O255" s="56">
        <v>6245</v>
      </c>
      <c r="P255" s="57">
        <v>120503</v>
      </c>
      <c r="Q255" s="57">
        <v>206426</v>
      </c>
      <c r="R255" s="55">
        <f t="shared" si="68"/>
        <v>330901</v>
      </c>
      <c r="S255" s="56">
        <f t="shared" si="69"/>
        <v>326929</v>
      </c>
      <c r="T255" s="55">
        <f t="shared" si="70"/>
        <v>445159</v>
      </c>
      <c r="U255" s="56">
        <f t="shared" si="71"/>
        <v>212671</v>
      </c>
      <c r="V255" s="56">
        <f t="shared" si="72"/>
        <v>657830</v>
      </c>
      <c r="W255" s="58"/>
      <c r="X255" s="55">
        <f t="shared" si="73"/>
        <v>747488</v>
      </c>
      <c r="Y255" s="56">
        <f t="shared" si="74"/>
        <v>15542</v>
      </c>
      <c r="Z255" s="55">
        <f t="shared" si="75"/>
        <v>270538</v>
      </c>
      <c r="AA255" s="56">
        <f t="shared" si="76"/>
        <v>432991</v>
      </c>
      <c r="AB255" s="57">
        <f t="shared" si="77"/>
        <v>763030</v>
      </c>
      <c r="AC255" s="57">
        <f t="shared" si="78"/>
        <v>703529</v>
      </c>
      <c r="AD255" s="55">
        <f t="shared" si="79"/>
        <v>1018026</v>
      </c>
      <c r="AE255" s="56">
        <f t="shared" si="80"/>
        <v>448533</v>
      </c>
      <c r="AF255" s="67">
        <f t="shared" si="81"/>
        <v>1466559</v>
      </c>
    </row>
    <row r="256" spans="1:32">
      <c r="A256" s="46">
        <f t="shared" si="82"/>
        <v>2018</v>
      </c>
      <c r="B256" s="46">
        <f t="shared" si="83"/>
        <v>2</v>
      </c>
      <c r="C256" s="62" t="s">
        <v>41</v>
      </c>
      <c r="D256" s="63">
        <v>383089.55</v>
      </c>
      <c r="E256" s="64">
        <v>9593.4</v>
      </c>
      <c r="F256" s="65">
        <v>157591.25</v>
      </c>
      <c r="G256" s="65">
        <v>174785.25</v>
      </c>
      <c r="H256" s="63">
        <f t="shared" si="63"/>
        <v>392682.95</v>
      </c>
      <c r="I256" s="64">
        <f t="shared" si="64"/>
        <v>332376.5</v>
      </c>
      <c r="J256" s="66">
        <f t="shared" si="65"/>
        <v>540680.80000000005</v>
      </c>
      <c r="K256" s="67">
        <f t="shared" si="66"/>
        <v>184378.65</v>
      </c>
      <c r="L256" s="68">
        <f t="shared" si="67"/>
        <v>725059.45000000007</v>
      </c>
      <c r="M256" s="54"/>
      <c r="N256" s="55">
        <v>342247</v>
      </c>
      <c r="O256" s="56">
        <v>7664</v>
      </c>
      <c r="P256" s="57">
        <v>130916</v>
      </c>
      <c r="Q256" s="57">
        <v>180964</v>
      </c>
      <c r="R256" s="55">
        <f t="shared" si="68"/>
        <v>349911</v>
      </c>
      <c r="S256" s="56">
        <f t="shared" si="69"/>
        <v>311880</v>
      </c>
      <c r="T256" s="55">
        <f t="shared" si="70"/>
        <v>473163</v>
      </c>
      <c r="U256" s="56">
        <f t="shared" si="71"/>
        <v>188628</v>
      </c>
      <c r="V256" s="56">
        <f t="shared" si="72"/>
        <v>661791</v>
      </c>
      <c r="W256" s="58"/>
      <c r="X256" s="55">
        <f t="shared" si="73"/>
        <v>725337</v>
      </c>
      <c r="Y256" s="56">
        <f t="shared" si="74"/>
        <v>17257</v>
      </c>
      <c r="Z256" s="55">
        <f t="shared" si="75"/>
        <v>288507</v>
      </c>
      <c r="AA256" s="56">
        <f t="shared" si="76"/>
        <v>355749</v>
      </c>
      <c r="AB256" s="57">
        <f t="shared" si="77"/>
        <v>742594</v>
      </c>
      <c r="AC256" s="57">
        <f t="shared" si="78"/>
        <v>644256</v>
      </c>
      <c r="AD256" s="55">
        <f t="shared" si="79"/>
        <v>1013844</v>
      </c>
      <c r="AE256" s="56">
        <f t="shared" si="80"/>
        <v>373006</v>
      </c>
      <c r="AF256" s="67">
        <f t="shared" si="81"/>
        <v>1386850</v>
      </c>
    </row>
    <row r="257" spans="1:32">
      <c r="A257" s="46">
        <f t="shared" si="82"/>
        <v>2018</v>
      </c>
      <c r="B257" s="46">
        <f t="shared" si="83"/>
        <v>3</v>
      </c>
      <c r="C257" s="62" t="s">
        <v>40</v>
      </c>
      <c r="D257" s="63">
        <v>264460.05</v>
      </c>
      <c r="E257" s="64">
        <v>9382.2000000000007</v>
      </c>
      <c r="F257" s="65">
        <v>163706.65</v>
      </c>
      <c r="G257" s="65">
        <v>140317</v>
      </c>
      <c r="H257" s="63">
        <f t="shared" si="63"/>
        <v>273842.25</v>
      </c>
      <c r="I257" s="64">
        <f t="shared" si="64"/>
        <v>304023.65000000002</v>
      </c>
      <c r="J257" s="66">
        <f t="shared" si="65"/>
        <v>428166.69999999995</v>
      </c>
      <c r="K257" s="67">
        <f t="shared" si="66"/>
        <v>149699.20000000001</v>
      </c>
      <c r="L257" s="68">
        <f t="shared" si="67"/>
        <v>577865.89999999991</v>
      </c>
      <c r="M257" s="54"/>
      <c r="N257" s="55">
        <v>267824</v>
      </c>
      <c r="O257" s="56">
        <v>10238</v>
      </c>
      <c r="P257" s="57">
        <v>142419</v>
      </c>
      <c r="Q257" s="57">
        <v>154777</v>
      </c>
      <c r="R257" s="55">
        <f t="shared" si="68"/>
        <v>278062</v>
      </c>
      <c r="S257" s="56">
        <f t="shared" si="69"/>
        <v>297196</v>
      </c>
      <c r="T257" s="55">
        <f t="shared" si="70"/>
        <v>410243</v>
      </c>
      <c r="U257" s="56">
        <f t="shared" si="71"/>
        <v>165015</v>
      </c>
      <c r="V257" s="56">
        <f t="shared" si="72"/>
        <v>575258</v>
      </c>
      <c r="W257" s="58"/>
      <c r="X257" s="55">
        <f t="shared" si="73"/>
        <v>532284</v>
      </c>
      <c r="Y257" s="56">
        <f t="shared" si="74"/>
        <v>19620</v>
      </c>
      <c r="Z257" s="55">
        <f t="shared" si="75"/>
        <v>306126</v>
      </c>
      <c r="AA257" s="56">
        <f t="shared" si="76"/>
        <v>295094</v>
      </c>
      <c r="AB257" s="57">
        <f t="shared" si="77"/>
        <v>551904</v>
      </c>
      <c r="AC257" s="57">
        <f t="shared" si="78"/>
        <v>601220</v>
      </c>
      <c r="AD257" s="55">
        <f t="shared" si="79"/>
        <v>838410</v>
      </c>
      <c r="AE257" s="56">
        <f t="shared" si="80"/>
        <v>314714</v>
      </c>
      <c r="AF257" s="67">
        <f t="shared" si="81"/>
        <v>1153124</v>
      </c>
    </row>
    <row r="258" spans="1:32">
      <c r="A258" s="46">
        <f t="shared" si="82"/>
        <v>2018</v>
      </c>
      <c r="B258" s="46">
        <f t="shared" si="83"/>
        <v>4</v>
      </c>
      <c r="C258" s="62" t="s">
        <v>39</v>
      </c>
      <c r="D258" s="63">
        <v>361108.3</v>
      </c>
      <c r="E258" s="64">
        <v>11418</v>
      </c>
      <c r="F258" s="65">
        <v>164703.65</v>
      </c>
      <c r="G258" s="65">
        <v>168306</v>
      </c>
      <c r="H258" s="63">
        <f t="shared" si="63"/>
        <v>372526.3</v>
      </c>
      <c r="I258" s="64">
        <f t="shared" si="64"/>
        <v>333009.65000000002</v>
      </c>
      <c r="J258" s="66">
        <f t="shared" si="65"/>
        <v>525811.94999999995</v>
      </c>
      <c r="K258" s="67">
        <f t="shared" si="66"/>
        <v>179724</v>
      </c>
      <c r="L258" s="68">
        <f t="shared" si="67"/>
        <v>705535.95</v>
      </c>
      <c r="M258" s="54"/>
      <c r="N258" s="55">
        <v>312376</v>
      </c>
      <c r="O258" s="56">
        <v>10954</v>
      </c>
      <c r="P258" s="57">
        <v>141799</v>
      </c>
      <c r="Q258" s="57">
        <v>153311</v>
      </c>
      <c r="R258" s="55">
        <f t="shared" si="68"/>
        <v>323330</v>
      </c>
      <c r="S258" s="56">
        <f t="shared" si="69"/>
        <v>295110</v>
      </c>
      <c r="T258" s="55">
        <f t="shared" si="70"/>
        <v>454175</v>
      </c>
      <c r="U258" s="56">
        <f t="shared" si="71"/>
        <v>164265</v>
      </c>
      <c r="V258" s="56">
        <f t="shared" si="72"/>
        <v>618440</v>
      </c>
      <c r="W258" s="58"/>
      <c r="X258" s="55">
        <f t="shared" si="73"/>
        <v>673484</v>
      </c>
      <c r="Y258" s="56">
        <f t="shared" si="74"/>
        <v>22372</v>
      </c>
      <c r="Z258" s="55">
        <f t="shared" si="75"/>
        <v>306503</v>
      </c>
      <c r="AA258" s="56">
        <f t="shared" si="76"/>
        <v>321617</v>
      </c>
      <c r="AB258" s="57">
        <f t="shared" si="77"/>
        <v>695856</v>
      </c>
      <c r="AC258" s="57">
        <f t="shared" si="78"/>
        <v>628120</v>
      </c>
      <c r="AD258" s="55">
        <f t="shared" si="79"/>
        <v>979987</v>
      </c>
      <c r="AE258" s="56">
        <f t="shared" si="80"/>
        <v>343989</v>
      </c>
      <c r="AF258" s="67">
        <f t="shared" si="81"/>
        <v>1323976</v>
      </c>
    </row>
    <row r="259" spans="1:32">
      <c r="A259" s="46">
        <f t="shared" si="82"/>
        <v>2018</v>
      </c>
      <c r="B259" s="46">
        <f t="shared" si="83"/>
        <v>5</v>
      </c>
      <c r="C259" s="62" t="s">
        <v>38</v>
      </c>
      <c r="D259" s="63">
        <v>405586.8</v>
      </c>
      <c r="E259" s="64">
        <v>11785.8</v>
      </c>
      <c r="F259" s="65">
        <v>168680.75</v>
      </c>
      <c r="G259" s="65">
        <v>182751</v>
      </c>
      <c r="H259" s="63">
        <f t="shared" ref="H259:H275" si="84">D259+E259</f>
        <v>417372.6</v>
      </c>
      <c r="I259" s="64">
        <f t="shared" ref="I259:I314" si="85">F259+G259</f>
        <v>351431.75</v>
      </c>
      <c r="J259" s="66">
        <f t="shared" ref="J259:J307" si="86">D259+F259</f>
        <v>574267.55000000005</v>
      </c>
      <c r="K259" s="67">
        <f t="shared" ref="K259:K308" si="87">E259+G259</f>
        <v>194536.8</v>
      </c>
      <c r="L259" s="68">
        <f t="shared" ref="L259:L308" si="88">J259+K259</f>
        <v>768804.35000000009</v>
      </c>
      <c r="M259" s="54"/>
      <c r="N259" s="55">
        <v>361056</v>
      </c>
      <c r="O259" s="56">
        <v>7394</v>
      </c>
      <c r="P259" s="57">
        <v>142412</v>
      </c>
      <c r="Q259" s="57">
        <v>176565</v>
      </c>
      <c r="R259" s="55">
        <f t="shared" ref="R259:R308" si="89">N259+O259</f>
        <v>368450</v>
      </c>
      <c r="S259" s="56">
        <f t="shared" ref="S259:S308" si="90">P259+Q259</f>
        <v>318977</v>
      </c>
      <c r="T259" s="55">
        <f t="shared" ref="T259:T308" si="91">N259+P259</f>
        <v>503468</v>
      </c>
      <c r="U259" s="56">
        <f t="shared" ref="U259:U308" si="92">O259+Q259</f>
        <v>183959</v>
      </c>
      <c r="V259" s="56">
        <f t="shared" ref="V259:V314" si="93">(R259+S259)</f>
        <v>687427</v>
      </c>
      <c r="W259" s="58"/>
      <c r="X259" s="55">
        <f t="shared" ref="X259:X308" si="94">ROUND(D259+N259,0)</f>
        <v>766643</v>
      </c>
      <c r="Y259" s="56">
        <f t="shared" ref="Y259:Y308" si="95">ROUND(E259+O259,0)</f>
        <v>19180</v>
      </c>
      <c r="Z259" s="55">
        <f t="shared" ref="Z259:Z308" si="96">ROUND(F259+P259,0)</f>
        <v>311093</v>
      </c>
      <c r="AA259" s="56">
        <f t="shared" ref="AA259:AA308" si="97">ROUND(G259+Q259,0)</f>
        <v>359316</v>
      </c>
      <c r="AB259" s="57">
        <f t="shared" ref="AB259:AB308" si="98">X259+Y259</f>
        <v>785823</v>
      </c>
      <c r="AC259" s="57">
        <f t="shared" ref="AC259:AC308" si="99">Z259+AA259</f>
        <v>670409</v>
      </c>
      <c r="AD259" s="55">
        <f t="shared" ref="AD259:AD308" si="100">X259+Z259</f>
        <v>1077736</v>
      </c>
      <c r="AE259" s="56">
        <f t="shared" ref="AE259:AE308" si="101">Y259+AA259</f>
        <v>378496</v>
      </c>
      <c r="AF259" s="67">
        <f t="shared" ref="AF259:AF308" si="102">(AB259+AC259)</f>
        <v>1456232</v>
      </c>
    </row>
    <row r="260" spans="1:32">
      <c r="A260" s="46">
        <f t="shared" si="82"/>
        <v>2018</v>
      </c>
      <c r="B260" s="46">
        <f t="shared" si="83"/>
        <v>6</v>
      </c>
      <c r="C260" s="62" t="s">
        <v>37</v>
      </c>
      <c r="D260" s="63">
        <v>382964</v>
      </c>
      <c r="E260" s="64">
        <v>10410.15</v>
      </c>
      <c r="F260" s="65">
        <v>147563.25</v>
      </c>
      <c r="G260" s="65">
        <v>182212.75</v>
      </c>
      <c r="H260" s="63">
        <f t="shared" si="84"/>
        <v>393374.15</v>
      </c>
      <c r="I260" s="64">
        <f t="shared" si="85"/>
        <v>329776</v>
      </c>
      <c r="J260" s="66">
        <f t="shared" si="86"/>
        <v>530527.25</v>
      </c>
      <c r="K260" s="67">
        <f t="shared" si="87"/>
        <v>192622.9</v>
      </c>
      <c r="L260" s="68">
        <f t="shared" si="88"/>
        <v>723150.15</v>
      </c>
      <c r="M260" s="54"/>
      <c r="N260" s="55">
        <v>384095</v>
      </c>
      <c r="O260" s="56">
        <v>7475</v>
      </c>
      <c r="P260" s="57">
        <v>135168</v>
      </c>
      <c r="Q260" s="57">
        <v>225452</v>
      </c>
      <c r="R260" s="55">
        <f t="shared" si="89"/>
        <v>391570</v>
      </c>
      <c r="S260" s="56">
        <f t="shared" si="90"/>
        <v>360620</v>
      </c>
      <c r="T260" s="55">
        <f t="shared" si="91"/>
        <v>519263</v>
      </c>
      <c r="U260" s="56">
        <f t="shared" si="92"/>
        <v>232927</v>
      </c>
      <c r="V260" s="56">
        <f t="shared" si="93"/>
        <v>752190</v>
      </c>
      <c r="W260" s="58"/>
      <c r="X260" s="55">
        <f t="shared" si="94"/>
        <v>767059</v>
      </c>
      <c r="Y260" s="56">
        <f t="shared" si="95"/>
        <v>17885</v>
      </c>
      <c r="Z260" s="55">
        <f t="shared" si="96"/>
        <v>282731</v>
      </c>
      <c r="AA260" s="56">
        <f t="shared" si="97"/>
        <v>407665</v>
      </c>
      <c r="AB260" s="57">
        <f t="shared" si="98"/>
        <v>784944</v>
      </c>
      <c r="AC260" s="57">
        <f t="shared" si="99"/>
        <v>690396</v>
      </c>
      <c r="AD260" s="55">
        <f t="shared" si="100"/>
        <v>1049790</v>
      </c>
      <c r="AE260" s="56">
        <f t="shared" si="101"/>
        <v>425550</v>
      </c>
      <c r="AF260" s="67">
        <f t="shared" si="102"/>
        <v>1475340</v>
      </c>
    </row>
    <row r="261" spans="1:32">
      <c r="A261" s="46">
        <f t="shared" si="82"/>
        <v>2018</v>
      </c>
      <c r="B261" s="46">
        <f t="shared" si="83"/>
        <v>7</v>
      </c>
      <c r="C261" s="62" t="s">
        <v>36</v>
      </c>
      <c r="D261" s="63">
        <v>438164.55</v>
      </c>
      <c r="E261" s="64">
        <v>16517.05</v>
      </c>
      <c r="F261" s="65">
        <v>167991.75</v>
      </c>
      <c r="G261" s="65">
        <v>210894.5</v>
      </c>
      <c r="H261" s="63">
        <f t="shared" si="84"/>
        <v>454681.59999999998</v>
      </c>
      <c r="I261" s="64">
        <f t="shared" si="85"/>
        <v>378886.25</v>
      </c>
      <c r="J261" s="66">
        <f t="shared" si="86"/>
        <v>606156.30000000005</v>
      </c>
      <c r="K261" s="67">
        <f t="shared" si="87"/>
        <v>227411.55</v>
      </c>
      <c r="L261" s="68">
        <f t="shared" si="88"/>
        <v>833567.85000000009</v>
      </c>
      <c r="M261" s="54"/>
      <c r="N261" s="55">
        <v>347736</v>
      </c>
      <c r="O261" s="56">
        <v>7112</v>
      </c>
      <c r="P261" s="57">
        <v>119747</v>
      </c>
      <c r="Q261" s="57">
        <v>213863</v>
      </c>
      <c r="R261" s="55">
        <f t="shared" si="89"/>
        <v>354848</v>
      </c>
      <c r="S261" s="56">
        <f t="shared" si="90"/>
        <v>333610</v>
      </c>
      <c r="T261" s="55">
        <f t="shared" si="91"/>
        <v>467483</v>
      </c>
      <c r="U261" s="56">
        <f t="shared" si="92"/>
        <v>220975</v>
      </c>
      <c r="V261" s="56">
        <f t="shared" si="93"/>
        <v>688458</v>
      </c>
      <c r="W261" s="58"/>
      <c r="X261" s="55">
        <f t="shared" si="94"/>
        <v>785901</v>
      </c>
      <c r="Y261" s="56">
        <f t="shared" si="95"/>
        <v>23629</v>
      </c>
      <c r="Z261" s="55">
        <f t="shared" si="96"/>
        <v>287739</v>
      </c>
      <c r="AA261" s="56">
        <f t="shared" si="97"/>
        <v>424758</v>
      </c>
      <c r="AB261" s="57">
        <f t="shared" si="98"/>
        <v>809530</v>
      </c>
      <c r="AC261" s="57">
        <f t="shared" si="99"/>
        <v>712497</v>
      </c>
      <c r="AD261" s="55">
        <f t="shared" si="100"/>
        <v>1073640</v>
      </c>
      <c r="AE261" s="56">
        <f t="shared" si="101"/>
        <v>448387</v>
      </c>
      <c r="AF261" s="67">
        <f t="shared" si="102"/>
        <v>1522027</v>
      </c>
    </row>
    <row r="262" spans="1:32">
      <c r="A262" s="46">
        <f t="shared" si="82"/>
        <v>2018</v>
      </c>
      <c r="B262" s="46">
        <f t="shared" si="83"/>
        <v>8</v>
      </c>
      <c r="C262" s="62" t="s">
        <v>35</v>
      </c>
      <c r="D262" s="63">
        <v>420573.25</v>
      </c>
      <c r="E262" s="64">
        <v>20103.150000000001</v>
      </c>
      <c r="F262" s="65">
        <v>162465.5</v>
      </c>
      <c r="G262" s="65">
        <v>223496.5</v>
      </c>
      <c r="H262" s="63">
        <f t="shared" si="84"/>
        <v>440676.4</v>
      </c>
      <c r="I262" s="64">
        <f t="shared" si="85"/>
        <v>385962</v>
      </c>
      <c r="J262" s="66">
        <f t="shared" si="86"/>
        <v>583038.75</v>
      </c>
      <c r="K262" s="67">
        <f t="shared" si="87"/>
        <v>243599.65</v>
      </c>
      <c r="L262" s="68">
        <f t="shared" si="88"/>
        <v>826638.4</v>
      </c>
      <c r="M262" s="54"/>
      <c r="N262" s="55">
        <v>343029</v>
      </c>
      <c r="O262" s="56">
        <v>7667</v>
      </c>
      <c r="P262" s="57">
        <v>119546</v>
      </c>
      <c r="Q262" s="57">
        <v>209301</v>
      </c>
      <c r="R262" s="55">
        <f t="shared" si="89"/>
        <v>350696</v>
      </c>
      <c r="S262" s="56">
        <f t="shared" si="90"/>
        <v>328847</v>
      </c>
      <c r="T262" s="55">
        <f t="shared" si="91"/>
        <v>462575</v>
      </c>
      <c r="U262" s="56">
        <f t="shared" si="92"/>
        <v>216968</v>
      </c>
      <c r="V262" s="56">
        <f t="shared" si="93"/>
        <v>679543</v>
      </c>
      <c r="W262" s="58"/>
      <c r="X262" s="55">
        <f t="shared" si="94"/>
        <v>763602</v>
      </c>
      <c r="Y262" s="56">
        <f t="shared" si="95"/>
        <v>27770</v>
      </c>
      <c r="Z262" s="55">
        <f t="shared" si="96"/>
        <v>282012</v>
      </c>
      <c r="AA262" s="56">
        <f t="shared" si="97"/>
        <v>432798</v>
      </c>
      <c r="AB262" s="57">
        <f t="shared" si="98"/>
        <v>791372</v>
      </c>
      <c r="AC262" s="57">
        <f t="shared" si="99"/>
        <v>714810</v>
      </c>
      <c r="AD262" s="55">
        <f t="shared" si="100"/>
        <v>1045614</v>
      </c>
      <c r="AE262" s="56">
        <f t="shared" si="101"/>
        <v>460568</v>
      </c>
      <c r="AF262" s="67">
        <f t="shared" si="102"/>
        <v>1506182</v>
      </c>
    </row>
    <row r="263" spans="1:32">
      <c r="A263" s="46">
        <f t="shared" si="82"/>
        <v>2018</v>
      </c>
      <c r="B263" s="46">
        <f t="shared" si="83"/>
        <v>9</v>
      </c>
      <c r="C263" s="62" t="s">
        <v>34</v>
      </c>
      <c r="D263" s="63">
        <v>414281.5</v>
      </c>
      <c r="E263" s="64">
        <v>17028.900000000001</v>
      </c>
      <c r="F263" s="65">
        <v>146999.5</v>
      </c>
      <c r="G263" s="65">
        <v>222954.25</v>
      </c>
      <c r="H263" s="63">
        <f t="shared" si="84"/>
        <v>431310.4</v>
      </c>
      <c r="I263" s="64">
        <f t="shared" si="85"/>
        <v>369953.75</v>
      </c>
      <c r="J263" s="66">
        <f t="shared" si="86"/>
        <v>561281</v>
      </c>
      <c r="K263" s="67">
        <f t="shared" si="87"/>
        <v>239983.15</v>
      </c>
      <c r="L263" s="68">
        <f t="shared" si="88"/>
        <v>801264.15</v>
      </c>
      <c r="M263" s="54"/>
      <c r="N263" s="55">
        <v>357301</v>
      </c>
      <c r="O263" s="56">
        <v>6928</v>
      </c>
      <c r="P263" s="57">
        <v>121561</v>
      </c>
      <c r="Q263" s="57">
        <v>215415</v>
      </c>
      <c r="R263" s="55">
        <f t="shared" si="89"/>
        <v>364229</v>
      </c>
      <c r="S263" s="56">
        <f t="shared" si="90"/>
        <v>336976</v>
      </c>
      <c r="T263" s="55">
        <f t="shared" si="91"/>
        <v>478862</v>
      </c>
      <c r="U263" s="56">
        <f t="shared" si="92"/>
        <v>222343</v>
      </c>
      <c r="V263" s="56">
        <f t="shared" si="93"/>
        <v>701205</v>
      </c>
      <c r="W263" s="58"/>
      <c r="X263" s="55">
        <f t="shared" si="94"/>
        <v>771583</v>
      </c>
      <c r="Y263" s="56">
        <f t="shared" si="95"/>
        <v>23957</v>
      </c>
      <c r="Z263" s="55">
        <f t="shared" si="96"/>
        <v>268561</v>
      </c>
      <c r="AA263" s="56">
        <f t="shared" si="97"/>
        <v>438369</v>
      </c>
      <c r="AB263" s="57">
        <f t="shared" si="98"/>
        <v>795540</v>
      </c>
      <c r="AC263" s="57">
        <f t="shared" si="99"/>
        <v>706930</v>
      </c>
      <c r="AD263" s="55">
        <f t="shared" si="100"/>
        <v>1040144</v>
      </c>
      <c r="AE263" s="56">
        <f t="shared" si="101"/>
        <v>462326</v>
      </c>
      <c r="AF263" s="67">
        <f t="shared" si="102"/>
        <v>1502470</v>
      </c>
    </row>
    <row r="264" spans="1:32">
      <c r="A264" s="46">
        <f t="shared" si="82"/>
        <v>2018</v>
      </c>
      <c r="B264" s="46">
        <f t="shared" si="83"/>
        <v>10</v>
      </c>
      <c r="C264" s="62" t="s">
        <v>33</v>
      </c>
      <c r="D264" s="63">
        <v>485823.55</v>
      </c>
      <c r="E264" s="64">
        <v>18564.3</v>
      </c>
      <c r="F264" s="65">
        <v>173823.9</v>
      </c>
      <c r="G264" s="65">
        <v>274342</v>
      </c>
      <c r="H264" s="63">
        <f t="shared" si="84"/>
        <v>504387.85</v>
      </c>
      <c r="I264" s="64">
        <f t="shared" si="85"/>
        <v>448165.9</v>
      </c>
      <c r="J264" s="66">
        <f t="shared" si="86"/>
        <v>659647.44999999995</v>
      </c>
      <c r="K264" s="67">
        <f t="shared" si="87"/>
        <v>292906.3</v>
      </c>
      <c r="L264" s="68">
        <f t="shared" si="88"/>
        <v>952553.75</v>
      </c>
      <c r="M264" s="54"/>
      <c r="N264" s="55">
        <v>364084</v>
      </c>
      <c r="O264" s="56">
        <v>5692</v>
      </c>
      <c r="P264" s="57">
        <v>119837</v>
      </c>
      <c r="Q264" s="57">
        <v>215795</v>
      </c>
      <c r="R264" s="55">
        <f t="shared" si="89"/>
        <v>369776</v>
      </c>
      <c r="S264" s="56">
        <f t="shared" si="90"/>
        <v>335632</v>
      </c>
      <c r="T264" s="55">
        <f t="shared" si="91"/>
        <v>483921</v>
      </c>
      <c r="U264" s="56">
        <f t="shared" si="92"/>
        <v>221487</v>
      </c>
      <c r="V264" s="56">
        <f t="shared" si="93"/>
        <v>705408</v>
      </c>
      <c r="W264" s="58"/>
      <c r="X264" s="55">
        <f t="shared" si="94"/>
        <v>849908</v>
      </c>
      <c r="Y264" s="56">
        <f t="shared" si="95"/>
        <v>24256</v>
      </c>
      <c r="Z264" s="55">
        <f t="shared" si="96"/>
        <v>293661</v>
      </c>
      <c r="AA264" s="56">
        <f t="shared" si="97"/>
        <v>490137</v>
      </c>
      <c r="AB264" s="57">
        <f t="shared" si="98"/>
        <v>874164</v>
      </c>
      <c r="AC264" s="57">
        <f t="shared" si="99"/>
        <v>783798</v>
      </c>
      <c r="AD264" s="55">
        <f t="shared" si="100"/>
        <v>1143569</v>
      </c>
      <c r="AE264" s="56">
        <f t="shared" si="101"/>
        <v>514393</v>
      </c>
      <c r="AF264" s="67">
        <f t="shared" si="102"/>
        <v>1657962</v>
      </c>
    </row>
    <row r="265" spans="1:32">
      <c r="A265" s="46">
        <f t="shared" si="82"/>
        <v>2018</v>
      </c>
      <c r="B265" s="46">
        <f t="shared" si="83"/>
        <v>11</v>
      </c>
      <c r="C265" s="62" t="s">
        <v>32</v>
      </c>
      <c r="D265" s="63">
        <v>422792.65</v>
      </c>
      <c r="E265" s="64">
        <v>17173.5</v>
      </c>
      <c r="F265" s="65">
        <v>152527</v>
      </c>
      <c r="G265" s="65">
        <v>239837.75</v>
      </c>
      <c r="H265" s="63">
        <f t="shared" si="84"/>
        <v>439966.15</v>
      </c>
      <c r="I265" s="64">
        <f t="shared" si="85"/>
        <v>392364.75</v>
      </c>
      <c r="J265" s="66">
        <f t="shared" si="86"/>
        <v>575319.65</v>
      </c>
      <c r="K265" s="67">
        <f t="shared" si="87"/>
        <v>257011.25</v>
      </c>
      <c r="L265" s="68">
        <f t="shared" si="88"/>
        <v>832330.9</v>
      </c>
      <c r="M265" s="54"/>
      <c r="N265" s="55">
        <v>319877</v>
      </c>
      <c r="O265" s="56">
        <v>5299</v>
      </c>
      <c r="P265" s="57">
        <v>115774</v>
      </c>
      <c r="Q265" s="57">
        <v>180884</v>
      </c>
      <c r="R265" s="55">
        <f t="shared" si="89"/>
        <v>325176</v>
      </c>
      <c r="S265" s="56">
        <f t="shared" si="90"/>
        <v>296658</v>
      </c>
      <c r="T265" s="55">
        <f t="shared" si="91"/>
        <v>435651</v>
      </c>
      <c r="U265" s="56">
        <f t="shared" si="92"/>
        <v>186183</v>
      </c>
      <c r="V265" s="56">
        <f t="shared" si="93"/>
        <v>621834</v>
      </c>
      <c r="W265" s="58"/>
      <c r="X265" s="55">
        <f t="shared" si="94"/>
        <v>742670</v>
      </c>
      <c r="Y265" s="56">
        <f t="shared" si="95"/>
        <v>22473</v>
      </c>
      <c r="Z265" s="55">
        <f t="shared" si="96"/>
        <v>268301</v>
      </c>
      <c r="AA265" s="56">
        <f t="shared" si="97"/>
        <v>420722</v>
      </c>
      <c r="AB265" s="57">
        <f t="shared" si="98"/>
        <v>765143</v>
      </c>
      <c r="AC265" s="57">
        <f t="shared" si="99"/>
        <v>689023</v>
      </c>
      <c r="AD265" s="55">
        <f t="shared" si="100"/>
        <v>1010971</v>
      </c>
      <c r="AE265" s="56">
        <f t="shared" si="101"/>
        <v>443195</v>
      </c>
      <c r="AF265" s="67">
        <f t="shared" si="102"/>
        <v>1454166</v>
      </c>
    </row>
    <row r="266" spans="1:32">
      <c r="A266" s="46">
        <f t="shared" si="82"/>
        <v>2018</v>
      </c>
      <c r="B266" s="46">
        <f t="shared" si="83"/>
        <v>12</v>
      </c>
      <c r="C266" s="62" t="s">
        <v>31</v>
      </c>
      <c r="D266" s="63">
        <v>468905.85</v>
      </c>
      <c r="E266" s="64">
        <v>13447.4</v>
      </c>
      <c r="F266" s="65">
        <v>147965.4</v>
      </c>
      <c r="G266" s="65">
        <v>272939.5</v>
      </c>
      <c r="H266" s="63">
        <f t="shared" si="84"/>
        <v>482353.25</v>
      </c>
      <c r="I266" s="64">
        <f t="shared" si="85"/>
        <v>420904.9</v>
      </c>
      <c r="J266" s="66">
        <f t="shared" si="86"/>
        <v>616871.25</v>
      </c>
      <c r="K266" s="67">
        <f t="shared" si="87"/>
        <v>286386.90000000002</v>
      </c>
      <c r="L266" s="68">
        <f t="shared" si="88"/>
        <v>903258.15</v>
      </c>
      <c r="M266" s="54"/>
      <c r="N266" s="55">
        <v>373098</v>
      </c>
      <c r="O266" s="56">
        <v>8698</v>
      </c>
      <c r="P266" s="57">
        <v>113329</v>
      </c>
      <c r="Q266" s="57">
        <v>246522</v>
      </c>
      <c r="R266" s="55">
        <f t="shared" si="89"/>
        <v>381796</v>
      </c>
      <c r="S266" s="56">
        <f t="shared" si="90"/>
        <v>359851</v>
      </c>
      <c r="T266" s="55">
        <f t="shared" si="91"/>
        <v>486427</v>
      </c>
      <c r="U266" s="56">
        <f t="shared" si="92"/>
        <v>255220</v>
      </c>
      <c r="V266" s="56">
        <f t="shared" si="93"/>
        <v>741647</v>
      </c>
      <c r="W266" s="58"/>
      <c r="X266" s="55">
        <f t="shared" si="94"/>
        <v>842004</v>
      </c>
      <c r="Y266" s="56">
        <f t="shared" si="95"/>
        <v>22145</v>
      </c>
      <c r="Z266" s="55">
        <f t="shared" si="96"/>
        <v>261294</v>
      </c>
      <c r="AA266" s="56">
        <f t="shared" si="97"/>
        <v>519462</v>
      </c>
      <c r="AB266" s="57">
        <f t="shared" si="98"/>
        <v>864149</v>
      </c>
      <c r="AC266" s="57">
        <f t="shared" si="99"/>
        <v>780756</v>
      </c>
      <c r="AD266" s="55">
        <f t="shared" si="100"/>
        <v>1103298</v>
      </c>
      <c r="AE266" s="56">
        <f t="shared" si="101"/>
        <v>541607</v>
      </c>
      <c r="AF266" s="67">
        <f t="shared" si="102"/>
        <v>1644905</v>
      </c>
    </row>
    <row r="267" spans="1:32">
      <c r="A267" s="46">
        <f t="shared" si="82"/>
        <v>2019</v>
      </c>
      <c r="B267" s="46">
        <f t="shared" si="83"/>
        <v>1</v>
      </c>
      <c r="C267" s="62" t="s">
        <v>42</v>
      </c>
      <c r="D267" s="63">
        <v>429922.75</v>
      </c>
      <c r="E267" s="64">
        <v>15807.75</v>
      </c>
      <c r="F267" s="65">
        <v>144993</v>
      </c>
      <c r="G267" s="65">
        <v>261726</v>
      </c>
      <c r="H267" s="63">
        <f t="shared" si="84"/>
        <v>445730.5</v>
      </c>
      <c r="I267" s="64">
        <f t="shared" si="85"/>
        <v>406719</v>
      </c>
      <c r="J267" s="66">
        <f t="shared" si="86"/>
        <v>574915.75</v>
      </c>
      <c r="K267" s="67">
        <f t="shared" si="87"/>
        <v>277533.75</v>
      </c>
      <c r="L267" s="68">
        <f t="shared" si="88"/>
        <v>852449.5</v>
      </c>
      <c r="M267" s="54"/>
      <c r="N267" s="55">
        <v>323838</v>
      </c>
      <c r="O267" s="56">
        <v>6290</v>
      </c>
      <c r="P267" s="57">
        <v>117288</v>
      </c>
      <c r="Q267" s="57">
        <v>209870</v>
      </c>
      <c r="R267" s="55">
        <f t="shared" si="89"/>
        <v>330128</v>
      </c>
      <c r="S267" s="56">
        <f t="shared" si="90"/>
        <v>327158</v>
      </c>
      <c r="T267" s="55">
        <f t="shared" si="91"/>
        <v>441126</v>
      </c>
      <c r="U267" s="56">
        <f t="shared" si="92"/>
        <v>216160</v>
      </c>
      <c r="V267" s="56">
        <f t="shared" si="93"/>
        <v>657286</v>
      </c>
      <c r="W267" s="58"/>
      <c r="X267" s="55">
        <f t="shared" si="94"/>
        <v>753761</v>
      </c>
      <c r="Y267" s="56">
        <f t="shared" si="95"/>
        <v>22098</v>
      </c>
      <c r="Z267" s="55">
        <f t="shared" si="96"/>
        <v>262281</v>
      </c>
      <c r="AA267" s="56">
        <f t="shared" si="97"/>
        <v>471596</v>
      </c>
      <c r="AB267" s="57">
        <f t="shared" si="98"/>
        <v>775859</v>
      </c>
      <c r="AC267" s="57">
        <f t="shared" si="99"/>
        <v>733877</v>
      </c>
      <c r="AD267" s="55">
        <f t="shared" si="100"/>
        <v>1016042</v>
      </c>
      <c r="AE267" s="56">
        <f t="shared" si="101"/>
        <v>493694</v>
      </c>
      <c r="AF267" s="67">
        <f t="shared" si="102"/>
        <v>1509736</v>
      </c>
    </row>
    <row r="268" spans="1:32">
      <c r="A268" s="46">
        <f t="shared" si="82"/>
        <v>2019</v>
      </c>
      <c r="B268" s="46">
        <f t="shared" si="83"/>
        <v>2</v>
      </c>
      <c r="C268" s="62" t="s">
        <v>41</v>
      </c>
      <c r="D268" s="63">
        <v>348315.75</v>
      </c>
      <c r="E268" s="64">
        <v>16234.8</v>
      </c>
      <c r="F268" s="65">
        <v>142554.5</v>
      </c>
      <c r="G268" s="65">
        <v>198201.5</v>
      </c>
      <c r="H268" s="63">
        <f t="shared" si="84"/>
        <v>364550.55</v>
      </c>
      <c r="I268" s="64">
        <f t="shared" si="85"/>
        <v>340756</v>
      </c>
      <c r="J268" s="66">
        <f t="shared" si="86"/>
        <v>490870.25</v>
      </c>
      <c r="K268" s="67">
        <f t="shared" si="87"/>
        <v>214436.3</v>
      </c>
      <c r="L268" s="68">
        <f t="shared" si="88"/>
        <v>705306.55</v>
      </c>
      <c r="M268" s="54"/>
      <c r="N268" s="55">
        <v>302865</v>
      </c>
      <c r="O268" s="56">
        <v>5734</v>
      </c>
      <c r="P268" s="57">
        <v>105287</v>
      </c>
      <c r="Q268" s="57">
        <v>182731</v>
      </c>
      <c r="R268" s="55">
        <f t="shared" si="89"/>
        <v>308599</v>
      </c>
      <c r="S268" s="56">
        <f t="shared" si="90"/>
        <v>288018</v>
      </c>
      <c r="T268" s="55">
        <f t="shared" si="91"/>
        <v>408152</v>
      </c>
      <c r="U268" s="56">
        <f t="shared" si="92"/>
        <v>188465</v>
      </c>
      <c r="V268" s="56">
        <f t="shared" si="93"/>
        <v>596617</v>
      </c>
      <c r="W268" s="58"/>
      <c r="X268" s="55">
        <f t="shared" si="94"/>
        <v>651181</v>
      </c>
      <c r="Y268" s="56">
        <f t="shared" si="95"/>
        <v>21969</v>
      </c>
      <c r="Z268" s="55">
        <f t="shared" si="96"/>
        <v>247842</v>
      </c>
      <c r="AA268" s="56">
        <f t="shared" si="97"/>
        <v>380933</v>
      </c>
      <c r="AB268" s="57">
        <f t="shared" si="98"/>
        <v>673150</v>
      </c>
      <c r="AC268" s="57">
        <f t="shared" si="99"/>
        <v>628775</v>
      </c>
      <c r="AD268" s="55">
        <f t="shared" si="100"/>
        <v>899023</v>
      </c>
      <c r="AE268" s="56">
        <f t="shared" si="101"/>
        <v>402902</v>
      </c>
      <c r="AF268" s="67">
        <f t="shared" si="102"/>
        <v>1301925</v>
      </c>
    </row>
    <row r="269" spans="1:32">
      <c r="A269" s="46">
        <f t="shared" si="82"/>
        <v>2019</v>
      </c>
      <c r="B269" s="46">
        <f t="shared" si="83"/>
        <v>3</v>
      </c>
      <c r="C269" s="62" t="s">
        <v>40</v>
      </c>
      <c r="D269" s="63">
        <v>297186.95</v>
      </c>
      <c r="E269" s="64">
        <v>13866.95</v>
      </c>
      <c r="F269" s="65">
        <v>158923.75</v>
      </c>
      <c r="G269" s="65">
        <v>180999.5</v>
      </c>
      <c r="H269" s="63">
        <f t="shared" si="84"/>
        <v>311053.90000000002</v>
      </c>
      <c r="I269" s="64">
        <f t="shared" si="85"/>
        <v>339923.25</v>
      </c>
      <c r="J269" s="66">
        <f t="shared" si="86"/>
        <v>456110.7</v>
      </c>
      <c r="K269" s="67">
        <f t="shared" si="87"/>
        <v>194866.45</v>
      </c>
      <c r="L269" s="68">
        <f t="shared" si="88"/>
        <v>650977.15</v>
      </c>
      <c r="M269" s="54"/>
      <c r="N269" s="55">
        <v>247039</v>
      </c>
      <c r="O269" s="56">
        <v>9033</v>
      </c>
      <c r="P269" s="57">
        <v>131436</v>
      </c>
      <c r="Q269" s="57">
        <v>165313</v>
      </c>
      <c r="R269" s="55">
        <f t="shared" si="89"/>
        <v>256072</v>
      </c>
      <c r="S269" s="56">
        <f t="shared" si="90"/>
        <v>296749</v>
      </c>
      <c r="T269" s="55">
        <f t="shared" si="91"/>
        <v>378475</v>
      </c>
      <c r="U269" s="56">
        <f t="shared" si="92"/>
        <v>174346</v>
      </c>
      <c r="V269" s="56">
        <f t="shared" si="93"/>
        <v>552821</v>
      </c>
      <c r="W269" s="58"/>
      <c r="X269" s="55">
        <f t="shared" si="94"/>
        <v>544226</v>
      </c>
      <c r="Y269" s="56">
        <f t="shared" si="95"/>
        <v>22900</v>
      </c>
      <c r="Z269" s="55">
        <f t="shared" si="96"/>
        <v>290360</v>
      </c>
      <c r="AA269" s="56">
        <f t="shared" si="97"/>
        <v>346313</v>
      </c>
      <c r="AB269" s="57">
        <f t="shared" si="98"/>
        <v>567126</v>
      </c>
      <c r="AC269" s="57">
        <f t="shared" si="99"/>
        <v>636673</v>
      </c>
      <c r="AD269" s="55">
        <f t="shared" si="100"/>
        <v>834586</v>
      </c>
      <c r="AE269" s="56">
        <f t="shared" si="101"/>
        <v>369213</v>
      </c>
      <c r="AF269" s="67">
        <f t="shared" si="102"/>
        <v>1203799</v>
      </c>
    </row>
    <row r="270" spans="1:32">
      <c r="A270" s="46">
        <f t="shared" si="82"/>
        <v>2019</v>
      </c>
      <c r="B270" s="46">
        <f t="shared" si="83"/>
        <v>4</v>
      </c>
      <c r="C270" s="62" t="s">
        <v>39</v>
      </c>
      <c r="D270" s="63">
        <v>360744.65</v>
      </c>
      <c r="E270" s="64">
        <v>17598.849999999999</v>
      </c>
      <c r="F270" s="65">
        <v>155532.75</v>
      </c>
      <c r="G270" s="65">
        <v>202589.7</v>
      </c>
      <c r="H270" s="63">
        <f t="shared" si="84"/>
        <v>378343.5</v>
      </c>
      <c r="I270" s="64">
        <f t="shared" si="85"/>
        <v>358122.45</v>
      </c>
      <c r="J270" s="66">
        <f t="shared" si="86"/>
        <v>516277.4</v>
      </c>
      <c r="K270" s="67">
        <f t="shared" si="87"/>
        <v>220188.55000000002</v>
      </c>
      <c r="L270" s="68">
        <f t="shared" si="88"/>
        <v>736465.95000000007</v>
      </c>
      <c r="M270" s="54"/>
      <c r="N270" s="55">
        <v>317883</v>
      </c>
      <c r="O270" s="56">
        <v>6713</v>
      </c>
      <c r="P270" s="57">
        <v>123804</v>
      </c>
      <c r="Q270" s="57">
        <v>179721</v>
      </c>
      <c r="R270" s="55">
        <f t="shared" si="89"/>
        <v>324596</v>
      </c>
      <c r="S270" s="56">
        <f t="shared" si="90"/>
        <v>303525</v>
      </c>
      <c r="T270" s="55">
        <f t="shared" si="91"/>
        <v>441687</v>
      </c>
      <c r="U270" s="56">
        <f t="shared" si="92"/>
        <v>186434</v>
      </c>
      <c r="V270" s="56">
        <f t="shared" si="93"/>
        <v>628121</v>
      </c>
      <c r="W270" s="58"/>
      <c r="X270" s="55">
        <f t="shared" si="94"/>
        <v>678628</v>
      </c>
      <c r="Y270" s="56">
        <f t="shared" si="95"/>
        <v>24312</v>
      </c>
      <c r="Z270" s="55">
        <f t="shared" si="96"/>
        <v>279337</v>
      </c>
      <c r="AA270" s="56">
        <f t="shared" si="97"/>
        <v>382311</v>
      </c>
      <c r="AB270" s="57">
        <f t="shared" si="98"/>
        <v>702940</v>
      </c>
      <c r="AC270" s="57">
        <f t="shared" si="99"/>
        <v>661648</v>
      </c>
      <c r="AD270" s="55">
        <f t="shared" si="100"/>
        <v>957965</v>
      </c>
      <c r="AE270" s="56">
        <f t="shared" si="101"/>
        <v>406623</v>
      </c>
      <c r="AF270" s="67">
        <f t="shared" si="102"/>
        <v>1364588</v>
      </c>
    </row>
    <row r="271" spans="1:32">
      <c r="A271" s="46">
        <f t="shared" ref="A271:A314" si="103">A259+1</f>
        <v>2019</v>
      </c>
      <c r="B271" s="46">
        <f t="shared" ref="B271:B314" si="104">B259</f>
        <v>5</v>
      </c>
      <c r="C271" s="62" t="s">
        <v>38</v>
      </c>
      <c r="D271" s="63">
        <v>427789</v>
      </c>
      <c r="E271" s="64">
        <v>12524.4</v>
      </c>
      <c r="F271" s="65">
        <v>167357.25</v>
      </c>
      <c r="G271" s="65">
        <v>220991.5</v>
      </c>
      <c r="H271" s="63">
        <f t="shared" si="84"/>
        <v>440313.4</v>
      </c>
      <c r="I271" s="64">
        <f t="shared" si="85"/>
        <v>388348.75</v>
      </c>
      <c r="J271" s="66">
        <f t="shared" si="86"/>
        <v>595146.25</v>
      </c>
      <c r="K271" s="67">
        <f t="shared" si="87"/>
        <v>233515.9</v>
      </c>
      <c r="L271" s="68">
        <f t="shared" si="88"/>
        <v>828662.15</v>
      </c>
      <c r="M271" s="54"/>
      <c r="N271" s="55">
        <v>290568</v>
      </c>
      <c r="O271" s="56">
        <v>4887</v>
      </c>
      <c r="P271" s="57">
        <v>120577</v>
      </c>
      <c r="Q271" s="57">
        <v>157592</v>
      </c>
      <c r="R271" s="55">
        <f t="shared" si="89"/>
        <v>295455</v>
      </c>
      <c r="S271" s="56">
        <f t="shared" si="90"/>
        <v>278169</v>
      </c>
      <c r="T271" s="55">
        <f t="shared" si="91"/>
        <v>411145</v>
      </c>
      <c r="U271" s="56">
        <f t="shared" si="92"/>
        <v>162479</v>
      </c>
      <c r="V271" s="56">
        <f t="shared" si="93"/>
        <v>573624</v>
      </c>
      <c r="W271" s="58"/>
      <c r="X271" s="55">
        <f t="shared" si="94"/>
        <v>718357</v>
      </c>
      <c r="Y271" s="56">
        <f t="shared" si="95"/>
        <v>17411</v>
      </c>
      <c r="Z271" s="55">
        <f t="shared" si="96"/>
        <v>287934</v>
      </c>
      <c r="AA271" s="56">
        <f t="shared" si="97"/>
        <v>378584</v>
      </c>
      <c r="AB271" s="57">
        <f t="shared" si="98"/>
        <v>735768</v>
      </c>
      <c r="AC271" s="57">
        <f t="shared" si="99"/>
        <v>666518</v>
      </c>
      <c r="AD271" s="55">
        <f t="shared" si="100"/>
        <v>1006291</v>
      </c>
      <c r="AE271" s="56">
        <f t="shared" si="101"/>
        <v>395995</v>
      </c>
      <c r="AF271" s="67">
        <f t="shared" si="102"/>
        <v>1402286</v>
      </c>
    </row>
    <row r="272" spans="1:32">
      <c r="A272" s="46">
        <f t="shared" si="103"/>
        <v>2019</v>
      </c>
      <c r="B272" s="46">
        <f t="shared" si="104"/>
        <v>6</v>
      </c>
      <c r="C272" s="62" t="s">
        <v>37</v>
      </c>
      <c r="D272" s="63">
        <v>396306.5</v>
      </c>
      <c r="E272" s="64">
        <v>9517.5</v>
      </c>
      <c r="F272" s="65">
        <v>139318</v>
      </c>
      <c r="G272" s="65">
        <v>219635.25</v>
      </c>
      <c r="H272" s="63">
        <f t="shared" si="84"/>
        <v>405824</v>
      </c>
      <c r="I272" s="64">
        <f t="shared" si="85"/>
        <v>358953.25</v>
      </c>
      <c r="J272" s="66">
        <f t="shared" si="86"/>
        <v>535624.5</v>
      </c>
      <c r="K272" s="67">
        <f t="shared" si="87"/>
        <v>229152.75</v>
      </c>
      <c r="L272" s="68">
        <f t="shared" si="88"/>
        <v>764777.25</v>
      </c>
      <c r="M272" s="54"/>
      <c r="N272" s="55">
        <v>331617</v>
      </c>
      <c r="O272" s="56">
        <v>6221</v>
      </c>
      <c r="P272" s="57">
        <v>133833</v>
      </c>
      <c r="Q272" s="57">
        <v>205497</v>
      </c>
      <c r="R272" s="55">
        <f t="shared" si="89"/>
        <v>337838</v>
      </c>
      <c r="S272" s="56">
        <f t="shared" si="90"/>
        <v>339330</v>
      </c>
      <c r="T272" s="55">
        <f t="shared" si="91"/>
        <v>465450</v>
      </c>
      <c r="U272" s="56">
        <f t="shared" si="92"/>
        <v>211718</v>
      </c>
      <c r="V272" s="56">
        <f t="shared" si="93"/>
        <v>677168</v>
      </c>
      <c r="W272" s="58"/>
      <c r="X272" s="55">
        <f t="shared" si="94"/>
        <v>727924</v>
      </c>
      <c r="Y272" s="56">
        <f t="shared" si="95"/>
        <v>15739</v>
      </c>
      <c r="Z272" s="55">
        <f t="shared" si="96"/>
        <v>273151</v>
      </c>
      <c r="AA272" s="56">
        <f t="shared" si="97"/>
        <v>425132</v>
      </c>
      <c r="AB272" s="57">
        <f t="shared" si="98"/>
        <v>743663</v>
      </c>
      <c r="AC272" s="57">
        <f t="shared" si="99"/>
        <v>698283</v>
      </c>
      <c r="AD272" s="55">
        <f t="shared" si="100"/>
        <v>1001075</v>
      </c>
      <c r="AE272" s="56">
        <f t="shared" si="101"/>
        <v>440871</v>
      </c>
      <c r="AF272" s="67">
        <f t="shared" si="102"/>
        <v>1441946</v>
      </c>
    </row>
    <row r="273" spans="1:32">
      <c r="A273" s="46">
        <f t="shared" si="103"/>
        <v>2019</v>
      </c>
      <c r="B273" s="46">
        <f t="shared" si="104"/>
        <v>7</v>
      </c>
      <c r="C273" s="62" t="s">
        <v>36</v>
      </c>
      <c r="D273" s="63">
        <v>476438.2</v>
      </c>
      <c r="E273" s="64">
        <v>11166.7</v>
      </c>
      <c r="F273" s="65">
        <v>161340.25</v>
      </c>
      <c r="G273" s="65">
        <v>263209</v>
      </c>
      <c r="H273" s="63">
        <f t="shared" si="84"/>
        <v>487604.9</v>
      </c>
      <c r="I273" s="64">
        <f t="shared" si="85"/>
        <v>424549.25</v>
      </c>
      <c r="J273" s="66">
        <f t="shared" si="86"/>
        <v>637778.44999999995</v>
      </c>
      <c r="K273" s="67">
        <f t="shared" si="87"/>
        <v>274375.7</v>
      </c>
      <c r="L273" s="68">
        <f t="shared" si="88"/>
        <v>912154.14999999991</v>
      </c>
      <c r="M273" s="54"/>
      <c r="N273" s="55">
        <v>313350</v>
      </c>
      <c r="O273" s="56">
        <v>4862</v>
      </c>
      <c r="P273" s="57">
        <v>111654</v>
      </c>
      <c r="Q273" s="57">
        <v>191914</v>
      </c>
      <c r="R273" s="55">
        <f t="shared" si="89"/>
        <v>318212</v>
      </c>
      <c r="S273" s="56">
        <f t="shared" si="90"/>
        <v>303568</v>
      </c>
      <c r="T273" s="55">
        <f t="shared" si="91"/>
        <v>425004</v>
      </c>
      <c r="U273" s="56">
        <f t="shared" si="92"/>
        <v>196776</v>
      </c>
      <c r="V273" s="56">
        <f t="shared" si="93"/>
        <v>621780</v>
      </c>
      <c r="W273" s="58"/>
      <c r="X273" s="55">
        <f t="shared" si="94"/>
        <v>789788</v>
      </c>
      <c r="Y273" s="56">
        <f t="shared" si="95"/>
        <v>16029</v>
      </c>
      <c r="Z273" s="55">
        <f t="shared" si="96"/>
        <v>272994</v>
      </c>
      <c r="AA273" s="56">
        <f t="shared" si="97"/>
        <v>455123</v>
      </c>
      <c r="AB273" s="57">
        <f t="shared" si="98"/>
        <v>805817</v>
      </c>
      <c r="AC273" s="57">
        <f t="shared" si="99"/>
        <v>728117</v>
      </c>
      <c r="AD273" s="55">
        <f t="shared" si="100"/>
        <v>1062782</v>
      </c>
      <c r="AE273" s="56">
        <f t="shared" si="101"/>
        <v>471152</v>
      </c>
      <c r="AF273" s="67">
        <f t="shared" si="102"/>
        <v>1533934</v>
      </c>
    </row>
    <row r="274" spans="1:32">
      <c r="A274" s="46">
        <f t="shared" si="103"/>
        <v>2019</v>
      </c>
      <c r="B274" s="46">
        <f t="shared" si="104"/>
        <v>8</v>
      </c>
      <c r="C274" s="62" t="s">
        <v>35</v>
      </c>
      <c r="D274" s="63">
        <v>437613.25</v>
      </c>
      <c r="E274" s="64">
        <v>11472.55</v>
      </c>
      <c r="F274" s="65">
        <v>146284</v>
      </c>
      <c r="G274" s="65">
        <v>265711</v>
      </c>
      <c r="H274" s="63">
        <f t="shared" si="84"/>
        <v>449085.8</v>
      </c>
      <c r="I274" s="64">
        <f t="shared" si="85"/>
        <v>411995</v>
      </c>
      <c r="J274" s="66">
        <f t="shared" si="86"/>
        <v>583897.25</v>
      </c>
      <c r="K274" s="67">
        <f t="shared" si="87"/>
        <v>277183.55</v>
      </c>
      <c r="L274" s="68">
        <f t="shared" si="88"/>
        <v>861080.8</v>
      </c>
      <c r="M274" s="54"/>
      <c r="N274" s="55">
        <v>322780</v>
      </c>
      <c r="O274" s="56">
        <v>7160</v>
      </c>
      <c r="P274" s="57">
        <v>124975</v>
      </c>
      <c r="Q274" s="57">
        <v>209078</v>
      </c>
      <c r="R274" s="55">
        <f t="shared" si="89"/>
        <v>329940</v>
      </c>
      <c r="S274" s="56">
        <f t="shared" si="90"/>
        <v>334053</v>
      </c>
      <c r="T274" s="55">
        <f t="shared" si="91"/>
        <v>447755</v>
      </c>
      <c r="U274" s="56">
        <f t="shared" si="92"/>
        <v>216238</v>
      </c>
      <c r="V274" s="56">
        <f t="shared" si="93"/>
        <v>663993</v>
      </c>
      <c r="W274" s="58"/>
      <c r="X274" s="55">
        <f t="shared" si="94"/>
        <v>760393</v>
      </c>
      <c r="Y274" s="56">
        <f t="shared" si="95"/>
        <v>18633</v>
      </c>
      <c r="Z274" s="55">
        <f t="shared" si="96"/>
        <v>271259</v>
      </c>
      <c r="AA274" s="56">
        <f t="shared" si="97"/>
        <v>474789</v>
      </c>
      <c r="AB274" s="57">
        <f t="shared" si="98"/>
        <v>779026</v>
      </c>
      <c r="AC274" s="57">
        <f t="shared" si="99"/>
        <v>746048</v>
      </c>
      <c r="AD274" s="55">
        <f t="shared" si="100"/>
        <v>1031652</v>
      </c>
      <c r="AE274" s="56">
        <f t="shared" si="101"/>
        <v>493422</v>
      </c>
      <c r="AF274" s="67">
        <f t="shared" si="102"/>
        <v>1525074</v>
      </c>
    </row>
    <row r="275" spans="1:32">
      <c r="A275" s="46">
        <f t="shared" si="103"/>
        <v>2019</v>
      </c>
      <c r="B275" s="46">
        <f t="shared" si="104"/>
        <v>9</v>
      </c>
      <c r="C275" s="62" t="s">
        <v>34</v>
      </c>
      <c r="D275" s="63">
        <v>402319.85</v>
      </c>
      <c r="E275" s="64">
        <v>12360.9</v>
      </c>
      <c r="F275" s="65">
        <v>130768.5</v>
      </c>
      <c r="G275" s="65">
        <v>234453.5</v>
      </c>
      <c r="H275" s="63">
        <f t="shared" si="84"/>
        <v>414680.75</v>
      </c>
      <c r="I275" s="64">
        <f t="shared" si="85"/>
        <v>365222</v>
      </c>
      <c r="J275" s="66">
        <f t="shared" si="86"/>
        <v>533088.35</v>
      </c>
      <c r="K275" s="67">
        <f t="shared" si="87"/>
        <v>246814.4</v>
      </c>
      <c r="L275" s="68">
        <f t="shared" si="88"/>
        <v>779902.75</v>
      </c>
      <c r="M275" s="54"/>
      <c r="N275" s="55">
        <v>354919</v>
      </c>
      <c r="O275" s="56">
        <v>4606</v>
      </c>
      <c r="P275" s="57">
        <v>123215</v>
      </c>
      <c r="Q275" s="57">
        <v>224215</v>
      </c>
      <c r="R275" s="55">
        <f t="shared" si="89"/>
        <v>359525</v>
      </c>
      <c r="S275" s="56">
        <f t="shared" si="90"/>
        <v>347430</v>
      </c>
      <c r="T275" s="55">
        <f t="shared" si="91"/>
        <v>478134</v>
      </c>
      <c r="U275" s="56">
        <f t="shared" si="92"/>
        <v>228821</v>
      </c>
      <c r="V275" s="56">
        <f t="shared" si="93"/>
        <v>706955</v>
      </c>
      <c r="W275" s="58"/>
      <c r="X275" s="55">
        <f t="shared" si="94"/>
        <v>757239</v>
      </c>
      <c r="Y275" s="56">
        <f t="shared" si="95"/>
        <v>16967</v>
      </c>
      <c r="Z275" s="55">
        <f t="shared" si="96"/>
        <v>253984</v>
      </c>
      <c r="AA275" s="56">
        <f t="shared" si="97"/>
        <v>458669</v>
      </c>
      <c r="AB275" s="57">
        <f t="shared" si="98"/>
        <v>774206</v>
      </c>
      <c r="AC275" s="57">
        <f t="shared" si="99"/>
        <v>712653</v>
      </c>
      <c r="AD275" s="55">
        <f t="shared" si="100"/>
        <v>1011223</v>
      </c>
      <c r="AE275" s="56">
        <f t="shared" si="101"/>
        <v>475636</v>
      </c>
      <c r="AF275" s="67">
        <f t="shared" si="102"/>
        <v>1486859</v>
      </c>
    </row>
    <row r="276" spans="1:32">
      <c r="A276" s="46">
        <f t="shared" si="103"/>
        <v>2019</v>
      </c>
      <c r="B276" s="46">
        <f t="shared" si="104"/>
        <v>10</v>
      </c>
      <c r="C276" s="62" t="s">
        <v>33</v>
      </c>
      <c r="D276" s="63">
        <v>392768.6</v>
      </c>
      <c r="E276" s="64">
        <v>9656.9</v>
      </c>
      <c r="F276" s="65">
        <v>140331.5</v>
      </c>
      <c r="G276" s="65">
        <v>227431.5</v>
      </c>
      <c r="H276" s="63">
        <v>402425.5</v>
      </c>
      <c r="I276" s="64">
        <f t="shared" si="85"/>
        <v>367763</v>
      </c>
      <c r="J276" s="66">
        <f t="shared" si="86"/>
        <v>533100.1</v>
      </c>
      <c r="K276" s="67">
        <f t="shared" si="87"/>
        <v>237088.4</v>
      </c>
      <c r="L276" s="68">
        <f t="shared" si="88"/>
        <v>770188.5</v>
      </c>
      <c r="M276" s="54"/>
      <c r="N276" s="55">
        <v>337062</v>
      </c>
      <c r="O276" s="56">
        <v>5155</v>
      </c>
      <c r="P276" s="57">
        <v>131635</v>
      </c>
      <c r="Q276" s="57">
        <v>214574</v>
      </c>
      <c r="R276" s="55">
        <f t="shared" si="89"/>
        <v>342217</v>
      </c>
      <c r="S276" s="56">
        <f t="shared" si="90"/>
        <v>346209</v>
      </c>
      <c r="T276" s="55">
        <f t="shared" si="91"/>
        <v>468697</v>
      </c>
      <c r="U276" s="56">
        <f t="shared" si="92"/>
        <v>219729</v>
      </c>
      <c r="V276" s="56">
        <f t="shared" si="93"/>
        <v>688426</v>
      </c>
      <c r="W276" s="58"/>
      <c r="X276" s="55">
        <f t="shared" si="94"/>
        <v>729831</v>
      </c>
      <c r="Y276" s="56">
        <f t="shared" si="95"/>
        <v>14812</v>
      </c>
      <c r="Z276" s="55">
        <f t="shared" si="96"/>
        <v>271967</v>
      </c>
      <c r="AA276" s="56">
        <f t="shared" si="97"/>
        <v>442006</v>
      </c>
      <c r="AB276" s="57">
        <f t="shared" si="98"/>
        <v>744643</v>
      </c>
      <c r="AC276" s="57">
        <f t="shared" si="99"/>
        <v>713973</v>
      </c>
      <c r="AD276" s="55">
        <f t="shared" si="100"/>
        <v>1001798</v>
      </c>
      <c r="AE276" s="56">
        <f t="shared" si="101"/>
        <v>456818</v>
      </c>
      <c r="AF276" s="67">
        <f t="shared" si="102"/>
        <v>1458616</v>
      </c>
    </row>
    <row r="277" spans="1:32">
      <c r="A277" s="46">
        <f t="shared" si="103"/>
        <v>2019</v>
      </c>
      <c r="B277" s="46">
        <f t="shared" si="104"/>
        <v>11</v>
      </c>
      <c r="C277" s="62" t="s">
        <v>32</v>
      </c>
      <c r="D277" s="63">
        <v>371349.7</v>
      </c>
      <c r="E277" s="64">
        <v>9087.9500000000007</v>
      </c>
      <c r="F277" s="65">
        <v>138544.5</v>
      </c>
      <c r="G277" s="65">
        <v>209935.75</v>
      </c>
      <c r="H277" s="63">
        <f t="shared" ref="H277:H314" si="105">D277+E277</f>
        <v>380437.65</v>
      </c>
      <c r="I277" s="64">
        <f t="shared" si="85"/>
        <v>348480.25</v>
      </c>
      <c r="J277" s="66">
        <f t="shared" si="86"/>
        <v>509894.2</v>
      </c>
      <c r="K277" s="67">
        <f t="shared" si="87"/>
        <v>219023.7</v>
      </c>
      <c r="L277" s="68">
        <f t="shared" si="88"/>
        <v>728917.9</v>
      </c>
      <c r="M277" s="54"/>
      <c r="N277" s="55">
        <v>293287</v>
      </c>
      <c r="O277" s="56">
        <v>6263</v>
      </c>
      <c r="P277" s="57">
        <v>123705</v>
      </c>
      <c r="Q277" s="57">
        <v>176730</v>
      </c>
      <c r="R277" s="55">
        <f t="shared" si="89"/>
        <v>299550</v>
      </c>
      <c r="S277" s="56">
        <f t="shared" si="90"/>
        <v>300435</v>
      </c>
      <c r="T277" s="55">
        <f t="shared" si="91"/>
        <v>416992</v>
      </c>
      <c r="U277" s="56">
        <f t="shared" si="92"/>
        <v>182993</v>
      </c>
      <c r="V277" s="56">
        <f t="shared" si="93"/>
        <v>599985</v>
      </c>
      <c r="W277" s="58"/>
      <c r="X277" s="55">
        <f t="shared" si="94"/>
        <v>664637</v>
      </c>
      <c r="Y277" s="56">
        <f t="shared" si="95"/>
        <v>15351</v>
      </c>
      <c r="Z277" s="55">
        <f t="shared" si="96"/>
        <v>262250</v>
      </c>
      <c r="AA277" s="56">
        <f t="shared" si="97"/>
        <v>386666</v>
      </c>
      <c r="AB277" s="57">
        <f t="shared" si="98"/>
        <v>679988</v>
      </c>
      <c r="AC277" s="57">
        <f t="shared" si="99"/>
        <v>648916</v>
      </c>
      <c r="AD277" s="55">
        <f t="shared" si="100"/>
        <v>926887</v>
      </c>
      <c r="AE277" s="56">
        <f t="shared" si="101"/>
        <v>402017</v>
      </c>
      <c r="AF277" s="67">
        <f t="shared" si="102"/>
        <v>1328904</v>
      </c>
    </row>
    <row r="278" spans="1:32">
      <c r="A278" s="46">
        <f t="shared" si="103"/>
        <v>2019</v>
      </c>
      <c r="B278" s="46">
        <f t="shared" si="104"/>
        <v>12</v>
      </c>
      <c r="C278" s="62" t="s">
        <v>31</v>
      </c>
      <c r="D278" s="63">
        <v>373511</v>
      </c>
      <c r="E278" s="64">
        <v>10283.25</v>
      </c>
      <c r="F278" s="65">
        <v>130228.5</v>
      </c>
      <c r="G278" s="65">
        <v>232727</v>
      </c>
      <c r="H278" s="63">
        <f t="shared" si="105"/>
        <v>383794.25</v>
      </c>
      <c r="I278" s="64">
        <f t="shared" si="85"/>
        <v>362955.5</v>
      </c>
      <c r="J278" s="66">
        <f t="shared" si="86"/>
        <v>503739.5</v>
      </c>
      <c r="K278" s="67">
        <f t="shared" si="87"/>
        <v>243010.25</v>
      </c>
      <c r="L278" s="68">
        <f t="shared" si="88"/>
        <v>746749.75</v>
      </c>
      <c r="M278" s="54"/>
      <c r="N278" s="55">
        <v>323231</v>
      </c>
      <c r="O278" s="56">
        <v>7783</v>
      </c>
      <c r="P278" s="57">
        <v>125395</v>
      </c>
      <c r="Q278" s="57">
        <v>208852</v>
      </c>
      <c r="R278" s="55">
        <f t="shared" si="89"/>
        <v>331014</v>
      </c>
      <c r="S278" s="56">
        <f t="shared" si="90"/>
        <v>334247</v>
      </c>
      <c r="T278" s="55">
        <f t="shared" si="91"/>
        <v>448626</v>
      </c>
      <c r="U278" s="56">
        <f t="shared" si="92"/>
        <v>216635</v>
      </c>
      <c r="V278" s="56">
        <f t="shared" si="93"/>
        <v>665261</v>
      </c>
      <c r="W278" s="58"/>
      <c r="X278" s="55">
        <f t="shared" si="94"/>
        <v>696742</v>
      </c>
      <c r="Y278" s="56">
        <f t="shared" si="95"/>
        <v>18066</v>
      </c>
      <c r="Z278" s="55">
        <f t="shared" si="96"/>
        <v>255624</v>
      </c>
      <c r="AA278" s="56">
        <f t="shared" si="97"/>
        <v>441579</v>
      </c>
      <c r="AB278" s="57">
        <f t="shared" si="98"/>
        <v>714808</v>
      </c>
      <c r="AC278" s="57">
        <f t="shared" si="99"/>
        <v>697203</v>
      </c>
      <c r="AD278" s="55">
        <f t="shared" si="100"/>
        <v>952366</v>
      </c>
      <c r="AE278" s="56">
        <f t="shared" si="101"/>
        <v>459645</v>
      </c>
      <c r="AF278" s="67">
        <f t="shared" si="102"/>
        <v>1412011</v>
      </c>
    </row>
    <row r="279" spans="1:32">
      <c r="A279" s="46">
        <f t="shared" si="103"/>
        <v>2020</v>
      </c>
      <c r="B279" s="46">
        <f t="shared" si="104"/>
        <v>1</v>
      </c>
      <c r="C279" s="62" t="s">
        <v>42</v>
      </c>
      <c r="D279" s="63">
        <v>414730.85</v>
      </c>
      <c r="E279" s="64">
        <v>11030.65</v>
      </c>
      <c r="F279" s="65">
        <v>148206</v>
      </c>
      <c r="G279" s="65">
        <v>232176.25</v>
      </c>
      <c r="H279" s="63">
        <f t="shared" si="105"/>
        <v>425761.5</v>
      </c>
      <c r="I279" s="64">
        <f t="shared" si="85"/>
        <v>380382.25</v>
      </c>
      <c r="J279" s="66">
        <f t="shared" si="86"/>
        <v>562936.85</v>
      </c>
      <c r="K279" s="67">
        <f t="shared" si="87"/>
        <v>243206.9</v>
      </c>
      <c r="L279" s="68">
        <f t="shared" si="88"/>
        <v>806143.75</v>
      </c>
      <c r="M279" s="54"/>
      <c r="N279" s="55">
        <v>309961</v>
      </c>
      <c r="O279" s="56">
        <v>7437</v>
      </c>
      <c r="P279" s="57">
        <v>108624</v>
      </c>
      <c r="Q279" s="57">
        <v>200807</v>
      </c>
      <c r="R279" s="55">
        <f t="shared" si="89"/>
        <v>317398</v>
      </c>
      <c r="S279" s="56">
        <f t="shared" si="90"/>
        <v>309431</v>
      </c>
      <c r="T279" s="55">
        <f t="shared" si="91"/>
        <v>418585</v>
      </c>
      <c r="U279" s="56">
        <f t="shared" si="92"/>
        <v>208244</v>
      </c>
      <c r="V279" s="56">
        <f t="shared" si="93"/>
        <v>626829</v>
      </c>
      <c r="W279" s="58"/>
      <c r="X279" s="55">
        <f t="shared" si="94"/>
        <v>724692</v>
      </c>
      <c r="Y279" s="56">
        <f t="shared" si="95"/>
        <v>18468</v>
      </c>
      <c r="Z279" s="55">
        <f t="shared" si="96"/>
        <v>256830</v>
      </c>
      <c r="AA279" s="56">
        <f t="shared" si="97"/>
        <v>432983</v>
      </c>
      <c r="AB279" s="57">
        <f t="shared" si="98"/>
        <v>743160</v>
      </c>
      <c r="AC279" s="57">
        <f t="shared" si="99"/>
        <v>689813</v>
      </c>
      <c r="AD279" s="55">
        <f t="shared" si="100"/>
        <v>981522</v>
      </c>
      <c r="AE279" s="56">
        <f t="shared" si="101"/>
        <v>451451</v>
      </c>
      <c r="AF279" s="67">
        <f t="shared" si="102"/>
        <v>1432973</v>
      </c>
    </row>
    <row r="280" spans="1:32">
      <c r="A280" s="46">
        <f t="shared" si="103"/>
        <v>2020</v>
      </c>
      <c r="B280" s="46">
        <f t="shared" si="104"/>
        <v>2</v>
      </c>
      <c r="C280" s="62" t="s">
        <v>41</v>
      </c>
      <c r="D280" s="63">
        <v>270025.05</v>
      </c>
      <c r="E280" s="64">
        <v>8710</v>
      </c>
      <c r="F280" s="65">
        <v>134468.5</v>
      </c>
      <c r="G280" s="65">
        <v>130833.75</v>
      </c>
      <c r="H280" s="63">
        <f t="shared" si="105"/>
        <v>278735.05</v>
      </c>
      <c r="I280" s="64">
        <f t="shared" si="85"/>
        <v>265302.25</v>
      </c>
      <c r="J280" s="66">
        <f t="shared" si="86"/>
        <v>404493.55</v>
      </c>
      <c r="K280" s="67">
        <f t="shared" si="87"/>
        <v>139543.75</v>
      </c>
      <c r="L280" s="68">
        <f t="shared" si="88"/>
        <v>544037.30000000005</v>
      </c>
      <c r="M280" s="54"/>
      <c r="N280" s="55">
        <v>248592</v>
      </c>
      <c r="O280" s="56">
        <v>9291</v>
      </c>
      <c r="P280" s="57">
        <v>125559</v>
      </c>
      <c r="Q280" s="57">
        <v>154986</v>
      </c>
      <c r="R280" s="55">
        <f t="shared" si="89"/>
        <v>257883</v>
      </c>
      <c r="S280" s="56">
        <f t="shared" si="90"/>
        <v>280545</v>
      </c>
      <c r="T280" s="55">
        <f t="shared" si="91"/>
        <v>374151</v>
      </c>
      <c r="U280" s="56">
        <f t="shared" si="92"/>
        <v>164277</v>
      </c>
      <c r="V280" s="56">
        <f t="shared" si="93"/>
        <v>538428</v>
      </c>
      <c r="W280" s="58"/>
      <c r="X280" s="55">
        <f t="shared" si="94"/>
        <v>518617</v>
      </c>
      <c r="Y280" s="56">
        <f t="shared" si="95"/>
        <v>18001</v>
      </c>
      <c r="Z280" s="55">
        <f t="shared" si="96"/>
        <v>260028</v>
      </c>
      <c r="AA280" s="56">
        <f t="shared" si="97"/>
        <v>285820</v>
      </c>
      <c r="AB280" s="57">
        <f t="shared" si="98"/>
        <v>536618</v>
      </c>
      <c r="AC280" s="57">
        <f t="shared" si="99"/>
        <v>545848</v>
      </c>
      <c r="AD280" s="55">
        <f t="shared" si="100"/>
        <v>778645</v>
      </c>
      <c r="AE280" s="56">
        <f t="shared" si="101"/>
        <v>303821</v>
      </c>
      <c r="AF280" s="67">
        <f t="shared" si="102"/>
        <v>1082466</v>
      </c>
    </row>
    <row r="281" spans="1:32">
      <c r="A281" s="46">
        <f t="shared" si="103"/>
        <v>2020</v>
      </c>
      <c r="B281" s="46">
        <f t="shared" si="104"/>
        <v>3</v>
      </c>
      <c r="C281" s="62" t="s">
        <v>40</v>
      </c>
      <c r="D281" s="63">
        <v>220254.55</v>
      </c>
      <c r="E281" s="64">
        <v>11352.75</v>
      </c>
      <c r="F281" s="65">
        <v>121146</v>
      </c>
      <c r="G281" s="65">
        <v>96815</v>
      </c>
      <c r="H281" s="63">
        <f t="shared" si="105"/>
        <v>231607.3</v>
      </c>
      <c r="I281" s="64">
        <f t="shared" si="85"/>
        <v>217961</v>
      </c>
      <c r="J281" s="66">
        <f t="shared" si="86"/>
        <v>341400.55</v>
      </c>
      <c r="K281" s="67">
        <f t="shared" si="87"/>
        <v>108167.75</v>
      </c>
      <c r="L281" s="68">
        <f t="shared" si="88"/>
        <v>449568.3</v>
      </c>
      <c r="M281" s="54"/>
      <c r="N281" s="55">
        <v>234570</v>
      </c>
      <c r="O281" s="56">
        <v>12352</v>
      </c>
      <c r="P281" s="57">
        <v>145442</v>
      </c>
      <c r="Q281" s="57">
        <v>125300</v>
      </c>
      <c r="R281" s="55">
        <f t="shared" si="89"/>
        <v>246922</v>
      </c>
      <c r="S281" s="56">
        <f t="shared" si="90"/>
        <v>270742</v>
      </c>
      <c r="T281" s="55">
        <f t="shared" si="91"/>
        <v>380012</v>
      </c>
      <c r="U281" s="56">
        <f t="shared" si="92"/>
        <v>137652</v>
      </c>
      <c r="V281" s="56">
        <f t="shared" si="93"/>
        <v>517664</v>
      </c>
      <c r="W281" s="58"/>
      <c r="X281" s="55">
        <f t="shared" si="94"/>
        <v>454825</v>
      </c>
      <c r="Y281" s="56">
        <f t="shared" si="95"/>
        <v>23705</v>
      </c>
      <c r="Z281" s="55">
        <f t="shared" si="96"/>
        <v>266588</v>
      </c>
      <c r="AA281" s="56">
        <f t="shared" si="97"/>
        <v>222115</v>
      </c>
      <c r="AB281" s="57">
        <f t="shared" si="98"/>
        <v>478530</v>
      </c>
      <c r="AC281" s="57">
        <f t="shared" si="99"/>
        <v>488703</v>
      </c>
      <c r="AD281" s="55">
        <f t="shared" si="100"/>
        <v>721413</v>
      </c>
      <c r="AE281" s="56">
        <f t="shared" si="101"/>
        <v>245820</v>
      </c>
      <c r="AF281" s="67">
        <f t="shared" si="102"/>
        <v>967233</v>
      </c>
    </row>
    <row r="282" spans="1:32">
      <c r="A282" s="46">
        <f t="shared" si="103"/>
        <v>2020</v>
      </c>
      <c r="B282" s="46">
        <f t="shared" si="104"/>
        <v>4</v>
      </c>
      <c r="C282" s="62" t="s">
        <v>39</v>
      </c>
      <c r="D282" s="63">
        <v>370111</v>
      </c>
      <c r="E282" s="64">
        <v>4075</v>
      </c>
      <c r="F282" s="65">
        <v>130321.25</v>
      </c>
      <c r="G282" s="65">
        <v>184491.75</v>
      </c>
      <c r="H282" s="63">
        <f t="shared" si="105"/>
        <v>374186</v>
      </c>
      <c r="I282" s="64">
        <f t="shared" si="85"/>
        <v>314813</v>
      </c>
      <c r="J282" s="66">
        <f t="shared" si="86"/>
        <v>500432.25</v>
      </c>
      <c r="K282" s="67">
        <f t="shared" si="87"/>
        <v>188566.75</v>
      </c>
      <c r="L282" s="68">
        <f t="shared" si="88"/>
        <v>688999</v>
      </c>
      <c r="M282" s="54"/>
      <c r="N282" s="55">
        <v>253540</v>
      </c>
      <c r="O282" s="56">
        <v>17758</v>
      </c>
      <c r="P282" s="57">
        <v>102502</v>
      </c>
      <c r="Q282" s="57">
        <v>145931</v>
      </c>
      <c r="R282" s="55">
        <f t="shared" si="89"/>
        <v>271298</v>
      </c>
      <c r="S282" s="56">
        <f t="shared" si="90"/>
        <v>248433</v>
      </c>
      <c r="T282" s="55">
        <f t="shared" si="91"/>
        <v>356042</v>
      </c>
      <c r="U282" s="56">
        <f t="shared" si="92"/>
        <v>163689</v>
      </c>
      <c r="V282" s="56">
        <f t="shared" si="93"/>
        <v>519731</v>
      </c>
      <c r="W282" s="58"/>
      <c r="X282" s="55">
        <f t="shared" si="94"/>
        <v>623651</v>
      </c>
      <c r="Y282" s="56">
        <f t="shared" si="95"/>
        <v>21833</v>
      </c>
      <c r="Z282" s="55">
        <f t="shared" si="96"/>
        <v>232823</v>
      </c>
      <c r="AA282" s="56">
        <f t="shared" si="97"/>
        <v>330423</v>
      </c>
      <c r="AB282" s="57">
        <f t="shared" si="98"/>
        <v>645484</v>
      </c>
      <c r="AC282" s="57">
        <f t="shared" si="99"/>
        <v>563246</v>
      </c>
      <c r="AD282" s="55">
        <f t="shared" si="100"/>
        <v>856474</v>
      </c>
      <c r="AE282" s="56">
        <f t="shared" si="101"/>
        <v>352256</v>
      </c>
      <c r="AF282" s="67">
        <f t="shared" si="102"/>
        <v>1208730</v>
      </c>
    </row>
    <row r="283" spans="1:32">
      <c r="A283" s="46">
        <f t="shared" si="103"/>
        <v>2020</v>
      </c>
      <c r="B283" s="46">
        <f t="shared" si="104"/>
        <v>5</v>
      </c>
      <c r="C283" s="62" t="s">
        <v>38</v>
      </c>
      <c r="D283" s="63">
        <v>306323</v>
      </c>
      <c r="E283" s="64">
        <v>43</v>
      </c>
      <c r="F283" s="65">
        <v>104382</v>
      </c>
      <c r="G283" s="65">
        <v>170916.75</v>
      </c>
      <c r="H283" s="63">
        <f t="shared" si="105"/>
        <v>306366</v>
      </c>
      <c r="I283" s="64">
        <f t="shared" si="85"/>
        <v>275298.75</v>
      </c>
      <c r="J283" s="66">
        <f t="shared" si="86"/>
        <v>410705</v>
      </c>
      <c r="K283" s="67">
        <f t="shared" si="87"/>
        <v>170959.75</v>
      </c>
      <c r="L283" s="68">
        <f t="shared" si="88"/>
        <v>581664.75</v>
      </c>
      <c r="M283" s="54"/>
      <c r="N283" s="55">
        <v>312590</v>
      </c>
      <c r="O283" s="56">
        <v>9219</v>
      </c>
      <c r="P283" s="57">
        <v>134556</v>
      </c>
      <c r="Q283" s="57">
        <v>171841</v>
      </c>
      <c r="R283" s="55">
        <f t="shared" si="89"/>
        <v>321809</v>
      </c>
      <c r="S283" s="56">
        <f t="shared" si="90"/>
        <v>306397</v>
      </c>
      <c r="T283" s="55">
        <f t="shared" si="91"/>
        <v>447146</v>
      </c>
      <c r="U283" s="56">
        <f t="shared" si="92"/>
        <v>181060</v>
      </c>
      <c r="V283" s="56">
        <f t="shared" si="93"/>
        <v>628206</v>
      </c>
      <c r="W283" s="58"/>
      <c r="X283" s="55">
        <f t="shared" si="94"/>
        <v>618913</v>
      </c>
      <c r="Y283" s="56">
        <f t="shared" si="95"/>
        <v>9262</v>
      </c>
      <c r="Z283" s="55">
        <f t="shared" si="96"/>
        <v>238938</v>
      </c>
      <c r="AA283" s="56">
        <f t="shared" si="97"/>
        <v>342758</v>
      </c>
      <c r="AB283" s="57">
        <f t="shared" si="98"/>
        <v>628175</v>
      </c>
      <c r="AC283" s="57">
        <f t="shared" si="99"/>
        <v>581696</v>
      </c>
      <c r="AD283" s="55">
        <f t="shared" si="100"/>
        <v>857851</v>
      </c>
      <c r="AE283" s="56">
        <f t="shared" si="101"/>
        <v>352020</v>
      </c>
      <c r="AF283" s="67">
        <f t="shared" si="102"/>
        <v>1209871</v>
      </c>
    </row>
    <row r="284" spans="1:32">
      <c r="A284" s="46">
        <f t="shared" si="103"/>
        <v>2020</v>
      </c>
      <c r="B284" s="46">
        <f t="shared" si="104"/>
        <v>6</v>
      </c>
      <c r="C284" s="62" t="s">
        <v>37</v>
      </c>
      <c r="D284" s="63">
        <v>369188.9</v>
      </c>
      <c r="E284" s="64">
        <v>68</v>
      </c>
      <c r="F284" s="65">
        <v>109585.75</v>
      </c>
      <c r="G284" s="65">
        <v>212632.75</v>
      </c>
      <c r="H284" s="63">
        <f t="shared" si="105"/>
        <v>369256.9</v>
      </c>
      <c r="I284" s="64">
        <f t="shared" si="85"/>
        <v>322218.5</v>
      </c>
      <c r="J284" s="66">
        <f t="shared" si="86"/>
        <v>478774.65</v>
      </c>
      <c r="K284" s="67">
        <f t="shared" si="87"/>
        <v>212700.75</v>
      </c>
      <c r="L284" s="68">
        <f t="shared" si="88"/>
        <v>691475.4</v>
      </c>
      <c r="M284" s="54"/>
      <c r="N284" s="55">
        <v>300714</v>
      </c>
      <c r="O284" s="56">
        <v>11300</v>
      </c>
      <c r="P284" s="57">
        <v>117538</v>
      </c>
      <c r="Q284" s="57">
        <v>172628</v>
      </c>
      <c r="R284" s="55">
        <f t="shared" si="89"/>
        <v>312014</v>
      </c>
      <c r="S284" s="56">
        <f t="shared" si="90"/>
        <v>290166</v>
      </c>
      <c r="T284" s="55">
        <f t="shared" si="91"/>
        <v>418252</v>
      </c>
      <c r="U284" s="56">
        <f t="shared" si="92"/>
        <v>183928</v>
      </c>
      <c r="V284" s="56">
        <f t="shared" si="93"/>
        <v>602180</v>
      </c>
      <c r="W284" s="58"/>
      <c r="X284" s="55">
        <f t="shared" si="94"/>
        <v>669903</v>
      </c>
      <c r="Y284" s="56">
        <f t="shared" si="95"/>
        <v>11368</v>
      </c>
      <c r="Z284" s="55">
        <f t="shared" si="96"/>
        <v>227124</v>
      </c>
      <c r="AA284" s="56">
        <f t="shared" si="97"/>
        <v>385261</v>
      </c>
      <c r="AB284" s="57">
        <f t="shared" si="98"/>
        <v>681271</v>
      </c>
      <c r="AC284" s="57">
        <f t="shared" si="99"/>
        <v>612385</v>
      </c>
      <c r="AD284" s="55">
        <f t="shared" si="100"/>
        <v>897027</v>
      </c>
      <c r="AE284" s="56">
        <f t="shared" si="101"/>
        <v>396629</v>
      </c>
      <c r="AF284" s="67">
        <f t="shared" si="102"/>
        <v>1293656</v>
      </c>
    </row>
    <row r="285" spans="1:32">
      <c r="A285" s="46">
        <f t="shared" si="103"/>
        <v>2020</v>
      </c>
      <c r="B285" s="46">
        <f t="shared" si="104"/>
        <v>7</v>
      </c>
      <c r="C285" s="62" t="s">
        <v>36</v>
      </c>
      <c r="D285" s="63">
        <v>456028.7</v>
      </c>
      <c r="E285" s="64">
        <v>1168</v>
      </c>
      <c r="F285" s="65">
        <v>126353.7</v>
      </c>
      <c r="G285" s="65">
        <v>272838.7</v>
      </c>
      <c r="H285" s="63">
        <f t="shared" si="105"/>
        <v>457196.7</v>
      </c>
      <c r="I285" s="64">
        <f t="shared" si="85"/>
        <v>399192.4</v>
      </c>
      <c r="J285" s="66">
        <f t="shared" si="86"/>
        <v>582382.4</v>
      </c>
      <c r="K285" s="67">
        <f t="shared" si="87"/>
        <v>274006.7</v>
      </c>
      <c r="L285" s="68">
        <f t="shared" si="88"/>
        <v>856389.10000000009</v>
      </c>
      <c r="M285" s="54"/>
      <c r="N285" s="55">
        <v>376807</v>
      </c>
      <c r="O285" s="56">
        <v>12755</v>
      </c>
      <c r="P285" s="57">
        <v>138602</v>
      </c>
      <c r="Q285" s="57">
        <v>224918</v>
      </c>
      <c r="R285" s="55">
        <f t="shared" si="89"/>
        <v>389562</v>
      </c>
      <c r="S285" s="56">
        <f t="shared" si="90"/>
        <v>363520</v>
      </c>
      <c r="T285" s="55">
        <f t="shared" si="91"/>
        <v>515409</v>
      </c>
      <c r="U285" s="56">
        <f t="shared" si="92"/>
        <v>237673</v>
      </c>
      <c r="V285" s="56">
        <f t="shared" si="93"/>
        <v>753082</v>
      </c>
      <c r="W285" s="58"/>
      <c r="X285" s="55">
        <f t="shared" si="94"/>
        <v>832836</v>
      </c>
      <c r="Y285" s="56">
        <f t="shared" si="95"/>
        <v>13923</v>
      </c>
      <c r="Z285" s="55">
        <f t="shared" si="96"/>
        <v>264956</v>
      </c>
      <c r="AA285" s="56">
        <f t="shared" si="97"/>
        <v>497757</v>
      </c>
      <c r="AB285" s="57">
        <f t="shared" si="98"/>
        <v>846759</v>
      </c>
      <c r="AC285" s="57">
        <f t="shared" si="99"/>
        <v>762713</v>
      </c>
      <c r="AD285" s="55">
        <f t="shared" si="100"/>
        <v>1097792</v>
      </c>
      <c r="AE285" s="56">
        <f t="shared" si="101"/>
        <v>511680</v>
      </c>
      <c r="AF285" s="67">
        <f t="shared" si="102"/>
        <v>1609472</v>
      </c>
    </row>
    <row r="286" spans="1:32">
      <c r="A286" s="46">
        <f t="shared" si="103"/>
        <v>2020</v>
      </c>
      <c r="B286" s="46">
        <f t="shared" si="104"/>
        <v>8</v>
      </c>
      <c r="C286" s="62" t="s">
        <v>35</v>
      </c>
      <c r="D286" s="63">
        <v>516285.95</v>
      </c>
      <c r="E286" s="64">
        <v>738.8</v>
      </c>
      <c r="F286" s="65">
        <v>131428.75</v>
      </c>
      <c r="G286" s="65">
        <v>313379.25</v>
      </c>
      <c r="H286" s="63">
        <f t="shared" si="105"/>
        <v>517024.75</v>
      </c>
      <c r="I286" s="64">
        <f t="shared" si="85"/>
        <v>444808</v>
      </c>
      <c r="J286" s="66">
        <f t="shared" si="86"/>
        <v>647714.69999999995</v>
      </c>
      <c r="K286" s="67">
        <f t="shared" si="87"/>
        <v>314118.05</v>
      </c>
      <c r="L286" s="68">
        <f t="shared" si="88"/>
        <v>961832.75</v>
      </c>
      <c r="M286" s="54"/>
      <c r="N286" s="55">
        <v>364792</v>
      </c>
      <c r="O286" s="56">
        <v>13691</v>
      </c>
      <c r="P286" s="57">
        <v>126177</v>
      </c>
      <c r="Q286" s="57">
        <v>220951</v>
      </c>
      <c r="R286" s="55">
        <f t="shared" si="89"/>
        <v>378483</v>
      </c>
      <c r="S286" s="56">
        <f t="shared" si="90"/>
        <v>347128</v>
      </c>
      <c r="T286" s="55">
        <f t="shared" si="91"/>
        <v>490969</v>
      </c>
      <c r="U286" s="56">
        <f t="shared" si="92"/>
        <v>234642</v>
      </c>
      <c r="V286" s="56">
        <f t="shared" si="93"/>
        <v>725611</v>
      </c>
      <c r="W286" s="58"/>
      <c r="X286" s="55">
        <f t="shared" si="94"/>
        <v>881078</v>
      </c>
      <c r="Y286" s="56">
        <f t="shared" si="95"/>
        <v>14430</v>
      </c>
      <c r="Z286" s="55">
        <f t="shared" si="96"/>
        <v>257606</v>
      </c>
      <c r="AA286" s="56">
        <f t="shared" si="97"/>
        <v>534330</v>
      </c>
      <c r="AB286" s="57">
        <f t="shared" si="98"/>
        <v>895508</v>
      </c>
      <c r="AC286" s="57">
        <f t="shared" si="99"/>
        <v>791936</v>
      </c>
      <c r="AD286" s="55">
        <f t="shared" si="100"/>
        <v>1138684</v>
      </c>
      <c r="AE286" s="56">
        <f t="shared" si="101"/>
        <v>548760</v>
      </c>
      <c r="AF286" s="67">
        <f t="shared" si="102"/>
        <v>1687444</v>
      </c>
    </row>
    <row r="287" spans="1:32">
      <c r="A287" s="46">
        <f t="shared" si="103"/>
        <v>2020</v>
      </c>
      <c r="B287" s="46">
        <f t="shared" si="104"/>
        <v>9</v>
      </c>
      <c r="C287" s="62" t="s">
        <v>34</v>
      </c>
      <c r="D287" s="63">
        <v>471794.5</v>
      </c>
      <c r="E287" s="64">
        <v>4887.05</v>
      </c>
      <c r="F287" s="65">
        <v>130396.75</v>
      </c>
      <c r="G287" s="65">
        <v>276546.5</v>
      </c>
      <c r="H287" s="63">
        <f t="shared" si="105"/>
        <v>476681.55</v>
      </c>
      <c r="I287" s="64">
        <f t="shared" si="85"/>
        <v>406943.25</v>
      </c>
      <c r="J287" s="66">
        <f t="shared" si="86"/>
        <v>602191.25</v>
      </c>
      <c r="K287" s="67">
        <f t="shared" si="87"/>
        <v>281433.55</v>
      </c>
      <c r="L287" s="68">
        <f t="shared" si="88"/>
        <v>883624.8</v>
      </c>
      <c r="M287" s="54"/>
      <c r="N287" s="55">
        <v>405618</v>
      </c>
      <c r="O287" s="56">
        <v>11335</v>
      </c>
      <c r="P287" s="57">
        <v>112556</v>
      </c>
      <c r="Q287" s="57">
        <v>266071</v>
      </c>
      <c r="R287" s="55">
        <f t="shared" si="89"/>
        <v>416953</v>
      </c>
      <c r="S287" s="56">
        <f t="shared" si="90"/>
        <v>378627</v>
      </c>
      <c r="T287" s="55">
        <f t="shared" si="91"/>
        <v>518174</v>
      </c>
      <c r="U287" s="56">
        <f t="shared" si="92"/>
        <v>277406</v>
      </c>
      <c r="V287" s="56">
        <f t="shared" si="93"/>
        <v>795580</v>
      </c>
      <c r="W287" s="58"/>
      <c r="X287" s="55">
        <f t="shared" si="94"/>
        <v>877413</v>
      </c>
      <c r="Y287" s="56">
        <f t="shared" si="95"/>
        <v>16222</v>
      </c>
      <c r="Z287" s="55">
        <f t="shared" si="96"/>
        <v>242953</v>
      </c>
      <c r="AA287" s="56">
        <f t="shared" si="97"/>
        <v>542618</v>
      </c>
      <c r="AB287" s="57">
        <f t="shared" si="98"/>
        <v>893635</v>
      </c>
      <c r="AC287" s="57">
        <f t="shared" si="99"/>
        <v>785571</v>
      </c>
      <c r="AD287" s="55">
        <f t="shared" si="100"/>
        <v>1120366</v>
      </c>
      <c r="AE287" s="56">
        <f t="shared" si="101"/>
        <v>558840</v>
      </c>
      <c r="AF287" s="67">
        <f t="shared" si="102"/>
        <v>1679206</v>
      </c>
    </row>
    <row r="288" spans="1:32">
      <c r="A288" s="46">
        <f t="shared" si="103"/>
        <v>2020</v>
      </c>
      <c r="B288" s="46">
        <f t="shared" si="104"/>
        <v>10</v>
      </c>
      <c r="C288" s="62" t="s">
        <v>33</v>
      </c>
      <c r="D288" s="63">
        <v>506613.2</v>
      </c>
      <c r="E288" s="64">
        <v>4199.6000000000004</v>
      </c>
      <c r="F288" s="65">
        <v>143935.75</v>
      </c>
      <c r="G288" s="65">
        <v>325980</v>
      </c>
      <c r="H288" s="63">
        <f t="shared" si="105"/>
        <v>510812.8</v>
      </c>
      <c r="I288" s="64">
        <f t="shared" si="85"/>
        <v>469915.75</v>
      </c>
      <c r="J288" s="66">
        <f t="shared" si="86"/>
        <v>650548.94999999995</v>
      </c>
      <c r="K288" s="67">
        <f t="shared" si="87"/>
        <v>330179.59999999998</v>
      </c>
      <c r="L288" s="68">
        <f t="shared" si="88"/>
        <v>980728.54999999993</v>
      </c>
      <c r="M288" s="54"/>
      <c r="N288" s="55">
        <v>402408</v>
      </c>
      <c r="O288" s="56">
        <v>14528</v>
      </c>
      <c r="P288" s="57">
        <v>114679</v>
      </c>
      <c r="Q288" s="57">
        <v>274988</v>
      </c>
      <c r="R288" s="55">
        <f t="shared" si="89"/>
        <v>416936</v>
      </c>
      <c r="S288" s="56">
        <f t="shared" si="90"/>
        <v>389667</v>
      </c>
      <c r="T288" s="55">
        <f t="shared" si="91"/>
        <v>517087</v>
      </c>
      <c r="U288" s="56">
        <f t="shared" si="92"/>
        <v>289516</v>
      </c>
      <c r="V288" s="56">
        <f t="shared" si="93"/>
        <v>806603</v>
      </c>
      <c r="W288" s="58"/>
      <c r="X288" s="55">
        <f t="shared" si="94"/>
        <v>909021</v>
      </c>
      <c r="Y288" s="56">
        <f t="shared" si="95"/>
        <v>18728</v>
      </c>
      <c r="Z288" s="55">
        <f t="shared" si="96"/>
        <v>258615</v>
      </c>
      <c r="AA288" s="56">
        <f t="shared" si="97"/>
        <v>600968</v>
      </c>
      <c r="AB288" s="57">
        <f t="shared" si="98"/>
        <v>927749</v>
      </c>
      <c r="AC288" s="57">
        <f t="shared" si="99"/>
        <v>859583</v>
      </c>
      <c r="AD288" s="55">
        <f t="shared" si="100"/>
        <v>1167636</v>
      </c>
      <c r="AE288" s="56">
        <f t="shared" si="101"/>
        <v>619696</v>
      </c>
      <c r="AF288" s="67">
        <f t="shared" si="102"/>
        <v>1787332</v>
      </c>
    </row>
    <row r="289" spans="1:32">
      <c r="A289" s="46">
        <f t="shared" si="103"/>
        <v>2020</v>
      </c>
      <c r="B289" s="46">
        <f t="shared" si="104"/>
        <v>11</v>
      </c>
      <c r="C289" s="62" t="s">
        <v>32</v>
      </c>
      <c r="D289" s="63">
        <v>464819.7</v>
      </c>
      <c r="E289" s="64">
        <v>1247.7</v>
      </c>
      <c r="F289" s="65">
        <v>130916.5</v>
      </c>
      <c r="G289" s="65">
        <v>292762.25</v>
      </c>
      <c r="H289" s="63">
        <f t="shared" si="105"/>
        <v>466067.4</v>
      </c>
      <c r="I289" s="64">
        <f t="shared" si="85"/>
        <v>423678.75</v>
      </c>
      <c r="J289" s="66">
        <f t="shared" si="86"/>
        <v>595736.19999999995</v>
      </c>
      <c r="K289" s="67">
        <f t="shared" si="87"/>
        <v>294009.95</v>
      </c>
      <c r="L289" s="68">
        <f t="shared" si="88"/>
        <v>889746.14999999991</v>
      </c>
      <c r="M289" s="54"/>
      <c r="N289" s="55">
        <v>382677</v>
      </c>
      <c r="O289" s="56">
        <v>13117</v>
      </c>
      <c r="P289" s="57">
        <v>117283</v>
      </c>
      <c r="Q289" s="57">
        <v>240447</v>
      </c>
      <c r="R289" s="55">
        <f t="shared" si="89"/>
        <v>395794</v>
      </c>
      <c r="S289" s="56">
        <f t="shared" si="90"/>
        <v>357730</v>
      </c>
      <c r="T289" s="55">
        <f t="shared" si="91"/>
        <v>499960</v>
      </c>
      <c r="U289" s="56">
        <f t="shared" si="92"/>
        <v>253564</v>
      </c>
      <c r="V289" s="56">
        <f t="shared" si="93"/>
        <v>753524</v>
      </c>
      <c r="W289" s="58"/>
      <c r="X289" s="55">
        <f t="shared" si="94"/>
        <v>847497</v>
      </c>
      <c r="Y289" s="56">
        <f t="shared" si="95"/>
        <v>14365</v>
      </c>
      <c r="Z289" s="55">
        <f t="shared" si="96"/>
        <v>248200</v>
      </c>
      <c r="AA289" s="56">
        <f t="shared" si="97"/>
        <v>533209</v>
      </c>
      <c r="AB289" s="57">
        <f t="shared" si="98"/>
        <v>861862</v>
      </c>
      <c r="AC289" s="57">
        <f t="shared" si="99"/>
        <v>781409</v>
      </c>
      <c r="AD289" s="55">
        <f t="shared" si="100"/>
        <v>1095697</v>
      </c>
      <c r="AE289" s="56">
        <f t="shared" si="101"/>
        <v>547574</v>
      </c>
      <c r="AF289" s="67">
        <f t="shared" si="102"/>
        <v>1643271</v>
      </c>
    </row>
    <row r="290" spans="1:32">
      <c r="A290" s="46">
        <f t="shared" si="103"/>
        <v>2020</v>
      </c>
      <c r="B290" s="46">
        <f t="shared" si="104"/>
        <v>12</v>
      </c>
      <c r="C290" s="62" t="s">
        <v>31</v>
      </c>
      <c r="D290" s="63">
        <v>460865</v>
      </c>
      <c r="E290" s="64">
        <v>1790.3</v>
      </c>
      <c r="F290" s="65">
        <v>120265</v>
      </c>
      <c r="G290" s="65">
        <v>296265.75</v>
      </c>
      <c r="H290" s="63">
        <f t="shared" si="105"/>
        <v>462655.3</v>
      </c>
      <c r="I290" s="64">
        <f t="shared" si="85"/>
        <v>416530.75</v>
      </c>
      <c r="J290" s="66">
        <f t="shared" si="86"/>
        <v>581130</v>
      </c>
      <c r="K290" s="67">
        <f t="shared" si="87"/>
        <v>298056.05</v>
      </c>
      <c r="L290" s="68">
        <f t="shared" si="88"/>
        <v>879186.05</v>
      </c>
      <c r="M290" s="54"/>
      <c r="N290" s="55">
        <v>406072</v>
      </c>
      <c r="O290" s="56">
        <v>13588</v>
      </c>
      <c r="P290" s="57">
        <v>132374</v>
      </c>
      <c r="Q290" s="57">
        <v>263852</v>
      </c>
      <c r="R290" s="55">
        <f t="shared" si="89"/>
        <v>419660</v>
      </c>
      <c r="S290" s="56">
        <f t="shared" si="90"/>
        <v>396226</v>
      </c>
      <c r="T290" s="55">
        <f t="shared" si="91"/>
        <v>538446</v>
      </c>
      <c r="U290" s="56">
        <f t="shared" si="92"/>
        <v>277440</v>
      </c>
      <c r="V290" s="56">
        <f t="shared" si="93"/>
        <v>815886</v>
      </c>
      <c r="W290" s="58"/>
      <c r="X290" s="55">
        <f t="shared" si="94"/>
        <v>866937</v>
      </c>
      <c r="Y290" s="56">
        <f t="shared" si="95"/>
        <v>15378</v>
      </c>
      <c r="Z290" s="55">
        <f t="shared" si="96"/>
        <v>252639</v>
      </c>
      <c r="AA290" s="56">
        <f t="shared" si="97"/>
        <v>560118</v>
      </c>
      <c r="AB290" s="57">
        <f t="shared" si="98"/>
        <v>882315</v>
      </c>
      <c r="AC290" s="57">
        <f t="shared" si="99"/>
        <v>812757</v>
      </c>
      <c r="AD290" s="55">
        <f t="shared" si="100"/>
        <v>1119576</v>
      </c>
      <c r="AE290" s="56">
        <f t="shared" si="101"/>
        <v>575496</v>
      </c>
      <c r="AF290" s="67">
        <f t="shared" si="102"/>
        <v>1695072</v>
      </c>
    </row>
    <row r="291" spans="1:32">
      <c r="A291" s="46">
        <f t="shared" si="103"/>
        <v>2021</v>
      </c>
      <c r="B291" s="46">
        <f t="shared" si="104"/>
        <v>1</v>
      </c>
      <c r="C291" s="62" t="s">
        <v>42</v>
      </c>
      <c r="D291" s="63">
        <v>437609.2</v>
      </c>
      <c r="E291" s="64">
        <v>254</v>
      </c>
      <c r="F291" s="65">
        <v>119326.75</v>
      </c>
      <c r="G291" s="65">
        <v>278326.25</v>
      </c>
      <c r="H291" s="63">
        <f t="shared" si="105"/>
        <v>437863.2</v>
      </c>
      <c r="I291" s="64">
        <f t="shared" si="85"/>
        <v>397653</v>
      </c>
      <c r="J291" s="66">
        <f t="shared" si="86"/>
        <v>556935.94999999995</v>
      </c>
      <c r="K291" s="67">
        <f t="shared" si="87"/>
        <v>278580.25</v>
      </c>
      <c r="L291" s="68">
        <f t="shared" si="88"/>
        <v>835516.2</v>
      </c>
      <c r="M291" s="54"/>
      <c r="N291" s="55">
        <v>364255</v>
      </c>
      <c r="O291" s="56">
        <v>13277</v>
      </c>
      <c r="P291" s="57">
        <v>116254</v>
      </c>
      <c r="Q291" s="57">
        <v>270221</v>
      </c>
      <c r="R291" s="55">
        <f t="shared" si="89"/>
        <v>377532</v>
      </c>
      <c r="S291" s="56">
        <f t="shared" si="90"/>
        <v>386475</v>
      </c>
      <c r="T291" s="55">
        <f t="shared" si="91"/>
        <v>480509</v>
      </c>
      <c r="U291" s="56">
        <f t="shared" si="92"/>
        <v>283498</v>
      </c>
      <c r="V291" s="56">
        <f t="shared" si="93"/>
        <v>764007</v>
      </c>
      <c r="W291" s="58"/>
      <c r="X291" s="55">
        <f t="shared" si="94"/>
        <v>801864</v>
      </c>
      <c r="Y291" s="56">
        <f t="shared" si="95"/>
        <v>13531</v>
      </c>
      <c r="Z291" s="55">
        <f t="shared" si="96"/>
        <v>235581</v>
      </c>
      <c r="AA291" s="56">
        <f t="shared" si="97"/>
        <v>548547</v>
      </c>
      <c r="AB291" s="57">
        <f t="shared" si="98"/>
        <v>815395</v>
      </c>
      <c r="AC291" s="57">
        <f t="shared" si="99"/>
        <v>784128</v>
      </c>
      <c r="AD291" s="55">
        <f t="shared" si="100"/>
        <v>1037445</v>
      </c>
      <c r="AE291" s="56">
        <f t="shared" si="101"/>
        <v>562078</v>
      </c>
      <c r="AF291" s="67">
        <f t="shared" si="102"/>
        <v>1599523</v>
      </c>
    </row>
    <row r="292" spans="1:32">
      <c r="A292" s="46">
        <f t="shared" si="103"/>
        <v>2021</v>
      </c>
      <c r="B292" s="46">
        <f t="shared" si="104"/>
        <v>2</v>
      </c>
      <c r="C292" s="62" t="s">
        <v>41</v>
      </c>
      <c r="D292" s="63">
        <v>412884.25</v>
      </c>
      <c r="E292" s="64">
        <v>1270.25</v>
      </c>
      <c r="F292" s="65">
        <v>101208.15</v>
      </c>
      <c r="G292" s="65">
        <v>283952.75</v>
      </c>
      <c r="H292" s="63">
        <f t="shared" si="105"/>
        <v>414154.5</v>
      </c>
      <c r="I292" s="64">
        <f t="shared" si="85"/>
        <v>385160.9</v>
      </c>
      <c r="J292" s="66">
        <f t="shared" si="86"/>
        <v>514092.4</v>
      </c>
      <c r="K292" s="67">
        <f t="shared" si="87"/>
        <v>285223</v>
      </c>
      <c r="L292" s="68">
        <f t="shared" si="88"/>
        <v>799315.4</v>
      </c>
      <c r="M292" s="54"/>
      <c r="N292" s="55">
        <v>373756</v>
      </c>
      <c r="O292" s="56">
        <v>13132</v>
      </c>
      <c r="P292" s="57">
        <v>119416</v>
      </c>
      <c r="Q292" s="57">
        <v>265431</v>
      </c>
      <c r="R292" s="55">
        <f t="shared" si="89"/>
        <v>386888</v>
      </c>
      <c r="S292" s="56">
        <f t="shared" si="90"/>
        <v>384847</v>
      </c>
      <c r="T292" s="55">
        <f t="shared" si="91"/>
        <v>493172</v>
      </c>
      <c r="U292" s="56">
        <f t="shared" si="92"/>
        <v>278563</v>
      </c>
      <c r="V292" s="56">
        <f t="shared" si="93"/>
        <v>771735</v>
      </c>
      <c r="W292" s="58"/>
      <c r="X292" s="55">
        <f t="shared" si="94"/>
        <v>786640</v>
      </c>
      <c r="Y292" s="56">
        <f t="shared" si="95"/>
        <v>14402</v>
      </c>
      <c r="Z292" s="55">
        <f t="shared" si="96"/>
        <v>220624</v>
      </c>
      <c r="AA292" s="56">
        <f t="shared" si="97"/>
        <v>549384</v>
      </c>
      <c r="AB292" s="57">
        <f t="shared" si="98"/>
        <v>801042</v>
      </c>
      <c r="AC292" s="57">
        <f t="shared" si="99"/>
        <v>770008</v>
      </c>
      <c r="AD292" s="55">
        <f t="shared" si="100"/>
        <v>1007264</v>
      </c>
      <c r="AE292" s="56">
        <f t="shared" si="101"/>
        <v>563786</v>
      </c>
      <c r="AF292" s="67">
        <f t="shared" si="102"/>
        <v>1571050</v>
      </c>
    </row>
    <row r="293" spans="1:32">
      <c r="A293" s="46">
        <f t="shared" si="103"/>
        <v>2021</v>
      </c>
      <c r="B293" s="46">
        <f t="shared" si="104"/>
        <v>3</v>
      </c>
      <c r="C293" s="62" t="s">
        <v>40</v>
      </c>
      <c r="D293" s="63">
        <v>490115</v>
      </c>
      <c r="E293" s="64">
        <v>3350.25</v>
      </c>
      <c r="F293" s="65">
        <v>122899</v>
      </c>
      <c r="G293" s="65">
        <v>341235</v>
      </c>
      <c r="H293" s="63">
        <f t="shared" si="105"/>
        <v>493465.25</v>
      </c>
      <c r="I293" s="64">
        <f t="shared" si="85"/>
        <v>464134</v>
      </c>
      <c r="J293" s="66">
        <f t="shared" si="86"/>
        <v>613014</v>
      </c>
      <c r="K293" s="67">
        <f t="shared" si="87"/>
        <v>344585.25</v>
      </c>
      <c r="L293" s="68">
        <f t="shared" si="88"/>
        <v>957599.25</v>
      </c>
      <c r="M293" s="54"/>
      <c r="N293" s="55">
        <v>408172</v>
      </c>
      <c r="O293" s="56">
        <v>13488</v>
      </c>
      <c r="P293" s="57">
        <v>139710</v>
      </c>
      <c r="Q293" s="57">
        <v>279016</v>
      </c>
      <c r="R293" s="55">
        <f t="shared" si="89"/>
        <v>421660</v>
      </c>
      <c r="S293" s="56">
        <f t="shared" si="90"/>
        <v>418726</v>
      </c>
      <c r="T293" s="55">
        <f t="shared" si="91"/>
        <v>547882</v>
      </c>
      <c r="U293" s="56">
        <f t="shared" si="92"/>
        <v>292504</v>
      </c>
      <c r="V293" s="56">
        <f t="shared" si="93"/>
        <v>840386</v>
      </c>
      <c r="W293" s="58"/>
      <c r="X293" s="55">
        <f t="shared" si="94"/>
        <v>898287</v>
      </c>
      <c r="Y293" s="56">
        <f t="shared" si="95"/>
        <v>16838</v>
      </c>
      <c r="Z293" s="55">
        <f t="shared" si="96"/>
        <v>262609</v>
      </c>
      <c r="AA293" s="56">
        <f t="shared" si="97"/>
        <v>620251</v>
      </c>
      <c r="AB293" s="57">
        <f t="shared" si="98"/>
        <v>915125</v>
      </c>
      <c r="AC293" s="57">
        <f t="shared" si="99"/>
        <v>882860</v>
      </c>
      <c r="AD293" s="55">
        <f t="shared" si="100"/>
        <v>1160896</v>
      </c>
      <c r="AE293" s="56">
        <f t="shared" si="101"/>
        <v>637089</v>
      </c>
      <c r="AF293" s="67">
        <f t="shared" si="102"/>
        <v>1797985</v>
      </c>
    </row>
    <row r="294" spans="1:32">
      <c r="A294" s="46">
        <f t="shared" si="103"/>
        <v>2021</v>
      </c>
      <c r="B294" s="46">
        <f t="shared" si="104"/>
        <v>4</v>
      </c>
      <c r="C294" s="62" t="s">
        <v>39</v>
      </c>
      <c r="D294" s="63">
        <v>490126.85</v>
      </c>
      <c r="E294" s="64">
        <v>4554.75</v>
      </c>
      <c r="F294" s="65">
        <v>114448.5</v>
      </c>
      <c r="G294" s="65">
        <v>337836.25</v>
      </c>
      <c r="H294" s="63">
        <f t="shared" si="105"/>
        <v>494681.59999999998</v>
      </c>
      <c r="I294" s="64">
        <f t="shared" si="85"/>
        <v>452284.75</v>
      </c>
      <c r="J294" s="66">
        <f t="shared" si="86"/>
        <v>604575.35</v>
      </c>
      <c r="K294" s="67">
        <f t="shared" si="87"/>
        <v>342391</v>
      </c>
      <c r="L294" s="68">
        <f t="shared" si="88"/>
        <v>946966.35</v>
      </c>
      <c r="M294" s="54"/>
      <c r="N294" s="55">
        <v>367151</v>
      </c>
      <c r="O294" s="56">
        <v>11577</v>
      </c>
      <c r="P294" s="57">
        <v>124069</v>
      </c>
      <c r="Q294" s="57">
        <v>243392</v>
      </c>
      <c r="R294" s="55">
        <f t="shared" si="89"/>
        <v>378728</v>
      </c>
      <c r="S294" s="56">
        <f t="shared" si="90"/>
        <v>367461</v>
      </c>
      <c r="T294" s="55">
        <f t="shared" si="91"/>
        <v>491220</v>
      </c>
      <c r="U294" s="56">
        <f t="shared" si="92"/>
        <v>254969</v>
      </c>
      <c r="V294" s="56">
        <f t="shared" si="93"/>
        <v>746189</v>
      </c>
      <c r="W294" s="58"/>
      <c r="X294" s="55">
        <f t="shared" si="94"/>
        <v>857278</v>
      </c>
      <c r="Y294" s="56">
        <f t="shared" si="95"/>
        <v>16132</v>
      </c>
      <c r="Z294" s="55">
        <f t="shared" si="96"/>
        <v>238518</v>
      </c>
      <c r="AA294" s="56">
        <f t="shared" si="97"/>
        <v>581228</v>
      </c>
      <c r="AB294" s="57">
        <f t="shared" si="98"/>
        <v>873410</v>
      </c>
      <c r="AC294" s="57">
        <f t="shared" si="99"/>
        <v>819746</v>
      </c>
      <c r="AD294" s="55">
        <f t="shared" si="100"/>
        <v>1095796</v>
      </c>
      <c r="AE294" s="56">
        <f t="shared" si="101"/>
        <v>597360</v>
      </c>
      <c r="AF294" s="67">
        <f t="shared" si="102"/>
        <v>1693156</v>
      </c>
    </row>
    <row r="295" spans="1:32">
      <c r="A295" s="46">
        <f t="shared" si="103"/>
        <v>2021</v>
      </c>
      <c r="B295" s="46">
        <f t="shared" si="104"/>
        <v>5</v>
      </c>
      <c r="C295" s="62" t="s">
        <v>38</v>
      </c>
      <c r="D295" s="63">
        <v>535714.19999999995</v>
      </c>
      <c r="E295" s="64">
        <v>5088.8999999999996</v>
      </c>
      <c r="F295" s="65">
        <v>109886</v>
      </c>
      <c r="G295" s="65">
        <v>361358.75</v>
      </c>
      <c r="H295" s="63">
        <f t="shared" si="105"/>
        <v>540803.1</v>
      </c>
      <c r="I295" s="64">
        <f t="shared" si="85"/>
        <v>471244.75</v>
      </c>
      <c r="J295" s="66">
        <f t="shared" si="86"/>
        <v>645600.19999999995</v>
      </c>
      <c r="K295" s="67">
        <f t="shared" si="87"/>
        <v>366447.65</v>
      </c>
      <c r="L295" s="68">
        <f t="shared" si="88"/>
        <v>1012047.85</v>
      </c>
      <c r="M295" s="54"/>
      <c r="N295" s="55">
        <v>444736</v>
      </c>
      <c r="O295" s="56">
        <v>13065</v>
      </c>
      <c r="P295" s="57">
        <v>135345</v>
      </c>
      <c r="Q295" s="57">
        <v>314070</v>
      </c>
      <c r="R295" s="55">
        <f t="shared" si="89"/>
        <v>457801</v>
      </c>
      <c r="S295" s="56">
        <f t="shared" si="90"/>
        <v>449415</v>
      </c>
      <c r="T295" s="55">
        <f t="shared" si="91"/>
        <v>580081</v>
      </c>
      <c r="U295" s="56">
        <f t="shared" si="92"/>
        <v>327135</v>
      </c>
      <c r="V295" s="56">
        <f t="shared" si="93"/>
        <v>907216</v>
      </c>
      <c r="W295" s="58"/>
      <c r="X295" s="55">
        <f t="shared" si="94"/>
        <v>980450</v>
      </c>
      <c r="Y295" s="56">
        <f t="shared" si="95"/>
        <v>18154</v>
      </c>
      <c r="Z295" s="55">
        <f t="shared" si="96"/>
        <v>245231</v>
      </c>
      <c r="AA295" s="56">
        <f t="shared" si="97"/>
        <v>675429</v>
      </c>
      <c r="AB295" s="57">
        <f t="shared" si="98"/>
        <v>998604</v>
      </c>
      <c r="AC295" s="57">
        <f t="shared" si="99"/>
        <v>920660</v>
      </c>
      <c r="AD295" s="55">
        <f t="shared" si="100"/>
        <v>1225681</v>
      </c>
      <c r="AE295" s="56">
        <f t="shared" si="101"/>
        <v>693583</v>
      </c>
      <c r="AF295" s="67">
        <f t="shared" si="102"/>
        <v>1919264</v>
      </c>
    </row>
    <row r="296" spans="1:32">
      <c r="A296" s="46">
        <f t="shared" si="103"/>
        <v>2021</v>
      </c>
      <c r="B296" s="46">
        <f t="shared" si="104"/>
        <v>6</v>
      </c>
      <c r="C296" s="62" t="s">
        <v>37</v>
      </c>
      <c r="D296" s="63">
        <v>467763.25</v>
      </c>
      <c r="E296" s="64">
        <v>1790.35</v>
      </c>
      <c r="F296" s="65">
        <v>96066.75</v>
      </c>
      <c r="G296" s="65">
        <v>310810</v>
      </c>
      <c r="H296" s="63">
        <f t="shared" si="105"/>
        <v>469553.6</v>
      </c>
      <c r="I296" s="64">
        <f t="shared" si="85"/>
        <v>406876.75</v>
      </c>
      <c r="J296" s="66">
        <f t="shared" si="86"/>
        <v>563830</v>
      </c>
      <c r="K296" s="67">
        <f t="shared" si="87"/>
        <v>312600.34999999998</v>
      </c>
      <c r="L296" s="68">
        <f t="shared" si="88"/>
        <v>876430.35</v>
      </c>
      <c r="M296" s="54"/>
      <c r="N296" s="55">
        <v>357101</v>
      </c>
      <c r="O296" s="56">
        <v>12634</v>
      </c>
      <c r="P296" s="57">
        <v>116947</v>
      </c>
      <c r="Q296" s="57">
        <v>237615</v>
      </c>
      <c r="R296" s="55">
        <f t="shared" si="89"/>
        <v>369735</v>
      </c>
      <c r="S296" s="56">
        <f t="shared" si="90"/>
        <v>354562</v>
      </c>
      <c r="T296" s="55">
        <f t="shared" si="91"/>
        <v>474048</v>
      </c>
      <c r="U296" s="56">
        <f t="shared" si="92"/>
        <v>250249</v>
      </c>
      <c r="V296" s="56">
        <f t="shared" si="93"/>
        <v>724297</v>
      </c>
      <c r="W296" s="58"/>
      <c r="X296" s="55">
        <f t="shared" si="94"/>
        <v>824864</v>
      </c>
      <c r="Y296" s="56">
        <f t="shared" si="95"/>
        <v>14424</v>
      </c>
      <c r="Z296" s="55">
        <f t="shared" si="96"/>
        <v>213014</v>
      </c>
      <c r="AA296" s="56">
        <f t="shared" si="97"/>
        <v>548425</v>
      </c>
      <c r="AB296" s="57">
        <f t="shared" si="98"/>
        <v>839288</v>
      </c>
      <c r="AC296" s="57">
        <f t="shared" si="99"/>
        <v>761439</v>
      </c>
      <c r="AD296" s="55">
        <f t="shared" si="100"/>
        <v>1037878</v>
      </c>
      <c r="AE296" s="56">
        <f t="shared" si="101"/>
        <v>562849</v>
      </c>
      <c r="AF296" s="67">
        <f t="shared" si="102"/>
        <v>1600727</v>
      </c>
    </row>
    <row r="297" spans="1:32">
      <c r="A297" s="46">
        <f t="shared" si="103"/>
        <v>2021</v>
      </c>
      <c r="B297" s="46">
        <f t="shared" si="104"/>
        <v>7</v>
      </c>
      <c r="C297" s="62" t="s">
        <v>36</v>
      </c>
      <c r="D297" s="63">
        <v>469360.85</v>
      </c>
      <c r="E297" s="64">
        <v>120.7</v>
      </c>
      <c r="F297" s="65">
        <v>91439.5</v>
      </c>
      <c r="G297" s="65">
        <v>329878.75</v>
      </c>
      <c r="H297" s="63">
        <f t="shared" si="105"/>
        <v>469481.55</v>
      </c>
      <c r="I297" s="64">
        <f t="shared" si="85"/>
        <v>421318.25</v>
      </c>
      <c r="J297" s="66">
        <f t="shared" si="86"/>
        <v>560800.35</v>
      </c>
      <c r="K297" s="67">
        <f t="shared" si="87"/>
        <v>329999.45</v>
      </c>
      <c r="L297" s="68">
        <f t="shared" si="88"/>
        <v>890799.8</v>
      </c>
      <c r="M297" s="54"/>
      <c r="N297" s="55">
        <v>382940</v>
      </c>
      <c r="O297" s="56">
        <v>15592</v>
      </c>
      <c r="P297" s="57">
        <v>109951</v>
      </c>
      <c r="Q297" s="57">
        <v>276363</v>
      </c>
      <c r="R297" s="55">
        <f t="shared" si="89"/>
        <v>398532</v>
      </c>
      <c r="S297" s="56">
        <f t="shared" si="90"/>
        <v>386314</v>
      </c>
      <c r="T297" s="55">
        <f t="shared" si="91"/>
        <v>492891</v>
      </c>
      <c r="U297" s="56">
        <f t="shared" si="92"/>
        <v>291955</v>
      </c>
      <c r="V297" s="56">
        <f t="shared" si="93"/>
        <v>784846</v>
      </c>
      <c r="W297" s="58"/>
      <c r="X297" s="55">
        <f t="shared" si="94"/>
        <v>852301</v>
      </c>
      <c r="Y297" s="56">
        <f t="shared" si="95"/>
        <v>15713</v>
      </c>
      <c r="Z297" s="55">
        <f t="shared" si="96"/>
        <v>201391</v>
      </c>
      <c r="AA297" s="56">
        <f t="shared" si="97"/>
        <v>606242</v>
      </c>
      <c r="AB297" s="57">
        <f t="shared" si="98"/>
        <v>868014</v>
      </c>
      <c r="AC297" s="57">
        <f t="shared" si="99"/>
        <v>807633</v>
      </c>
      <c r="AD297" s="55">
        <f t="shared" si="100"/>
        <v>1053692</v>
      </c>
      <c r="AE297" s="56">
        <f t="shared" si="101"/>
        <v>621955</v>
      </c>
      <c r="AF297" s="67">
        <f t="shared" si="102"/>
        <v>1675647</v>
      </c>
    </row>
    <row r="298" spans="1:32">
      <c r="A298" s="46">
        <f t="shared" si="103"/>
        <v>2021</v>
      </c>
      <c r="B298" s="46">
        <f t="shared" si="104"/>
        <v>8</v>
      </c>
      <c r="C298" s="62" t="s">
        <v>35</v>
      </c>
      <c r="D298" s="63">
        <v>485672.15</v>
      </c>
      <c r="E298" s="64">
        <v>3201.7</v>
      </c>
      <c r="F298" s="65">
        <v>101292</v>
      </c>
      <c r="G298" s="65">
        <v>364211.5</v>
      </c>
      <c r="H298" s="63">
        <f t="shared" si="105"/>
        <v>488873.85000000003</v>
      </c>
      <c r="I298" s="64">
        <f t="shared" si="85"/>
        <v>465503.5</v>
      </c>
      <c r="J298" s="66">
        <f t="shared" si="86"/>
        <v>586964.15</v>
      </c>
      <c r="K298" s="67">
        <f t="shared" si="87"/>
        <v>367413.2</v>
      </c>
      <c r="L298" s="68">
        <f t="shared" si="88"/>
        <v>954377.35000000009</v>
      </c>
      <c r="M298" s="54"/>
      <c r="N298" s="55">
        <v>407426</v>
      </c>
      <c r="O298" s="56">
        <v>12289</v>
      </c>
      <c r="P298" s="57">
        <v>119485</v>
      </c>
      <c r="Q298" s="57">
        <v>268505</v>
      </c>
      <c r="R298" s="55">
        <f t="shared" si="89"/>
        <v>419715</v>
      </c>
      <c r="S298" s="56">
        <f t="shared" si="90"/>
        <v>387990</v>
      </c>
      <c r="T298" s="55">
        <f t="shared" si="91"/>
        <v>526911</v>
      </c>
      <c r="U298" s="56">
        <f t="shared" si="92"/>
        <v>280794</v>
      </c>
      <c r="V298" s="56">
        <f t="shared" si="93"/>
        <v>807705</v>
      </c>
      <c r="W298" s="58"/>
      <c r="X298" s="55">
        <f t="shared" si="94"/>
        <v>893098</v>
      </c>
      <c r="Y298" s="56">
        <f t="shared" si="95"/>
        <v>15491</v>
      </c>
      <c r="Z298" s="55">
        <f t="shared" si="96"/>
        <v>220777</v>
      </c>
      <c r="AA298" s="56">
        <f t="shared" si="97"/>
        <v>632717</v>
      </c>
      <c r="AB298" s="57">
        <f t="shared" si="98"/>
        <v>908589</v>
      </c>
      <c r="AC298" s="57">
        <f t="shared" si="99"/>
        <v>853494</v>
      </c>
      <c r="AD298" s="55">
        <f t="shared" si="100"/>
        <v>1113875</v>
      </c>
      <c r="AE298" s="56">
        <f t="shared" si="101"/>
        <v>648208</v>
      </c>
      <c r="AF298" s="67">
        <f t="shared" si="102"/>
        <v>1762083</v>
      </c>
    </row>
    <row r="299" spans="1:32">
      <c r="A299" s="46">
        <f t="shared" si="103"/>
        <v>2021</v>
      </c>
      <c r="B299" s="46">
        <f t="shared" si="104"/>
        <v>9</v>
      </c>
      <c r="C299" s="62" t="s">
        <v>34</v>
      </c>
      <c r="D299" s="63">
        <v>468059.15</v>
      </c>
      <c r="E299" s="64">
        <v>1510.95</v>
      </c>
      <c r="F299" s="65">
        <v>75713.5</v>
      </c>
      <c r="G299" s="65">
        <v>358581</v>
      </c>
      <c r="H299" s="63">
        <f t="shared" si="105"/>
        <v>469570.10000000003</v>
      </c>
      <c r="I299" s="64">
        <f t="shared" si="85"/>
        <v>434294.5</v>
      </c>
      <c r="J299" s="66">
        <f t="shared" si="86"/>
        <v>543772.65</v>
      </c>
      <c r="K299" s="67">
        <f t="shared" si="87"/>
        <v>360091.95</v>
      </c>
      <c r="L299" s="68">
        <f t="shared" si="88"/>
        <v>903864.60000000009</v>
      </c>
      <c r="M299" s="54"/>
      <c r="N299" s="55">
        <v>370230</v>
      </c>
      <c r="O299" s="56">
        <v>13492</v>
      </c>
      <c r="P299" s="57">
        <v>110787</v>
      </c>
      <c r="Q299" s="57">
        <v>253964</v>
      </c>
      <c r="R299" s="55">
        <f t="shared" si="89"/>
        <v>383722</v>
      </c>
      <c r="S299" s="56">
        <f t="shared" si="90"/>
        <v>364751</v>
      </c>
      <c r="T299" s="55">
        <f t="shared" si="91"/>
        <v>481017</v>
      </c>
      <c r="U299" s="56">
        <f t="shared" si="92"/>
        <v>267456</v>
      </c>
      <c r="V299" s="56">
        <f t="shared" si="93"/>
        <v>748473</v>
      </c>
      <c r="W299" s="58"/>
      <c r="X299" s="55">
        <f t="shared" si="94"/>
        <v>838289</v>
      </c>
      <c r="Y299" s="56">
        <f t="shared" si="95"/>
        <v>15003</v>
      </c>
      <c r="Z299" s="55">
        <f t="shared" si="96"/>
        <v>186501</v>
      </c>
      <c r="AA299" s="56">
        <f t="shared" si="97"/>
        <v>612545</v>
      </c>
      <c r="AB299" s="57">
        <f t="shared" si="98"/>
        <v>853292</v>
      </c>
      <c r="AC299" s="57">
        <f t="shared" si="99"/>
        <v>799046</v>
      </c>
      <c r="AD299" s="55">
        <f t="shared" si="100"/>
        <v>1024790</v>
      </c>
      <c r="AE299" s="56">
        <f t="shared" si="101"/>
        <v>627548</v>
      </c>
      <c r="AF299" s="67">
        <f t="shared" si="102"/>
        <v>1652338</v>
      </c>
    </row>
    <row r="300" spans="1:32">
      <c r="A300" s="46">
        <f t="shared" si="103"/>
        <v>2021</v>
      </c>
      <c r="B300" s="46">
        <f t="shared" si="104"/>
        <v>10</v>
      </c>
      <c r="C300" s="62" t="s">
        <v>33</v>
      </c>
      <c r="D300" s="63">
        <v>467286.65</v>
      </c>
      <c r="E300" s="64">
        <v>1426.95</v>
      </c>
      <c r="F300" s="65">
        <v>98251.25</v>
      </c>
      <c r="G300" s="69">
        <v>335679.05</v>
      </c>
      <c r="H300" s="63">
        <f t="shared" si="105"/>
        <v>468713.60000000003</v>
      </c>
      <c r="I300" s="64">
        <f t="shared" si="85"/>
        <v>433930.3</v>
      </c>
      <c r="J300" s="66">
        <f t="shared" si="86"/>
        <v>565537.9</v>
      </c>
      <c r="K300" s="67">
        <f t="shared" si="87"/>
        <v>337106</v>
      </c>
      <c r="L300" s="68">
        <f t="shared" si="88"/>
        <v>902643.9</v>
      </c>
      <c r="M300" s="54"/>
      <c r="N300" s="55">
        <v>385000</v>
      </c>
      <c r="O300" s="56">
        <v>12129</v>
      </c>
      <c r="P300" s="57">
        <v>122214</v>
      </c>
      <c r="Q300" s="57">
        <v>270373</v>
      </c>
      <c r="R300" s="55">
        <f t="shared" si="89"/>
        <v>397129</v>
      </c>
      <c r="S300" s="56">
        <f t="shared" si="90"/>
        <v>392587</v>
      </c>
      <c r="T300" s="55">
        <f t="shared" si="91"/>
        <v>507214</v>
      </c>
      <c r="U300" s="56">
        <f t="shared" si="92"/>
        <v>282502</v>
      </c>
      <c r="V300" s="56">
        <f t="shared" si="93"/>
        <v>789716</v>
      </c>
      <c r="W300" s="58"/>
      <c r="X300" s="55">
        <f t="shared" si="94"/>
        <v>852287</v>
      </c>
      <c r="Y300" s="56">
        <f t="shared" si="95"/>
        <v>13556</v>
      </c>
      <c r="Z300" s="55">
        <f t="shared" si="96"/>
        <v>220465</v>
      </c>
      <c r="AA300" s="56">
        <f t="shared" si="97"/>
        <v>606052</v>
      </c>
      <c r="AB300" s="57">
        <f t="shared" si="98"/>
        <v>865843</v>
      </c>
      <c r="AC300" s="57">
        <f t="shared" si="99"/>
        <v>826517</v>
      </c>
      <c r="AD300" s="55">
        <f t="shared" si="100"/>
        <v>1072752</v>
      </c>
      <c r="AE300" s="56">
        <f t="shared" si="101"/>
        <v>619608</v>
      </c>
      <c r="AF300" s="67">
        <f t="shared" si="102"/>
        <v>1692360</v>
      </c>
    </row>
    <row r="301" spans="1:32">
      <c r="A301" s="46">
        <f t="shared" si="103"/>
        <v>2021</v>
      </c>
      <c r="B301" s="46">
        <f t="shared" si="104"/>
        <v>11</v>
      </c>
      <c r="C301" s="62" t="s">
        <v>32</v>
      </c>
      <c r="D301" s="63">
        <v>403443.9</v>
      </c>
      <c r="E301" s="64">
        <v>1865.4</v>
      </c>
      <c r="F301" s="65">
        <v>82741.350000000006</v>
      </c>
      <c r="G301" s="65">
        <v>323409.25</v>
      </c>
      <c r="H301" s="63">
        <f t="shared" si="105"/>
        <v>405309.30000000005</v>
      </c>
      <c r="I301" s="64">
        <f t="shared" si="85"/>
        <v>406150.6</v>
      </c>
      <c r="J301" s="66">
        <f t="shared" si="86"/>
        <v>486185.25</v>
      </c>
      <c r="K301" s="67">
        <f t="shared" si="87"/>
        <v>325274.65000000002</v>
      </c>
      <c r="L301" s="68">
        <f t="shared" si="88"/>
        <v>811459.9</v>
      </c>
      <c r="M301" s="54"/>
      <c r="N301" s="55">
        <v>362394</v>
      </c>
      <c r="O301" s="56">
        <v>11090</v>
      </c>
      <c r="P301" s="57">
        <v>109821</v>
      </c>
      <c r="Q301" s="57">
        <v>262184</v>
      </c>
      <c r="R301" s="55">
        <f t="shared" si="89"/>
        <v>373484</v>
      </c>
      <c r="S301" s="56">
        <f t="shared" si="90"/>
        <v>372005</v>
      </c>
      <c r="T301" s="55">
        <f t="shared" si="91"/>
        <v>472215</v>
      </c>
      <c r="U301" s="56">
        <f t="shared" si="92"/>
        <v>273274</v>
      </c>
      <c r="V301" s="56">
        <f t="shared" si="93"/>
        <v>745489</v>
      </c>
      <c r="W301" s="58"/>
      <c r="X301" s="55">
        <f t="shared" si="94"/>
        <v>765838</v>
      </c>
      <c r="Y301" s="56">
        <f t="shared" si="95"/>
        <v>12955</v>
      </c>
      <c r="Z301" s="55">
        <f t="shared" si="96"/>
        <v>192562</v>
      </c>
      <c r="AA301" s="56">
        <f t="shared" si="97"/>
        <v>585593</v>
      </c>
      <c r="AB301" s="57">
        <f t="shared" si="98"/>
        <v>778793</v>
      </c>
      <c r="AC301" s="57">
        <f t="shared" si="99"/>
        <v>778155</v>
      </c>
      <c r="AD301" s="55">
        <f t="shared" si="100"/>
        <v>958400</v>
      </c>
      <c r="AE301" s="56">
        <f t="shared" si="101"/>
        <v>598548</v>
      </c>
      <c r="AF301" s="67">
        <f t="shared" si="102"/>
        <v>1556948</v>
      </c>
    </row>
    <row r="302" spans="1:32">
      <c r="A302" s="46">
        <f t="shared" si="103"/>
        <v>2021</v>
      </c>
      <c r="B302" s="46">
        <f t="shared" si="104"/>
        <v>12</v>
      </c>
      <c r="C302" s="62" t="s">
        <v>31</v>
      </c>
      <c r="D302" s="63">
        <v>385250.7</v>
      </c>
      <c r="E302" s="64">
        <v>2272.4499999999998</v>
      </c>
      <c r="F302" s="65">
        <v>70871.75</v>
      </c>
      <c r="G302" s="65">
        <v>328193.84999999998</v>
      </c>
      <c r="H302" s="63">
        <f t="shared" si="105"/>
        <v>387523.15</v>
      </c>
      <c r="I302" s="64">
        <f t="shared" si="85"/>
        <v>399065.59999999998</v>
      </c>
      <c r="J302" s="66">
        <f t="shared" si="86"/>
        <v>456122.45</v>
      </c>
      <c r="K302" s="67">
        <f t="shared" si="87"/>
        <v>330466.3</v>
      </c>
      <c r="L302" s="68">
        <f t="shared" si="88"/>
        <v>786588.75</v>
      </c>
      <c r="M302" s="54"/>
      <c r="N302" s="55">
        <v>358687</v>
      </c>
      <c r="O302" s="56">
        <v>12525</v>
      </c>
      <c r="P302" s="57">
        <v>113918</v>
      </c>
      <c r="Q302" s="57">
        <v>269184</v>
      </c>
      <c r="R302" s="55">
        <f t="shared" si="89"/>
        <v>371212</v>
      </c>
      <c r="S302" s="56">
        <f t="shared" si="90"/>
        <v>383102</v>
      </c>
      <c r="T302" s="55">
        <f t="shared" si="91"/>
        <v>472605</v>
      </c>
      <c r="U302" s="56">
        <f t="shared" si="92"/>
        <v>281709</v>
      </c>
      <c r="V302" s="56">
        <f t="shared" si="93"/>
        <v>754314</v>
      </c>
      <c r="W302" s="58"/>
      <c r="X302" s="55">
        <f t="shared" si="94"/>
        <v>743938</v>
      </c>
      <c r="Y302" s="56">
        <f t="shared" si="95"/>
        <v>14797</v>
      </c>
      <c r="Z302" s="55">
        <f t="shared" si="96"/>
        <v>184790</v>
      </c>
      <c r="AA302" s="56">
        <f t="shared" si="97"/>
        <v>597378</v>
      </c>
      <c r="AB302" s="57">
        <f t="shared" si="98"/>
        <v>758735</v>
      </c>
      <c r="AC302" s="57">
        <f t="shared" si="99"/>
        <v>782168</v>
      </c>
      <c r="AD302" s="55">
        <f t="shared" si="100"/>
        <v>928728</v>
      </c>
      <c r="AE302" s="56">
        <f t="shared" si="101"/>
        <v>612175</v>
      </c>
      <c r="AF302" s="67">
        <f t="shared" si="102"/>
        <v>1540903</v>
      </c>
    </row>
    <row r="303" spans="1:32">
      <c r="A303" s="46">
        <f t="shared" si="103"/>
        <v>2022</v>
      </c>
      <c r="B303" s="46">
        <f t="shared" si="104"/>
        <v>1</v>
      </c>
      <c r="C303" s="62" t="s">
        <v>42</v>
      </c>
      <c r="D303" s="63">
        <v>427207.7</v>
      </c>
      <c r="E303" s="64">
        <v>1266.55</v>
      </c>
      <c r="F303" s="65">
        <v>100185.25</v>
      </c>
      <c r="G303" s="65">
        <v>336935.85</v>
      </c>
      <c r="H303" s="63">
        <f t="shared" si="105"/>
        <v>428474.25</v>
      </c>
      <c r="I303" s="64">
        <f t="shared" si="85"/>
        <v>437121.1</v>
      </c>
      <c r="J303" s="66">
        <f t="shared" si="86"/>
        <v>527392.94999999995</v>
      </c>
      <c r="K303" s="67">
        <f t="shared" si="87"/>
        <v>338202.39999999997</v>
      </c>
      <c r="L303" s="68">
        <f t="shared" si="88"/>
        <v>865595.34999999986</v>
      </c>
      <c r="M303" s="54"/>
      <c r="N303" s="55">
        <v>389334</v>
      </c>
      <c r="O303" s="56">
        <v>12492</v>
      </c>
      <c r="P303" s="57">
        <v>123060</v>
      </c>
      <c r="Q303" s="57">
        <v>276058</v>
      </c>
      <c r="R303" s="55">
        <f t="shared" si="89"/>
        <v>401826</v>
      </c>
      <c r="S303" s="56">
        <f t="shared" si="90"/>
        <v>399118</v>
      </c>
      <c r="T303" s="55">
        <f t="shared" si="91"/>
        <v>512394</v>
      </c>
      <c r="U303" s="56">
        <f t="shared" si="92"/>
        <v>288550</v>
      </c>
      <c r="V303" s="56">
        <f t="shared" si="93"/>
        <v>800944</v>
      </c>
      <c r="W303" s="58"/>
      <c r="X303" s="55">
        <f t="shared" si="94"/>
        <v>816542</v>
      </c>
      <c r="Y303" s="56">
        <f t="shared" si="95"/>
        <v>13759</v>
      </c>
      <c r="Z303" s="55">
        <f t="shared" si="96"/>
        <v>223245</v>
      </c>
      <c r="AA303" s="56">
        <f t="shared" si="97"/>
        <v>612994</v>
      </c>
      <c r="AB303" s="57">
        <f t="shared" si="98"/>
        <v>830301</v>
      </c>
      <c r="AC303" s="57">
        <f t="shared" si="99"/>
        <v>836239</v>
      </c>
      <c r="AD303" s="55">
        <f t="shared" si="100"/>
        <v>1039787</v>
      </c>
      <c r="AE303" s="56">
        <f t="shared" si="101"/>
        <v>626753</v>
      </c>
      <c r="AF303" s="67">
        <f t="shared" si="102"/>
        <v>1666540</v>
      </c>
    </row>
    <row r="304" spans="1:32">
      <c r="A304" s="46">
        <f t="shared" si="103"/>
        <v>2022</v>
      </c>
      <c r="B304" s="46">
        <f t="shared" si="104"/>
        <v>2</v>
      </c>
      <c r="C304" s="62" t="s">
        <v>41</v>
      </c>
      <c r="D304" s="63">
        <v>424072.85</v>
      </c>
      <c r="E304" s="64">
        <v>2739.6</v>
      </c>
      <c r="F304" s="65">
        <v>95441</v>
      </c>
      <c r="G304" s="65">
        <v>335510.95</v>
      </c>
      <c r="H304" s="63">
        <f t="shared" si="105"/>
        <v>426812.44999999995</v>
      </c>
      <c r="I304" s="64">
        <f t="shared" si="85"/>
        <v>430951.95</v>
      </c>
      <c r="J304" s="66">
        <f t="shared" si="86"/>
        <v>519513.85</v>
      </c>
      <c r="K304" s="67">
        <f t="shared" si="87"/>
        <v>338250.55</v>
      </c>
      <c r="L304" s="68">
        <f t="shared" si="88"/>
        <v>857764.39999999991</v>
      </c>
      <c r="M304" s="54"/>
      <c r="N304" s="55">
        <v>390335</v>
      </c>
      <c r="O304" s="56">
        <v>11617</v>
      </c>
      <c r="P304" s="57">
        <v>117935</v>
      </c>
      <c r="Q304" s="57">
        <v>276673</v>
      </c>
      <c r="R304" s="55">
        <f t="shared" si="89"/>
        <v>401952</v>
      </c>
      <c r="S304" s="56">
        <f t="shared" si="90"/>
        <v>394608</v>
      </c>
      <c r="T304" s="55">
        <f t="shared" si="91"/>
        <v>508270</v>
      </c>
      <c r="U304" s="56">
        <f t="shared" si="92"/>
        <v>288290</v>
      </c>
      <c r="V304" s="56">
        <f t="shared" si="93"/>
        <v>796560</v>
      </c>
      <c r="W304" s="58"/>
      <c r="X304" s="55">
        <f t="shared" si="94"/>
        <v>814408</v>
      </c>
      <c r="Y304" s="56">
        <f t="shared" si="95"/>
        <v>14357</v>
      </c>
      <c r="Z304" s="55">
        <f t="shared" si="96"/>
        <v>213376</v>
      </c>
      <c r="AA304" s="56">
        <f t="shared" si="97"/>
        <v>612184</v>
      </c>
      <c r="AB304" s="57">
        <f t="shared" si="98"/>
        <v>828765</v>
      </c>
      <c r="AC304" s="57">
        <f t="shared" si="99"/>
        <v>825560</v>
      </c>
      <c r="AD304" s="55">
        <f t="shared" si="100"/>
        <v>1027784</v>
      </c>
      <c r="AE304" s="56">
        <f t="shared" si="101"/>
        <v>626541</v>
      </c>
      <c r="AF304" s="67">
        <f t="shared" si="102"/>
        <v>1654325</v>
      </c>
    </row>
    <row r="305" spans="1:32">
      <c r="A305" s="46">
        <f t="shared" si="103"/>
        <v>2022</v>
      </c>
      <c r="B305" s="46">
        <f t="shared" si="104"/>
        <v>3</v>
      </c>
      <c r="C305" s="62" t="s">
        <v>40</v>
      </c>
      <c r="D305" s="63">
        <v>495195.8</v>
      </c>
      <c r="E305" s="64">
        <v>2580.0500000000002</v>
      </c>
      <c r="F305" s="65">
        <v>111781.25</v>
      </c>
      <c r="G305" s="65">
        <v>349116.95</v>
      </c>
      <c r="H305" s="63">
        <f t="shared" si="105"/>
        <v>497775.85</v>
      </c>
      <c r="I305" s="64">
        <f t="shared" si="85"/>
        <v>460898.2</v>
      </c>
      <c r="J305" s="66">
        <f t="shared" si="86"/>
        <v>606977.05000000005</v>
      </c>
      <c r="K305" s="67">
        <f t="shared" si="87"/>
        <v>351697</v>
      </c>
      <c r="L305" s="68">
        <f t="shared" si="88"/>
        <v>958674.05</v>
      </c>
      <c r="M305" s="54"/>
      <c r="N305" s="55">
        <v>427280</v>
      </c>
      <c r="O305" s="56">
        <v>11597</v>
      </c>
      <c r="P305" s="57">
        <v>114185</v>
      </c>
      <c r="Q305" s="57">
        <v>310094</v>
      </c>
      <c r="R305" s="55">
        <f t="shared" si="89"/>
        <v>438877</v>
      </c>
      <c r="S305" s="56">
        <f t="shared" si="90"/>
        <v>424279</v>
      </c>
      <c r="T305" s="55">
        <f t="shared" si="91"/>
        <v>541465</v>
      </c>
      <c r="U305" s="56">
        <f t="shared" si="92"/>
        <v>321691</v>
      </c>
      <c r="V305" s="56">
        <f t="shared" si="93"/>
        <v>863156</v>
      </c>
      <c r="W305" s="58"/>
      <c r="X305" s="55">
        <f t="shared" si="94"/>
        <v>922476</v>
      </c>
      <c r="Y305" s="56">
        <f t="shared" si="95"/>
        <v>14177</v>
      </c>
      <c r="Z305" s="55">
        <f t="shared" si="96"/>
        <v>225966</v>
      </c>
      <c r="AA305" s="56">
        <f t="shared" si="97"/>
        <v>659211</v>
      </c>
      <c r="AB305" s="57">
        <f t="shared" si="98"/>
        <v>936653</v>
      </c>
      <c r="AC305" s="57">
        <f t="shared" si="99"/>
        <v>885177</v>
      </c>
      <c r="AD305" s="55">
        <f t="shared" si="100"/>
        <v>1148442</v>
      </c>
      <c r="AE305" s="56">
        <f t="shared" si="101"/>
        <v>673388</v>
      </c>
      <c r="AF305" s="67">
        <f t="shared" si="102"/>
        <v>1821830</v>
      </c>
    </row>
    <row r="306" spans="1:32">
      <c r="A306" s="46">
        <f t="shared" si="103"/>
        <v>2022</v>
      </c>
      <c r="B306" s="46">
        <f t="shared" si="104"/>
        <v>4</v>
      </c>
      <c r="C306" s="62" t="s">
        <v>39</v>
      </c>
      <c r="D306" s="63">
        <v>456669.55</v>
      </c>
      <c r="E306" s="64">
        <v>1594.5</v>
      </c>
      <c r="F306" s="65">
        <v>99878</v>
      </c>
      <c r="G306" s="65">
        <v>329215.3</v>
      </c>
      <c r="H306" s="63">
        <f t="shared" si="105"/>
        <v>458264.05</v>
      </c>
      <c r="I306" s="64">
        <f t="shared" si="85"/>
        <v>429093.3</v>
      </c>
      <c r="J306" s="66">
        <f t="shared" si="86"/>
        <v>556547.55000000005</v>
      </c>
      <c r="K306" s="67">
        <f t="shared" si="87"/>
        <v>330809.8</v>
      </c>
      <c r="L306" s="68">
        <f t="shared" si="88"/>
        <v>887357.35000000009</v>
      </c>
      <c r="M306" s="54"/>
      <c r="N306" s="55">
        <v>400803</v>
      </c>
      <c r="O306" s="56">
        <v>12895</v>
      </c>
      <c r="P306" s="57">
        <v>121876</v>
      </c>
      <c r="Q306" s="57">
        <v>285145</v>
      </c>
      <c r="R306" s="55">
        <f t="shared" si="89"/>
        <v>413698</v>
      </c>
      <c r="S306" s="56">
        <f t="shared" si="90"/>
        <v>407021</v>
      </c>
      <c r="T306" s="55">
        <f t="shared" si="91"/>
        <v>522679</v>
      </c>
      <c r="U306" s="56">
        <f t="shared" si="92"/>
        <v>298040</v>
      </c>
      <c r="V306" s="56">
        <f t="shared" si="93"/>
        <v>820719</v>
      </c>
      <c r="W306" s="58"/>
      <c r="X306" s="55">
        <f t="shared" si="94"/>
        <v>857473</v>
      </c>
      <c r="Y306" s="56">
        <f t="shared" si="95"/>
        <v>14490</v>
      </c>
      <c r="Z306" s="55">
        <f t="shared" si="96"/>
        <v>221754</v>
      </c>
      <c r="AA306" s="56">
        <f t="shared" si="97"/>
        <v>614360</v>
      </c>
      <c r="AB306" s="57">
        <f t="shared" si="98"/>
        <v>871963</v>
      </c>
      <c r="AC306" s="57">
        <f t="shared" si="99"/>
        <v>836114</v>
      </c>
      <c r="AD306" s="55">
        <f t="shared" si="100"/>
        <v>1079227</v>
      </c>
      <c r="AE306" s="56">
        <f t="shared" si="101"/>
        <v>628850</v>
      </c>
      <c r="AF306" s="67">
        <f t="shared" si="102"/>
        <v>1708077</v>
      </c>
    </row>
    <row r="307" spans="1:32">
      <c r="A307" s="46">
        <f t="shared" si="103"/>
        <v>2022</v>
      </c>
      <c r="B307" s="46">
        <f t="shared" si="104"/>
        <v>5</v>
      </c>
      <c r="C307" s="62" t="s">
        <v>38</v>
      </c>
      <c r="D307" s="63">
        <v>499960.15</v>
      </c>
      <c r="E307" s="64">
        <v>1719.15</v>
      </c>
      <c r="F307" s="65">
        <v>125655.5</v>
      </c>
      <c r="G307" s="65">
        <v>340565.35</v>
      </c>
      <c r="H307" s="63">
        <f t="shared" si="105"/>
        <v>501679.30000000005</v>
      </c>
      <c r="I307" s="64">
        <f t="shared" si="85"/>
        <v>466220.85</v>
      </c>
      <c r="J307" s="66">
        <f t="shared" si="86"/>
        <v>625615.65</v>
      </c>
      <c r="K307" s="67">
        <f t="shared" si="87"/>
        <v>342284.5</v>
      </c>
      <c r="L307" s="68">
        <f t="shared" si="88"/>
        <v>967900.15</v>
      </c>
      <c r="M307" s="54"/>
      <c r="N307" s="55">
        <v>436977</v>
      </c>
      <c r="O307" s="56">
        <v>10673</v>
      </c>
      <c r="P307" s="57">
        <v>118234</v>
      </c>
      <c r="Q307" s="57">
        <v>325105</v>
      </c>
      <c r="R307" s="55">
        <f t="shared" si="89"/>
        <v>447650</v>
      </c>
      <c r="S307" s="56">
        <f t="shared" si="90"/>
        <v>443339</v>
      </c>
      <c r="T307" s="55">
        <f t="shared" si="91"/>
        <v>555211</v>
      </c>
      <c r="U307" s="56">
        <f t="shared" si="92"/>
        <v>335778</v>
      </c>
      <c r="V307" s="56">
        <f t="shared" si="93"/>
        <v>890989</v>
      </c>
      <c r="W307" s="58"/>
      <c r="X307" s="55">
        <f t="shared" si="94"/>
        <v>936937</v>
      </c>
      <c r="Y307" s="56">
        <f t="shared" si="95"/>
        <v>12392</v>
      </c>
      <c r="Z307" s="55">
        <f t="shared" si="96"/>
        <v>243890</v>
      </c>
      <c r="AA307" s="56">
        <f t="shared" si="97"/>
        <v>665670</v>
      </c>
      <c r="AB307" s="57">
        <f t="shared" si="98"/>
        <v>949329</v>
      </c>
      <c r="AC307" s="57">
        <f t="shared" si="99"/>
        <v>909560</v>
      </c>
      <c r="AD307" s="55">
        <f t="shared" si="100"/>
        <v>1180827</v>
      </c>
      <c r="AE307" s="56">
        <f t="shared" si="101"/>
        <v>678062</v>
      </c>
      <c r="AF307" s="67">
        <f t="shared" si="102"/>
        <v>1858889</v>
      </c>
    </row>
    <row r="308" spans="1:32">
      <c r="A308" s="46">
        <f t="shared" si="103"/>
        <v>2022</v>
      </c>
      <c r="B308" s="46">
        <f t="shared" si="104"/>
        <v>6</v>
      </c>
      <c r="C308" s="62" t="s">
        <v>37</v>
      </c>
      <c r="D308" s="63">
        <v>444680.4</v>
      </c>
      <c r="E308" s="64">
        <v>3586.95</v>
      </c>
      <c r="F308" s="65">
        <v>93889.5</v>
      </c>
      <c r="G308" s="65">
        <v>334454.45</v>
      </c>
      <c r="H308" s="63">
        <f t="shared" si="105"/>
        <v>448267.35000000003</v>
      </c>
      <c r="I308" s="64">
        <f t="shared" si="85"/>
        <v>428343.95</v>
      </c>
      <c r="J308" s="66">
        <f>D308+F308</f>
        <v>538569.9</v>
      </c>
      <c r="K308" s="67">
        <f t="shared" si="87"/>
        <v>338041.4</v>
      </c>
      <c r="L308" s="68">
        <f t="shared" si="88"/>
        <v>876611.3</v>
      </c>
      <c r="M308" s="54"/>
      <c r="N308" s="55">
        <v>415677</v>
      </c>
      <c r="O308" s="56">
        <v>14644</v>
      </c>
      <c r="P308" s="57">
        <v>115303</v>
      </c>
      <c r="Q308" s="57">
        <v>289788</v>
      </c>
      <c r="R308" s="55">
        <f t="shared" si="89"/>
        <v>430321</v>
      </c>
      <c r="S308" s="56">
        <f t="shared" si="90"/>
        <v>405091</v>
      </c>
      <c r="T308" s="55">
        <f t="shared" si="91"/>
        <v>530980</v>
      </c>
      <c r="U308" s="56">
        <f t="shared" si="92"/>
        <v>304432</v>
      </c>
      <c r="V308" s="56">
        <f t="shared" si="93"/>
        <v>835412</v>
      </c>
      <c r="W308" s="58"/>
      <c r="X308" s="55">
        <f t="shared" si="94"/>
        <v>860357</v>
      </c>
      <c r="Y308" s="56">
        <f t="shared" si="95"/>
        <v>18231</v>
      </c>
      <c r="Z308" s="55">
        <f t="shared" si="96"/>
        <v>209193</v>
      </c>
      <c r="AA308" s="56">
        <f t="shared" si="97"/>
        <v>624242</v>
      </c>
      <c r="AB308" s="57">
        <f t="shared" si="98"/>
        <v>878588</v>
      </c>
      <c r="AC308" s="57">
        <f t="shared" si="99"/>
        <v>833435</v>
      </c>
      <c r="AD308" s="55">
        <f t="shared" si="100"/>
        <v>1069550</v>
      </c>
      <c r="AE308" s="56">
        <f t="shared" si="101"/>
        <v>642473</v>
      </c>
      <c r="AF308" s="67">
        <f t="shared" si="102"/>
        <v>1712023</v>
      </c>
    </row>
    <row r="309" spans="1:32">
      <c r="A309" s="24">
        <f t="shared" si="103"/>
        <v>2022</v>
      </c>
      <c r="B309" s="25">
        <f t="shared" si="104"/>
        <v>7</v>
      </c>
      <c r="C309" s="62" t="s">
        <v>36</v>
      </c>
      <c r="D309" s="63">
        <v>485452.25</v>
      </c>
      <c r="E309" s="64">
        <v>5256.6</v>
      </c>
      <c r="F309" s="65">
        <v>103899</v>
      </c>
      <c r="G309" s="65">
        <v>340815.95</v>
      </c>
      <c r="H309" s="63">
        <f t="shared" si="105"/>
        <v>490708.85</v>
      </c>
      <c r="I309" s="64">
        <f t="shared" si="85"/>
        <v>444714.95</v>
      </c>
      <c r="J309" s="66">
        <f t="shared" ref="J309:J314" si="106">D309+F309</f>
        <v>589351.25</v>
      </c>
      <c r="K309" s="67">
        <f t="shared" ref="K309:K314" si="107">E309+G309</f>
        <v>346072.55</v>
      </c>
      <c r="L309" s="68">
        <f t="shared" ref="L309:L314" si="108">J309+K309</f>
        <v>935423.8</v>
      </c>
      <c r="M309" s="54"/>
      <c r="N309" s="70">
        <v>376175</v>
      </c>
      <c r="O309" s="71">
        <v>14887</v>
      </c>
      <c r="P309" s="72">
        <v>109411</v>
      </c>
      <c r="Q309" s="72">
        <v>285370</v>
      </c>
      <c r="R309" s="55">
        <f t="shared" ref="R309:R314" si="109">N309+O309</f>
        <v>391062</v>
      </c>
      <c r="S309" s="56">
        <f t="shared" ref="S309:S314" si="110">P309+Q309</f>
        <v>394781</v>
      </c>
      <c r="T309" s="55">
        <f t="shared" ref="T309:T314" si="111">N309+P309</f>
        <v>485586</v>
      </c>
      <c r="U309" s="56">
        <f t="shared" ref="U309:U314" si="112">O309+Q309</f>
        <v>300257</v>
      </c>
      <c r="V309" s="56">
        <f t="shared" si="93"/>
        <v>785843</v>
      </c>
      <c r="X309" s="55">
        <f t="shared" ref="X309:X314" si="113">ROUND(D309+N309,0)</f>
        <v>861627</v>
      </c>
      <c r="Y309" s="56">
        <f t="shared" ref="Y309:Y314" si="114">ROUND(E309+O309,0)</f>
        <v>20144</v>
      </c>
      <c r="Z309" s="55">
        <f t="shared" ref="Z309:Z314" si="115">ROUND(F309+P309,0)</f>
        <v>213310</v>
      </c>
      <c r="AA309" s="56">
        <f t="shared" ref="AA309:AA314" si="116">ROUND(G309+Q309,0)</f>
        <v>626186</v>
      </c>
      <c r="AB309" s="57">
        <f t="shared" ref="AB309:AB314" si="117">X309+Y309</f>
        <v>881771</v>
      </c>
      <c r="AC309" s="57">
        <f t="shared" ref="AC309:AC314" si="118">Z309+AA309</f>
        <v>839496</v>
      </c>
      <c r="AD309" s="55">
        <f t="shared" ref="AD309:AD314" si="119">X309+Z309</f>
        <v>1074937</v>
      </c>
      <c r="AE309" s="56">
        <f t="shared" ref="AE309:AE314" si="120">Y309+AA309</f>
        <v>646330</v>
      </c>
      <c r="AF309" s="67">
        <f t="shared" ref="AF309:AF314" si="121">(AB309+AC309)</f>
        <v>1721267</v>
      </c>
    </row>
    <row r="310" spans="1:32">
      <c r="A310" s="24">
        <f t="shared" si="103"/>
        <v>2022</v>
      </c>
      <c r="B310" s="25">
        <f t="shared" si="104"/>
        <v>8</v>
      </c>
      <c r="C310" s="62" t="s">
        <v>35</v>
      </c>
      <c r="D310" s="63">
        <v>403601.95</v>
      </c>
      <c r="E310" s="64">
        <v>2064.75</v>
      </c>
      <c r="F310" s="65">
        <v>102319.25</v>
      </c>
      <c r="G310" s="65">
        <v>297328.75</v>
      </c>
      <c r="H310" s="63">
        <f t="shared" si="105"/>
        <v>405666.7</v>
      </c>
      <c r="I310" s="64">
        <f>F310+G310</f>
        <v>399648</v>
      </c>
      <c r="J310" s="66">
        <f t="shared" si="106"/>
        <v>505921.2</v>
      </c>
      <c r="K310" s="67">
        <f t="shared" si="107"/>
        <v>299393.5</v>
      </c>
      <c r="L310" s="68">
        <f t="shared" si="108"/>
        <v>805314.7</v>
      </c>
      <c r="M310" s="54"/>
      <c r="N310" s="70">
        <v>384530</v>
      </c>
      <c r="O310" s="71">
        <v>12444</v>
      </c>
      <c r="P310" s="72">
        <v>121408</v>
      </c>
      <c r="Q310" s="72">
        <v>288558</v>
      </c>
      <c r="R310" s="55">
        <f t="shared" si="109"/>
        <v>396974</v>
      </c>
      <c r="S310" s="56">
        <f t="shared" si="110"/>
        <v>409966</v>
      </c>
      <c r="T310" s="55">
        <f t="shared" si="111"/>
        <v>505938</v>
      </c>
      <c r="U310" s="56">
        <f t="shared" si="112"/>
        <v>301002</v>
      </c>
      <c r="V310" s="56">
        <f t="shared" si="93"/>
        <v>806940</v>
      </c>
      <c r="X310" s="55">
        <f t="shared" si="113"/>
        <v>788132</v>
      </c>
      <c r="Y310" s="56">
        <f t="shared" si="114"/>
        <v>14509</v>
      </c>
      <c r="Z310" s="55">
        <f t="shared" si="115"/>
        <v>223727</v>
      </c>
      <c r="AA310" s="56">
        <f t="shared" si="116"/>
        <v>585887</v>
      </c>
      <c r="AB310" s="57">
        <f t="shared" si="117"/>
        <v>802641</v>
      </c>
      <c r="AC310" s="57">
        <f t="shared" si="118"/>
        <v>809614</v>
      </c>
      <c r="AD310" s="55">
        <f t="shared" si="119"/>
        <v>1011859</v>
      </c>
      <c r="AE310" s="56">
        <f t="shared" si="120"/>
        <v>600396</v>
      </c>
      <c r="AF310" s="67">
        <f t="shared" si="121"/>
        <v>1612255</v>
      </c>
    </row>
    <row r="311" spans="1:32">
      <c r="A311" s="24">
        <f t="shared" si="103"/>
        <v>2022</v>
      </c>
      <c r="B311" s="25">
        <f t="shared" si="104"/>
        <v>9</v>
      </c>
      <c r="C311" s="62" t="s">
        <v>34</v>
      </c>
      <c r="D311" s="63">
        <v>343461.65</v>
      </c>
      <c r="E311" s="64">
        <v>2113.4</v>
      </c>
      <c r="F311" s="65">
        <v>77680.25</v>
      </c>
      <c r="G311" s="65">
        <v>286618</v>
      </c>
      <c r="H311" s="63">
        <f t="shared" si="105"/>
        <v>345575.05000000005</v>
      </c>
      <c r="I311" s="64">
        <f t="shared" si="85"/>
        <v>364298.25</v>
      </c>
      <c r="J311" s="66">
        <f t="shared" si="106"/>
        <v>421141.9</v>
      </c>
      <c r="K311" s="67">
        <f t="shared" si="107"/>
        <v>288731.40000000002</v>
      </c>
      <c r="L311" s="68">
        <f t="shared" si="108"/>
        <v>709873.3</v>
      </c>
      <c r="M311" s="54"/>
      <c r="N311" s="70">
        <v>342671</v>
      </c>
      <c r="O311" s="71">
        <v>16693</v>
      </c>
      <c r="P311" s="72">
        <v>112940</v>
      </c>
      <c r="Q311" s="72">
        <v>269519</v>
      </c>
      <c r="R311" s="55">
        <f t="shared" si="109"/>
        <v>359364</v>
      </c>
      <c r="S311" s="56">
        <f t="shared" si="110"/>
        <v>382459</v>
      </c>
      <c r="T311" s="55">
        <f t="shared" si="111"/>
        <v>455611</v>
      </c>
      <c r="U311" s="56">
        <f t="shared" si="112"/>
        <v>286212</v>
      </c>
      <c r="V311" s="56">
        <f t="shared" si="93"/>
        <v>741823</v>
      </c>
      <c r="X311" s="55">
        <f t="shared" si="113"/>
        <v>686133</v>
      </c>
      <c r="Y311" s="56">
        <f t="shared" si="114"/>
        <v>18806</v>
      </c>
      <c r="Z311" s="55">
        <f t="shared" si="115"/>
        <v>190620</v>
      </c>
      <c r="AA311" s="56">
        <f t="shared" si="116"/>
        <v>556137</v>
      </c>
      <c r="AB311" s="57">
        <f t="shared" si="117"/>
        <v>704939</v>
      </c>
      <c r="AC311" s="57">
        <f t="shared" si="118"/>
        <v>746757</v>
      </c>
      <c r="AD311" s="55">
        <f t="shared" si="119"/>
        <v>876753</v>
      </c>
      <c r="AE311" s="56">
        <f t="shared" si="120"/>
        <v>574943</v>
      </c>
      <c r="AF311" s="67">
        <f t="shared" si="121"/>
        <v>1451696</v>
      </c>
    </row>
    <row r="312" spans="1:32">
      <c r="A312" s="24">
        <f t="shared" si="103"/>
        <v>2022</v>
      </c>
      <c r="B312" s="25">
        <f t="shared" si="104"/>
        <v>10</v>
      </c>
      <c r="C312" s="62" t="s">
        <v>33</v>
      </c>
      <c r="D312" s="63">
        <v>336306.9</v>
      </c>
      <c r="E312" s="64">
        <v>4356.8</v>
      </c>
      <c r="F312" s="65">
        <v>89721.75</v>
      </c>
      <c r="G312" s="65">
        <v>248044</v>
      </c>
      <c r="H312" s="63">
        <f t="shared" si="105"/>
        <v>340663.7</v>
      </c>
      <c r="I312" s="64">
        <f t="shared" si="85"/>
        <v>337765.75</v>
      </c>
      <c r="J312" s="66">
        <f t="shared" si="106"/>
        <v>426028.65</v>
      </c>
      <c r="K312" s="67">
        <f t="shared" si="107"/>
        <v>252400.8</v>
      </c>
      <c r="L312" s="68">
        <f t="shared" si="108"/>
        <v>678429.45</v>
      </c>
      <c r="M312" s="54"/>
      <c r="N312" s="70">
        <v>293924</v>
      </c>
      <c r="O312" s="71">
        <v>16518</v>
      </c>
      <c r="P312" s="72">
        <v>119761</v>
      </c>
      <c r="Q312" s="72">
        <v>228225</v>
      </c>
      <c r="R312" s="55">
        <f t="shared" si="109"/>
        <v>310442</v>
      </c>
      <c r="S312" s="56">
        <f t="shared" si="110"/>
        <v>347986</v>
      </c>
      <c r="T312" s="55">
        <f t="shared" si="111"/>
        <v>413685</v>
      </c>
      <c r="U312" s="56">
        <f t="shared" si="112"/>
        <v>244743</v>
      </c>
      <c r="V312" s="56">
        <f t="shared" si="93"/>
        <v>658428</v>
      </c>
      <c r="X312" s="55">
        <f t="shared" si="113"/>
        <v>630231</v>
      </c>
      <c r="Y312" s="56">
        <f t="shared" si="114"/>
        <v>20875</v>
      </c>
      <c r="Z312" s="55">
        <f t="shared" si="115"/>
        <v>209483</v>
      </c>
      <c r="AA312" s="56">
        <f t="shared" si="116"/>
        <v>476269</v>
      </c>
      <c r="AB312" s="57">
        <f t="shared" si="117"/>
        <v>651106</v>
      </c>
      <c r="AC312" s="57">
        <f t="shared" si="118"/>
        <v>685752</v>
      </c>
      <c r="AD312" s="55">
        <f t="shared" si="119"/>
        <v>839714</v>
      </c>
      <c r="AE312" s="56">
        <f t="shared" si="120"/>
        <v>497144</v>
      </c>
      <c r="AF312" s="67">
        <f t="shared" si="121"/>
        <v>1336858</v>
      </c>
    </row>
    <row r="313" spans="1:32">
      <c r="A313" s="24">
        <f t="shared" si="103"/>
        <v>2022</v>
      </c>
      <c r="B313" s="25">
        <f t="shared" si="104"/>
        <v>11</v>
      </c>
      <c r="C313" s="62" t="s">
        <v>32</v>
      </c>
      <c r="D313" s="63">
        <v>307079.8</v>
      </c>
      <c r="E313" s="64">
        <v>4475.7</v>
      </c>
      <c r="F313" s="65">
        <v>90115.75</v>
      </c>
      <c r="G313" s="65">
        <v>237672.25</v>
      </c>
      <c r="H313" s="63">
        <f t="shared" si="105"/>
        <v>311555.5</v>
      </c>
      <c r="I313" s="64">
        <f t="shared" si="85"/>
        <v>327788</v>
      </c>
      <c r="J313" s="66">
        <f t="shared" si="106"/>
        <v>397195.55</v>
      </c>
      <c r="K313" s="67">
        <f t="shared" si="107"/>
        <v>242147.95</v>
      </c>
      <c r="L313" s="68">
        <f t="shared" si="108"/>
        <v>639343.5</v>
      </c>
      <c r="M313" s="54"/>
      <c r="N313" s="70">
        <v>259442</v>
      </c>
      <c r="O313" s="71">
        <v>17767</v>
      </c>
      <c r="P313" s="72">
        <v>124988</v>
      </c>
      <c r="Q313" s="72">
        <v>186546</v>
      </c>
      <c r="R313" s="55">
        <f t="shared" si="109"/>
        <v>277209</v>
      </c>
      <c r="S313" s="56">
        <f t="shared" si="110"/>
        <v>311534</v>
      </c>
      <c r="T313" s="55">
        <f t="shared" si="111"/>
        <v>384430</v>
      </c>
      <c r="U313" s="56">
        <f t="shared" si="112"/>
        <v>204313</v>
      </c>
      <c r="V313" s="56">
        <f t="shared" si="93"/>
        <v>588743</v>
      </c>
      <c r="X313" s="55">
        <f t="shared" si="113"/>
        <v>566522</v>
      </c>
      <c r="Y313" s="56">
        <f t="shared" si="114"/>
        <v>22243</v>
      </c>
      <c r="Z313" s="55">
        <f t="shared" si="115"/>
        <v>215104</v>
      </c>
      <c r="AA313" s="56">
        <f t="shared" si="116"/>
        <v>424218</v>
      </c>
      <c r="AB313" s="57">
        <f t="shared" si="117"/>
        <v>588765</v>
      </c>
      <c r="AC313" s="57">
        <f t="shared" si="118"/>
        <v>639322</v>
      </c>
      <c r="AD313" s="55">
        <f t="shared" si="119"/>
        <v>781626</v>
      </c>
      <c r="AE313" s="56">
        <f t="shared" si="120"/>
        <v>446461</v>
      </c>
      <c r="AF313" s="67">
        <f t="shared" si="121"/>
        <v>1228087</v>
      </c>
    </row>
    <row r="314" spans="1:32" ht="17.25" thickBot="1">
      <c r="A314" s="24">
        <f t="shared" si="103"/>
        <v>2022</v>
      </c>
      <c r="B314" s="25">
        <f t="shared" si="104"/>
        <v>12</v>
      </c>
      <c r="C314" s="73" t="s">
        <v>31</v>
      </c>
      <c r="D314" s="74">
        <v>352046.35</v>
      </c>
      <c r="E314" s="75">
        <v>7825.9</v>
      </c>
      <c r="F314" s="76">
        <v>96518</v>
      </c>
      <c r="G314" s="76">
        <v>272481.25</v>
      </c>
      <c r="H314" s="74">
        <f t="shared" si="105"/>
        <v>359872.25</v>
      </c>
      <c r="I314" s="75">
        <f t="shared" si="85"/>
        <v>368999.25</v>
      </c>
      <c r="J314" s="77">
        <f t="shared" si="106"/>
        <v>448564.35</v>
      </c>
      <c r="K314" s="78">
        <f t="shared" si="107"/>
        <v>280307.15000000002</v>
      </c>
      <c r="L314" s="79">
        <f t="shared" si="108"/>
        <v>728871.5</v>
      </c>
      <c r="M314" s="54"/>
      <c r="N314" s="80">
        <v>241643</v>
      </c>
      <c r="O314" s="81">
        <v>15982</v>
      </c>
      <c r="P314" s="82">
        <v>115782</v>
      </c>
      <c r="Q314" s="82">
        <v>170698</v>
      </c>
      <c r="R314" s="83">
        <f t="shared" si="109"/>
        <v>257625</v>
      </c>
      <c r="S314" s="84">
        <f t="shared" si="110"/>
        <v>286480</v>
      </c>
      <c r="T314" s="83">
        <f t="shared" si="111"/>
        <v>357425</v>
      </c>
      <c r="U314" s="84">
        <f t="shared" si="112"/>
        <v>186680</v>
      </c>
      <c r="V314" s="84">
        <f t="shared" si="93"/>
        <v>544105</v>
      </c>
      <c r="X314" s="83">
        <f t="shared" si="113"/>
        <v>593689</v>
      </c>
      <c r="Y314" s="84">
        <f t="shared" si="114"/>
        <v>23808</v>
      </c>
      <c r="Z314" s="83">
        <f t="shared" si="115"/>
        <v>212300</v>
      </c>
      <c r="AA314" s="84">
        <f t="shared" si="116"/>
        <v>443179</v>
      </c>
      <c r="AB314" s="85">
        <f t="shared" si="117"/>
        <v>617497</v>
      </c>
      <c r="AC314" s="85">
        <f t="shared" si="118"/>
        <v>655479</v>
      </c>
      <c r="AD314" s="83">
        <f t="shared" si="119"/>
        <v>805989</v>
      </c>
      <c r="AE314" s="84">
        <f t="shared" si="120"/>
        <v>466987</v>
      </c>
      <c r="AF314" s="78">
        <f t="shared" si="121"/>
        <v>1272976</v>
      </c>
    </row>
    <row r="315" spans="1:32">
      <c r="P315" s="86"/>
      <c r="S315" s="86"/>
      <c r="T315" s="86"/>
    </row>
    <row r="316" spans="1:32">
      <c r="P316" s="86"/>
      <c r="S316" s="86"/>
      <c r="T316" s="86"/>
    </row>
    <row r="317" spans="1:32">
      <c r="P317" s="86"/>
      <c r="S317" s="86"/>
      <c r="T317" s="86"/>
    </row>
    <row r="318" spans="1:32">
      <c r="P318" s="86"/>
      <c r="S318" s="86"/>
      <c r="T318" s="86"/>
    </row>
  </sheetData>
  <mergeCells count="3">
    <mergeCell ref="D1:L1"/>
    <mergeCell ref="N1:V1"/>
    <mergeCell ref="X1:A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951D-885A-49DB-AD86-F6E3360BC298}">
  <dimension ref="A1:S35"/>
  <sheetViews>
    <sheetView zoomScale="140" zoomScaleNormal="140" workbookViewId="0">
      <selection activeCell="P37" sqref="P37"/>
    </sheetView>
  </sheetViews>
  <sheetFormatPr defaultColWidth="7.5703125" defaultRowHeight="16.5"/>
  <cols>
    <col min="1" max="1" width="5.28515625" style="25" customWidth="1"/>
    <col min="2" max="2" width="5.140625" style="25" customWidth="1"/>
    <col min="3" max="4" width="8.7109375" style="24" bestFit="1" customWidth="1"/>
    <col min="5" max="6" width="10.42578125" style="24" bestFit="1" customWidth="1"/>
    <col min="7" max="7" width="8.7109375" style="24" bestFit="1" customWidth="1"/>
    <col min="8" max="8" width="10.42578125" style="24" bestFit="1" customWidth="1"/>
    <col min="9" max="9" width="7.7109375" style="24" bestFit="1" customWidth="1"/>
    <col min="10" max="10" width="8.28515625" style="24" bestFit="1" customWidth="1"/>
    <col min="11" max="11" width="6.28515625" style="24" customWidth="1"/>
    <col min="12" max="13" width="7.5703125" style="24"/>
    <col min="14" max="14" width="6" style="24" customWidth="1"/>
    <col min="15" max="16384" width="7.5703125" style="24"/>
  </cols>
  <sheetData>
    <row r="1" spans="1:19" ht="32.65" customHeight="1">
      <c r="A1" s="25" t="s">
        <v>28</v>
      </c>
      <c r="B1" s="25" t="s">
        <v>28</v>
      </c>
      <c r="C1" s="26" t="str">
        <f>'1.MonthlyData12(26)'!X2</f>
        <v>Loaded Inbound</v>
      </c>
      <c r="D1" s="26" t="str">
        <f>'1.MonthlyData12(26)'!Y2</f>
        <v>Empty Inbound</v>
      </c>
      <c r="E1" s="26" t="str">
        <f>'1.MonthlyData12(26)'!Z2</f>
        <v>Loaded Outbound</v>
      </c>
      <c r="F1" s="26" t="str">
        <f>'1.MonthlyData12(26)'!AA2</f>
        <v>Empty Outbound</v>
      </c>
      <c r="G1" s="26" t="str">
        <f>'1.MonthlyData12(26)'!AB2</f>
        <v>Total Inbound</v>
      </c>
      <c r="H1" s="26" t="str">
        <f>'1.MonthlyData12(26)'!AC2</f>
        <v>Total Outbound</v>
      </c>
      <c r="I1" s="26" t="str">
        <f>'1.MonthlyData12(26)'!AD2</f>
        <v>Total Loaded</v>
      </c>
      <c r="J1" s="26" t="str">
        <f>'1.MonthlyData12(26)'!AE2</f>
        <v>Total Empties</v>
      </c>
      <c r="K1" s="24" t="str">
        <f>'1.MonthlyData12(26)'!AF2</f>
        <v>Total</v>
      </c>
      <c r="M1" s="26"/>
      <c r="N1" s="28"/>
      <c r="O1" s="26"/>
      <c r="P1" s="26"/>
      <c r="Q1" s="26"/>
      <c r="R1" s="26"/>
      <c r="S1" s="26"/>
    </row>
    <row r="2" spans="1:19">
      <c r="A2" s="25">
        <v>1997</v>
      </c>
      <c r="B2" s="25">
        <f>A2-1996</f>
        <v>1</v>
      </c>
      <c r="C2" s="27">
        <f>ROUND(SUMIF('1.MonthlyData12(26)'!$A$3:$A$314,'2.YearlyData'!$A2,'1.MonthlyData12(26)'!X$3:X$314)/1000,-1)</f>
        <v>3270</v>
      </c>
      <c r="D2" s="27">
        <f>ROUND(SUMIF('1.MonthlyData12(26)'!$A$3:$A$314,'2.YearlyData'!$A2,'1.MonthlyData12(26)'!Y$3:Y$314)/1000,-1)</f>
        <v>230</v>
      </c>
      <c r="E2" s="27">
        <f>ROUND(SUMIF('1.MonthlyData12(26)'!$A$3:$A$314,'2.YearlyData'!$A2,'1.MonthlyData12(26)'!Z$3:Z$314)/1000,-1)</f>
        <v>1980</v>
      </c>
      <c r="F2" s="27">
        <f>ROUND(SUMIF('1.MonthlyData12(26)'!$A$3:$A$314,'2.YearlyData'!$A2,'1.MonthlyData12(26)'!AA$3:AA$314)/1000,-1)</f>
        <v>980</v>
      </c>
      <c r="G2" s="27">
        <f>ROUND(SUMIF('1.MonthlyData12(26)'!$A$3:$A$314,'2.YearlyData'!$A2,'1.MonthlyData12(26)'!AB$3:AB$314)/1000,-1)</f>
        <v>3500</v>
      </c>
      <c r="H2" s="27">
        <f>ROUND(SUMIF('1.MonthlyData12(26)'!$A$3:$A$314,'2.YearlyData'!$A2,'1.MonthlyData12(26)'!AC$3:AC$314)/1000,-1)</f>
        <v>2960</v>
      </c>
      <c r="I2" s="27">
        <f>ROUND(SUMIF('1.MonthlyData12(26)'!$A$3:$A$314,'2.YearlyData'!$A2,'1.MonthlyData12(26)'!AD$3:AD$314)/1000,-1)</f>
        <v>5250</v>
      </c>
      <c r="J2" s="27">
        <f>ROUND(SUMIF('1.MonthlyData12(26)'!$A$3:$A$314,'2.YearlyData'!$A2,'1.MonthlyData12(26)'!AE$3:AE$314)/1000,-1)</f>
        <v>1220</v>
      </c>
      <c r="K2" s="27">
        <f>ROUND(SUMIF('1.MonthlyData12(26)'!$A$3:$A$314,'2.YearlyData'!$A2,'1.MonthlyData12(26)'!AF$3:AF$314)/1000,-1)</f>
        <v>6460</v>
      </c>
    </row>
    <row r="3" spans="1:19">
      <c r="A3" s="25">
        <v>1998</v>
      </c>
      <c r="B3" s="25">
        <f t="shared" ref="B3:B27" si="0">A3-1996</f>
        <v>2</v>
      </c>
      <c r="C3" s="27">
        <f>ROUND(SUMIF('1.MonthlyData12(26)'!$A$3:$A$314,'2.YearlyData'!$A3,'1.MonthlyData12(26)'!X$3:X$314)/1000,-1)</f>
        <v>3810</v>
      </c>
      <c r="D3" s="27">
        <f>ROUND(SUMIF('1.MonthlyData12(26)'!$A$3:$A$314,'2.YearlyData'!$A3,'1.MonthlyData12(26)'!Y$3:Y$314)/1000,-1)</f>
        <v>230</v>
      </c>
      <c r="E3" s="27">
        <f>ROUND(SUMIF('1.MonthlyData12(26)'!$A$3:$A$314,'2.YearlyData'!$A3,'1.MonthlyData12(26)'!Z$3:Z$314)/1000,-1)</f>
        <v>1770</v>
      </c>
      <c r="F3" s="27">
        <f>ROUND(SUMIF('1.MonthlyData12(26)'!$A$3:$A$314,'2.YearlyData'!$A3,'1.MonthlyData12(26)'!AA$3:AA$314)/1000,-1)</f>
        <v>1660</v>
      </c>
      <c r="G3" s="27">
        <f>ROUND(SUMIF('1.MonthlyData12(26)'!$A$3:$A$314,'2.YearlyData'!$A3,'1.MonthlyData12(26)'!AB$3:AB$314)/1000,-1)</f>
        <v>4050</v>
      </c>
      <c r="H3" s="27">
        <f>ROUND(SUMIF('1.MonthlyData12(26)'!$A$3:$A$314,'2.YearlyData'!$A3,'1.MonthlyData12(26)'!AC$3:AC$314)/1000,-1)</f>
        <v>3430</v>
      </c>
      <c r="I3" s="27">
        <f>ROUND(SUMIF('1.MonthlyData12(26)'!$A$3:$A$314,'2.YearlyData'!$A3,'1.MonthlyData12(26)'!AD$3:AD$314)/1000,-1)</f>
        <v>5580</v>
      </c>
      <c r="J3" s="27">
        <f>ROUND(SUMIF('1.MonthlyData12(26)'!$A$3:$A$314,'2.YearlyData'!$A3,'1.MonthlyData12(26)'!AE$3:AE$314)/1000,-1)</f>
        <v>1900</v>
      </c>
      <c r="K3" s="27">
        <f>ROUND(SUMIF('1.MonthlyData12(26)'!$A$3:$A$314,'2.YearlyData'!$A3,'1.MonthlyData12(26)'!AF$3:AF$314)/1000,-1)</f>
        <v>7480</v>
      </c>
    </row>
    <row r="4" spans="1:19">
      <c r="A4" s="25">
        <v>1999</v>
      </c>
      <c r="B4" s="25">
        <f t="shared" si="0"/>
        <v>3</v>
      </c>
      <c r="C4" s="27">
        <f>ROUND(SUMIF('1.MonthlyData12(26)'!$A$3:$A$314,'2.YearlyData'!$A4,'1.MonthlyData12(26)'!X$3:X$314)/1000,-1)</f>
        <v>4280</v>
      </c>
      <c r="D4" s="27">
        <f>ROUND(SUMIF('1.MonthlyData12(26)'!$A$3:$A$314,'2.YearlyData'!$A4,'1.MonthlyData12(26)'!Y$3:Y$314)/1000,-1)</f>
        <v>160</v>
      </c>
      <c r="E4" s="27">
        <f>ROUND(SUMIF('1.MonthlyData12(26)'!$A$3:$A$314,'2.YearlyData'!$A4,'1.MonthlyData12(26)'!Z$3:Z$314)/1000,-1)</f>
        <v>1810</v>
      </c>
      <c r="F4" s="27">
        <f>ROUND(SUMIF('1.MonthlyData12(26)'!$A$3:$A$314,'2.YearlyData'!$A4,'1.MonthlyData12(26)'!AA$3:AA$314)/1000,-1)</f>
        <v>1970</v>
      </c>
      <c r="G4" s="27">
        <f>ROUND(SUMIF('1.MonthlyData12(26)'!$A$3:$A$314,'2.YearlyData'!$A4,'1.MonthlyData12(26)'!AB$3:AB$314)/1000,-1)</f>
        <v>4440</v>
      </c>
      <c r="H4" s="27">
        <f>ROUND(SUMIF('1.MonthlyData12(26)'!$A$3:$A$314,'2.YearlyData'!$A4,'1.MonthlyData12(26)'!AC$3:AC$314)/1000,-1)</f>
        <v>3780</v>
      </c>
      <c r="I4" s="27">
        <f>ROUND(SUMIF('1.MonthlyData12(26)'!$A$3:$A$314,'2.YearlyData'!$A4,'1.MonthlyData12(26)'!AD$3:AD$314)/1000,-1)</f>
        <v>6090</v>
      </c>
      <c r="J4" s="27">
        <f>ROUND(SUMIF('1.MonthlyData12(26)'!$A$3:$A$314,'2.YearlyData'!$A4,'1.MonthlyData12(26)'!AE$3:AE$314)/1000,-1)</f>
        <v>2130</v>
      </c>
      <c r="K4" s="27">
        <f>ROUND(SUMIF('1.MonthlyData12(26)'!$A$3:$A$314,'2.YearlyData'!$A4,'1.MonthlyData12(26)'!AF$3:AF$314)/1000,-1)</f>
        <v>8220</v>
      </c>
    </row>
    <row r="5" spans="1:19">
      <c r="A5" s="25">
        <v>2000</v>
      </c>
      <c r="B5" s="25">
        <f t="shared" si="0"/>
        <v>4</v>
      </c>
      <c r="C5" s="27">
        <f>ROUND(SUMIF('1.MonthlyData12(26)'!$A$3:$A$314,'2.YearlyData'!$A5,'1.MonthlyData12(26)'!X$3:X$314)/1000,-1)</f>
        <v>4950</v>
      </c>
      <c r="D5" s="27">
        <f>ROUND(SUMIF('1.MonthlyData12(26)'!$A$3:$A$314,'2.YearlyData'!$A5,'1.MonthlyData12(26)'!Y$3:Y$314)/1000,-1)</f>
        <v>170</v>
      </c>
      <c r="E5" s="27">
        <f>ROUND(SUMIF('1.MonthlyData12(26)'!$A$3:$A$314,'2.YearlyData'!$A5,'1.MonthlyData12(26)'!Z$3:Z$314)/1000,-1)</f>
        <v>2030</v>
      </c>
      <c r="F5" s="27">
        <f>ROUND(SUMIF('1.MonthlyData12(26)'!$A$3:$A$314,'2.YearlyData'!$A5,'1.MonthlyData12(26)'!AA$3:AA$314)/1000,-1)</f>
        <v>2330</v>
      </c>
      <c r="G5" s="27">
        <f>ROUND(SUMIF('1.MonthlyData12(26)'!$A$3:$A$314,'2.YearlyData'!$A5,'1.MonthlyData12(26)'!AB$3:AB$314)/1000,-1)</f>
        <v>5120</v>
      </c>
      <c r="H5" s="27">
        <f>ROUND(SUMIF('1.MonthlyData12(26)'!$A$3:$A$314,'2.YearlyData'!$A5,'1.MonthlyData12(26)'!AC$3:AC$314)/1000,-1)</f>
        <v>4360</v>
      </c>
      <c r="I5" s="27">
        <f>ROUND(SUMIF('1.MonthlyData12(26)'!$A$3:$A$314,'2.YearlyData'!$A5,'1.MonthlyData12(26)'!AD$3:AD$314)/1000,-1)</f>
        <v>6980</v>
      </c>
      <c r="J5" s="27">
        <f>ROUND(SUMIF('1.MonthlyData12(26)'!$A$3:$A$314,'2.YearlyData'!$A5,'1.MonthlyData12(26)'!AE$3:AE$314)/1000,-1)</f>
        <v>2500</v>
      </c>
      <c r="K5" s="27">
        <f>ROUND(SUMIF('1.MonthlyData12(26)'!$A$3:$A$314,'2.YearlyData'!$A5,'1.MonthlyData12(26)'!AF$3:AF$314)/1000,-1)</f>
        <v>9480</v>
      </c>
    </row>
    <row r="6" spans="1:19">
      <c r="A6" s="25">
        <v>2001</v>
      </c>
      <c r="B6" s="25">
        <f t="shared" si="0"/>
        <v>5</v>
      </c>
      <c r="C6" s="27">
        <f>ROUND(SUMIF('1.MonthlyData12(26)'!$A$3:$A$314,'2.YearlyData'!$A6,'1.MonthlyData12(26)'!X$3:X$314)/1000,-1)</f>
        <v>5100</v>
      </c>
      <c r="D6" s="27">
        <f>ROUND(SUMIF('1.MonthlyData12(26)'!$A$3:$A$314,'2.YearlyData'!$A6,'1.MonthlyData12(26)'!Y$3:Y$314)/1000,-1)</f>
        <v>150</v>
      </c>
      <c r="E6" s="27">
        <f>ROUND(SUMIF('1.MonthlyData12(26)'!$A$3:$A$314,'2.YearlyData'!$A6,'1.MonthlyData12(26)'!Z$3:Z$314)/1000,-1)</f>
        <v>1990</v>
      </c>
      <c r="F6" s="27">
        <f>ROUND(SUMIF('1.MonthlyData12(26)'!$A$3:$A$314,'2.YearlyData'!$A6,'1.MonthlyData12(26)'!AA$3:AA$314)/1000,-1)</f>
        <v>2400</v>
      </c>
      <c r="G6" s="27">
        <f>ROUND(SUMIF('1.MonthlyData12(26)'!$A$3:$A$314,'2.YearlyData'!$A6,'1.MonthlyData12(26)'!AB$3:AB$314)/1000,-1)</f>
        <v>5260</v>
      </c>
      <c r="H6" s="27">
        <f>ROUND(SUMIF('1.MonthlyData12(26)'!$A$3:$A$314,'2.YearlyData'!$A6,'1.MonthlyData12(26)'!AC$3:AC$314)/1000,-1)</f>
        <v>4390</v>
      </c>
      <c r="I6" s="27">
        <f>ROUND(SUMIF('1.MonthlyData12(26)'!$A$3:$A$314,'2.YearlyData'!$A6,'1.MonthlyData12(26)'!AD$3:AD$314)/1000,-1)</f>
        <v>7090</v>
      </c>
      <c r="J6" s="27">
        <f>ROUND(SUMIF('1.MonthlyData12(26)'!$A$3:$A$314,'2.YearlyData'!$A6,'1.MonthlyData12(26)'!AE$3:AE$314)/1000,-1)</f>
        <v>2550</v>
      </c>
      <c r="K6" s="27">
        <f>ROUND(SUMIF('1.MonthlyData12(26)'!$A$3:$A$314,'2.YearlyData'!$A6,'1.MonthlyData12(26)'!AF$3:AF$314)/1000,-1)</f>
        <v>9650</v>
      </c>
    </row>
    <row r="7" spans="1:19">
      <c r="A7" s="25">
        <v>2002</v>
      </c>
      <c r="B7" s="25">
        <f t="shared" si="0"/>
        <v>6</v>
      </c>
      <c r="C7" s="27">
        <f>ROUND(SUMIF('1.MonthlyData12(26)'!$A$3:$A$314,'2.YearlyData'!$A7,'1.MonthlyData12(26)'!X$3:X$314)/1000,-1)</f>
        <v>5690</v>
      </c>
      <c r="D7" s="27">
        <f>ROUND(SUMIF('1.MonthlyData12(26)'!$A$3:$A$314,'2.YearlyData'!$A7,'1.MonthlyData12(26)'!Y$3:Y$314)/1000,-1)</f>
        <v>170</v>
      </c>
      <c r="E7" s="27">
        <f>ROUND(SUMIF('1.MonthlyData12(26)'!$A$3:$A$314,'2.YearlyData'!$A7,'1.MonthlyData12(26)'!Z$3:Z$314)/1000,-1)</f>
        <v>1950</v>
      </c>
      <c r="F7" s="27">
        <f>ROUND(SUMIF('1.MonthlyData12(26)'!$A$3:$A$314,'2.YearlyData'!$A7,'1.MonthlyData12(26)'!AA$3:AA$314)/1000,-1)</f>
        <v>2820</v>
      </c>
      <c r="G7" s="27">
        <f>ROUND(SUMIF('1.MonthlyData12(26)'!$A$3:$A$314,'2.YearlyData'!$A7,'1.MonthlyData12(26)'!AB$3:AB$314)/1000,-1)</f>
        <v>5860</v>
      </c>
      <c r="H7" s="27">
        <f>ROUND(SUMIF('1.MonthlyData12(26)'!$A$3:$A$314,'2.YearlyData'!$A7,'1.MonthlyData12(26)'!AC$3:AC$314)/1000,-1)</f>
        <v>4770</v>
      </c>
      <c r="I7" s="27">
        <f>ROUND(SUMIF('1.MonthlyData12(26)'!$A$3:$A$314,'2.YearlyData'!$A7,'1.MonthlyData12(26)'!AD$3:AD$314)/1000,-1)</f>
        <v>7630</v>
      </c>
      <c r="J7" s="27">
        <f>ROUND(SUMIF('1.MonthlyData12(26)'!$A$3:$A$314,'2.YearlyData'!$A7,'1.MonthlyData12(26)'!AE$3:AE$314)/1000,-1)</f>
        <v>3000</v>
      </c>
      <c r="K7" s="27">
        <f>ROUND(SUMIF('1.MonthlyData12(26)'!$A$3:$A$314,'2.YearlyData'!$A7,'1.MonthlyData12(26)'!AF$3:AF$314)/1000,-1)</f>
        <v>10630</v>
      </c>
    </row>
    <row r="8" spans="1:19">
      <c r="A8" s="25">
        <v>2003</v>
      </c>
      <c r="B8" s="25">
        <f t="shared" si="0"/>
        <v>7</v>
      </c>
      <c r="C8" s="27">
        <f>ROUND(SUMIF('1.MonthlyData12(26)'!$A$3:$A$314,'2.YearlyData'!$A8,'1.MonthlyData12(26)'!X$3:X$314)/1000,-1)</f>
        <v>6220</v>
      </c>
      <c r="D8" s="27">
        <f>ROUND(SUMIF('1.MonthlyData12(26)'!$A$3:$A$314,'2.YearlyData'!$A8,'1.MonthlyData12(26)'!Y$3:Y$314)/1000,-1)</f>
        <v>180</v>
      </c>
      <c r="E8" s="27">
        <f>ROUND(SUMIF('1.MonthlyData12(26)'!$A$3:$A$314,'2.YearlyData'!$A8,'1.MonthlyData12(26)'!Z$3:Z$314)/1000,-1)</f>
        <v>2070</v>
      </c>
      <c r="F8" s="27">
        <f>ROUND(SUMIF('1.MonthlyData12(26)'!$A$3:$A$314,'2.YearlyData'!$A8,'1.MonthlyData12(26)'!AA$3:AA$314)/1000,-1)</f>
        <v>3330</v>
      </c>
      <c r="G8" s="27">
        <f>ROUND(SUMIF('1.MonthlyData12(26)'!$A$3:$A$314,'2.YearlyData'!$A8,'1.MonthlyData12(26)'!AB$3:AB$314)/1000,-1)</f>
        <v>6410</v>
      </c>
      <c r="H8" s="27">
        <f>ROUND(SUMIF('1.MonthlyData12(26)'!$A$3:$A$314,'2.YearlyData'!$A8,'1.MonthlyData12(26)'!AC$3:AC$314)/1000,-1)</f>
        <v>5400</v>
      </c>
      <c r="I8" s="27">
        <f>ROUND(SUMIF('1.MonthlyData12(26)'!$A$3:$A$314,'2.YearlyData'!$A8,'1.MonthlyData12(26)'!AD$3:AD$314)/1000,-1)</f>
        <v>8290</v>
      </c>
      <c r="J8" s="27">
        <f>ROUND(SUMIF('1.MonthlyData12(26)'!$A$3:$A$314,'2.YearlyData'!$A8,'1.MonthlyData12(26)'!AE$3:AE$314)/1000,-1)</f>
        <v>3520</v>
      </c>
      <c r="K8" s="27">
        <f>ROUND(SUMIF('1.MonthlyData12(26)'!$A$3:$A$314,'2.YearlyData'!$A8,'1.MonthlyData12(26)'!AF$3:AF$314)/1000,-1)</f>
        <v>11810</v>
      </c>
    </row>
    <row r="9" spans="1:19">
      <c r="A9" s="25">
        <v>2004</v>
      </c>
      <c r="B9" s="25">
        <f t="shared" si="0"/>
        <v>8</v>
      </c>
      <c r="C9" s="27">
        <f>ROUND(SUMIF('1.MonthlyData12(26)'!$A$3:$A$314,'2.YearlyData'!$A9,'1.MonthlyData12(26)'!X$3:X$314)/1000,-1)</f>
        <v>6930</v>
      </c>
      <c r="D9" s="27">
        <f>ROUND(SUMIF('1.MonthlyData12(26)'!$A$3:$A$314,'2.YearlyData'!$A9,'1.MonthlyData12(26)'!Y$3:Y$314)/1000,-1)</f>
        <v>190</v>
      </c>
      <c r="E9" s="27">
        <f>ROUND(SUMIF('1.MonthlyData12(26)'!$A$3:$A$314,'2.YearlyData'!$A9,'1.MonthlyData12(26)'!Z$3:Z$314)/1000,-1)</f>
        <v>2140</v>
      </c>
      <c r="F9" s="27">
        <f>ROUND(SUMIF('1.MonthlyData12(26)'!$A$3:$A$314,'2.YearlyData'!$A9,'1.MonthlyData12(26)'!AA$3:AA$314)/1000,-1)</f>
        <v>3850</v>
      </c>
      <c r="G9" s="27">
        <f>ROUND(SUMIF('1.MonthlyData12(26)'!$A$3:$A$314,'2.YearlyData'!$A9,'1.MonthlyData12(26)'!AB$3:AB$314)/1000,-1)</f>
        <v>7120</v>
      </c>
      <c r="H9" s="27">
        <f>ROUND(SUMIF('1.MonthlyData12(26)'!$A$3:$A$314,'2.YearlyData'!$A9,'1.MonthlyData12(26)'!AC$3:AC$314)/1000,-1)</f>
        <v>5990</v>
      </c>
      <c r="I9" s="27">
        <f>ROUND(SUMIF('1.MonthlyData12(26)'!$A$3:$A$314,'2.YearlyData'!$A9,'1.MonthlyData12(26)'!AD$3:AD$314)/1000,-1)</f>
        <v>9070</v>
      </c>
      <c r="J9" s="27">
        <f>ROUND(SUMIF('1.MonthlyData12(26)'!$A$3:$A$314,'2.YearlyData'!$A9,'1.MonthlyData12(26)'!AE$3:AE$314)/1000,-1)</f>
        <v>4040</v>
      </c>
      <c r="K9" s="27">
        <f>ROUND(SUMIF('1.MonthlyData12(26)'!$A$3:$A$314,'2.YearlyData'!$A9,'1.MonthlyData12(26)'!AF$3:AF$314)/1000,-1)</f>
        <v>13100</v>
      </c>
    </row>
    <row r="10" spans="1:19">
      <c r="A10" s="25">
        <v>2005</v>
      </c>
      <c r="B10" s="25">
        <f t="shared" si="0"/>
        <v>9</v>
      </c>
      <c r="C10" s="27">
        <f>ROUND(SUMIF('1.MonthlyData12(26)'!$A$3:$A$314,'2.YearlyData'!$A10,'1.MonthlyData12(26)'!X$3:X$314)/1000,-1)</f>
        <v>7230</v>
      </c>
      <c r="D10" s="27">
        <f>ROUND(SUMIF('1.MonthlyData12(26)'!$A$3:$A$314,'2.YearlyData'!$A10,'1.MonthlyData12(26)'!Y$3:Y$314)/1000,-1)</f>
        <v>210</v>
      </c>
      <c r="E10" s="27">
        <f>ROUND(SUMIF('1.MonthlyData12(26)'!$A$3:$A$314,'2.YearlyData'!$A10,'1.MonthlyData12(26)'!Z$3:Z$314)/1000,-1)</f>
        <v>2390</v>
      </c>
      <c r="F10" s="27">
        <f>ROUND(SUMIF('1.MonthlyData12(26)'!$A$3:$A$314,'2.YearlyData'!$A10,'1.MonthlyData12(26)'!AA$3:AA$314)/1000,-1)</f>
        <v>4370</v>
      </c>
      <c r="G10" s="27">
        <f>ROUND(SUMIF('1.MonthlyData12(26)'!$A$3:$A$314,'2.YearlyData'!$A10,'1.MonthlyData12(26)'!AB$3:AB$314)/1000,-1)</f>
        <v>7440</v>
      </c>
      <c r="H10" s="27">
        <f>ROUND(SUMIF('1.MonthlyData12(26)'!$A$3:$A$314,'2.YearlyData'!$A10,'1.MonthlyData12(26)'!AC$3:AC$314)/1000,-1)</f>
        <v>6760</v>
      </c>
      <c r="I10" s="27">
        <f>ROUND(SUMIF('1.MonthlyData12(26)'!$A$3:$A$314,'2.YearlyData'!$A10,'1.MonthlyData12(26)'!AD$3:AD$314)/1000,-1)</f>
        <v>9620</v>
      </c>
      <c r="J10" s="27">
        <f>ROUND(SUMIF('1.MonthlyData12(26)'!$A$3:$A$314,'2.YearlyData'!$A10,'1.MonthlyData12(26)'!AE$3:AE$314)/1000,-1)</f>
        <v>4570</v>
      </c>
      <c r="K10" s="27">
        <f>ROUND(SUMIF('1.MonthlyData12(26)'!$A$3:$A$314,'2.YearlyData'!$A10,'1.MonthlyData12(26)'!AF$3:AF$314)/1000,-1)</f>
        <v>14190</v>
      </c>
    </row>
    <row r="11" spans="1:19">
      <c r="A11" s="25">
        <v>2006</v>
      </c>
      <c r="B11" s="25">
        <f t="shared" si="0"/>
        <v>10</v>
      </c>
      <c r="C11" s="27">
        <f>ROUND(SUMIF('1.MonthlyData12(26)'!$A$3:$A$314,'2.YearlyData'!$A11,'1.MonthlyData12(26)'!X$3:X$314)/1000,-1)</f>
        <v>8130</v>
      </c>
      <c r="D11" s="27">
        <f>ROUND(SUMIF('1.MonthlyData12(26)'!$A$3:$A$314,'2.YearlyData'!$A11,'1.MonthlyData12(26)'!Y$3:Y$314)/1000,-1)</f>
        <v>180</v>
      </c>
      <c r="E11" s="27">
        <f>ROUND(SUMIF('1.MonthlyData12(26)'!$A$3:$A$314,'2.YearlyData'!$A11,'1.MonthlyData12(26)'!Z$3:Z$314)/1000,-1)</f>
        <v>2710</v>
      </c>
      <c r="F11" s="27">
        <f>ROUND(SUMIF('1.MonthlyData12(26)'!$A$3:$A$314,'2.YearlyData'!$A11,'1.MonthlyData12(26)'!AA$3:AA$314)/1000,-1)</f>
        <v>4740</v>
      </c>
      <c r="G11" s="27">
        <f>ROUND(SUMIF('1.MonthlyData12(26)'!$A$3:$A$314,'2.YearlyData'!$A11,'1.MonthlyData12(26)'!AB$3:AB$314)/1000,-1)</f>
        <v>8310</v>
      </c>
      <c r="H11" s="27">
        <f>ROUND(SUMIF('1.MonthlyData12(26)'!$A$3:$A$314,'2.YearlyData'!$A11,'1.MonthlyData12(26)'!AC$3:AC$314)/1000,-1)</f>
        <v>7450</v>
      </c>
      <c r="I11" s="27">
        <f>ROUND(SUMIF('1.MonthlyData12(26)'!$A$3:$A$314,'2.YearlyData'!$A11,'1.MonthlyData12(26)'!AD$3:AD$314)/1000,-1)</f>
        <v>10840</v>
      </c>
      <c r="J11" s="27">
        <f>ROUND(SUMIF('1.MonthlyData12(26)'!$A$3:$A$314,'2.YearlyData'!$A11,'1.MonthlyData12(26)'!AE$3:AE$314)/1000,-1)</f>
        <v>4920</v>
      </c>
      <c r="K11" s="27">
        <f>ROUND(SUMIF('1.MonthlyData12(26)'!$A$3:$A$314,'2.YearlyData'!$A11,'1.MonthlyData12(26)'!AF$3:AF$314)/1000,-1)</f>
        <v>15760</v>
      </c>
    </row>
    <row r="12" spans="1:19">
      <c r="A12" s="25">
        <v>2007</v>
      </c>
      <c r="B12" s="25">
        <f t="shared" si="0"/>
        <v>11</v>
      </c>
      <c r="C12" s="27">
        <f>ROUND(SUMIF('1.MonthlyData12(26)'!$A$3:$A$314,'2.YearlyData'!$A12,'1.MonthlyData12(26)'!X$3:X$314)/1000,-1)</f>
        <v>8110</v>
      </c>
      <c r="D12" s="27">
        <f>ROUND(SUMIF('1.MonthlyData12(26)'!$A$3:$A$314,'2.YearlyData'!$A12,'1.MonthlyData12(26)'!Y$3:Y$314)/1000,-1)</f>
        <v>170</v>
      </c>
      <c r="E12" s="27">
        <f>ROUND(SUMIF('1.MonthlyData12(26)'!$A$3:$A$314,'2.YearlyData'!$A12,'1.MonthlyData12(26)'!Z$3:Z$314)/1000,-1)</f>
        <v>3180</v>
      </c>
      <c r="F12" s="27">
        <f>ROUND(SUMIF('1.MonthlyData12(26)'!$A$3:$A$314,'2.YearlyData'!$A12,'1.MonthlyData12(26)'!AA$3:AA$314)/1000,-1)</f>
        <v>4200</v>
      </c>
      <c r="G12" s="27">
        <f>ROUND(SUMIF('1.MonthlyData12(26)'!$A$3:$A$314,'2.YearlyData'!$A12,'1.MonthlyData12(26)'!AB$3:AB$314)/1000,-1)</f>
        <v>8290</v>
      </c>
      <c r="H12" s="27">
        <f>ROUND(SUMIF('1.MonthlyData12(26)'!$A$3:$A$314,'2.YearlyData'!$A12,'1.MonthlyData12(26)'!AC$3:AC$314)/1000,-1)</f>
        <v>7380</v>
      </c>
      <c r="I12" s="27">
        <f>ROUND(SUMIF('1.MonthlyData12(26)'!$A$3:$A$314,'2.YearlyData'!$A12,'1.MonthlyData12(26)'!AD$3:AD$314)/1000,-1)</f>
        <v>11300</v>
      </c>
      <c r="J12" s="27">
        <f>ROUND(SUMIF('1.MonthlyData12(26)'!$A$3:$A$314,'2.YearlyData'!$A12,'1.MonthlyData12(26)'!AE$3:AE$314)/1000,-1)</f>
        <v>4370</v>
      </c>
      <c r="K12" s="27">
        <f>ROUND(SUMIF('1.MonthlyData12(26)'!$A$3:$A$314,'2.YearlyData'!$A12,'1.MonthlyData12(26)'!AF$3:AF$314)/1000,-1)</f>
        <v>15670</v>
      </c>
    </row>
    <row r="13" spans="1:19">
      <c r="A13" s="25">
        <v>2008</v>
      </c>
      <c r="B13" s="25">
        <f t="shared" si="0"/>
        <v>12</v>
      </c>
      <c r="C13" s="27">
        <f>ROUND(SUMIF('1.MonthlyData12(26)'!$A$3:$A$314,'2.YearlyData'!$A13,'1.MonthlyData12(26)'!X$3:X$314)/1000,-1)</f>
        <v>7330</v>
      </c>
      <c r="D13" s="27">
        <f>ROUND(SUMIF('1.MonthlyData12(26)'!$A$3:$A$314,'2.YearlyData'!$A13,'1.MonthlyData12(26)'!Y$3:Y$314)/1000,-1)</f>
        <v>190</v>
      </c>
      <c r="E13" s="27">
        <f>ROUND(SUMIF('1.MonthlyData12(26)'!$A$3:$A$314,'2.YearlyData'!$A13,'1.MonthlyData12(26)'!Z$3:Z$314)/1000,-1)</f>
        <v>3470</v>
      </c>
      <c r="F13" s="27">
        <f>ROUND(SUMIF('1.MonthlyData12(26)'!$A$3:$A$314,'2.YearlyData'!$A13,'1.MonthlyData12(26)'!AA$3:AA$314)/1000,-1)</f>
        <v>3350</v>
      </c>
      <c r="G13" s="27">
        <f>ROUND(SUMIF('1.MonthlyData12(26)'!$A$3:$A$314,'2.YearlyData'!$A13,'1.MonthlyData12(26)'!AB$3:AB$314)/1000,-1)</f>
        <v>7510</v>
      </c>
      <c r="H13" s="27">
        <f>ROUND(SUMIF('1.MonthlyData12(26)'!$A$3:$A$314,'2.YearlyData'!$A13,'1.MonthlyData12(26)'!AC$3:AC$314)/1000,-1)</f>
        <v>6820</v>
      </c>
      <c r="I13" s="27">
        <f>ROUND(SUMIF('1.MonthlyData12(26)'!$A$3:$A$314,'2.YearlyData'!$A13,'1.MonthlyData12(26)'!AD$3:AD$314)/1000,-1)</f>
        <v>10800</v>
      </c>
      <c r="J13" s="27">
        <f>ROUND(SUMIF('1.MonthlyData12(26)'!$A$3:$A$314,'2.YearlyData'!$A13,'1.MonthlyData12(26)'!AE$3:AE$314)/1000,-1)</f>
        <v>3540</v>
      </c>
      <c r="K13" s="27">
        <f>ROUND(SUMIF('1.MonthlyData12(26)'!$A$3:$A$314,'2.YearlyData'!$A13,'1.MonthlyData12(26)'!AF$3:AF$314)/1000,-1)</f>
        <v>14340</v>
      </c>
    </row>
    <row r="14" spans="1:19">
      <c r="A14" s="25">
        <v>2009</v>
      </c>
      <c r="B14" s="25">
        <f t="shared" si="0"/>
        <v>13</v>
      </c>
      <c r="C14" s="27">
        <f>ROUND(SUMIF('1.MonthlyData12(26)'!$A$3:$A$314,'2.YearlyData'!$A14,'1.MonthlyData12(26)'!X$3:X$314)/1000,-1)</f>
        <v>6060</v>
      </c>
      <c r="D14" s="27">
        <f>ROUND(SUMIF('1.MonthlyData12(26)'!$A$3:$A$314,'2.YearlyData'!$A14,'1.MonthlyData12(26)'!Y$3:Y$314)/1000,-1)</f>
        <v>120</v>
      </c>
      <c r="E14" s="27">
        <f>ROUND(SUMIF('1.MonthlyData12(26)'!$A$3:$A$314,'2.YearlyData'!$A14,'1.MonthlyData12(26)'!Z$3:Z$314)/1000,-1)</f>
        <v>3020</v>
      </c>
      <c r="F14" s="27">
        <f>ROUND(SUMIF('1.MonthlyData12(26)'!$A$3:$A$314,'2.YearlyData'!$A14,'1.MonthlyData12(26)'!AA$3:AA$314)/1000,-1)</f>
        <v>2610</v>
      </c>
      <c r="G14" s="27">
        <f>ROUND(SUMIF('1.MonthlyData12(26)'!$A$3:$A$314,'2.YearlyData'!$A14,'1.MonthlyData12(26)'!AB$3:AB$314)/1000,-1)</f>
        <v>6180</v>
      </c>
      <c r="H14" s="27">
        <f>ROUND(SUMIF('1.MonthlyData12(26)'!$A$3:$A$314,'2.YearlyData'!$A14,'1.MonthlyData12(26)'!AC$3:AC$314)/1000,-1)</f>
        <v>5630</v>
      </c>
      <c r="I14" s="27">
        <f>ROUND(SUMIF('1.MonthlyData12(26)'!$A$3:$A$314,'2.YearlyData'!$A14,'1.MonthlyData12(26)'!AD$3:AD$314)/1000,-1)</f>
        <v>9080</v>
      </c>
      <c r="J14" s="27">
        <f>ROUND(SUMIF('1.MonthlyData12(26)'!$A$3:$A$314,'2.YearlyData'!$A14,'1.MonthlyData12(26)'!AE$3:AE$314)/1000,-1)</f>
        <v>2730</v>
      </c>
      <c r="K14" s="27">
        <f>ROUND(SUMIF('1.MonthlyData12(26)'!$A$3:$A$314,'2.YearlyData'!$A14,'1.MonthlyData12(26)'!AF$3:AF$314)/1000,-1)</f>
        <v>11810</v>
      </c>
    </row>
    <row r="15" spans="1:19">
      <c r="A15" s="25">
        <v>2010</v>
      </c>
      <c r="B15" s="25">
        <f t="shared" si="0"/>
        <v>14</v>
      </c>
      <c r="C15" s="27">
        <f>ROUND(SUMIF('1.MonthlyData12(26)'!$A$3:$A$314,'2.YearlyData'!$A15,'1.MonthlyData12(26)'!X$3:X$314)/1000,-1)</f>
        <v>7100</v>
      </c>
      <c r="D15" s="27">
        <f>ROUND(SUMIF('1.MonthlyData12(26)'!$A$3:$A$314,'2.YearlyData'!$A15,'1.MonthlyData12(26)'!Y$3:Y$314)/1000,-1)</f>
        <v>200</v>
      </c>
      <c r="E15" s="27">
        <f>ROUND(SUMIF('1.MonthlyData12(26)'!$A$3:$A$314,'2.YearlyData'!$A15,'1.MonthlyData12(26)'!Z$3:Z$314)/1000,-1)</f>
        <v>3400</v>
      </c>
      <c r="F15" s="27">
        <f>ROUND(SUMIF('1.MonthlyData12(26)'!$A$3:$A$314,'2.YearlyData'!$A15,'1.MonthlyData12(26)'!AA$3:AA$314)/1000,-1)</f>
        <v>3390</v>
      </c>
      <c r="G15" s="27">
        <f>ROUND(SUMIF('1.MonthlyData12(26)'!$A$3:$A$314,'2.YearlyData'!$A15,'1.MonthlyData12(26)'!AB$3:AB$314)/1000,-1)</f>
        <v>7300</v>
      </c>
      <c r="H15" s="27">
        <f>ROUND(SUMIF('1.MonthlyData12(26)'!$A$3:$A$314,'2.YearlyData'!$A15,'1.MonthlyData12(26)'!AC$3:AC$314)/1000,-1)</f>
        <v>6790</v>
      </c>
      <c r="I15" s="27">
        <f>ROUND(SUMIF('1.MonthlyData12(26)'!$A$3:$A$314,'2.YearlyData'!$A15,'1.MonthlyData12(26)'!AD$3:AD$314)/1000,-1)</f>
        <v>10510</v>
      </c>
      <c r="J15" s="27">
        <f>ROUND(SUMIF('1.MonthlyData12(26)'!$A$3:$A$314,'2.YearlyData'!$A15,'1.MonthlyData12(26)'!AE$3:AE$314)/1000,-1)</f>
        <v>3590</v>
      </c>
      <c r="K15" s="27">
        <f>ROUND(SUMIF('1.MonthlyData12(26)'!$A$3:$A$314,'2.YearlyData'!$A15,'1.MonthlyData12(26)'!AF$3:AF$314)/1000,-1)</f>
        <v>14100</v>
      </c>
      <c r="L15" s="94"/>
      <c r="M15" s="94"/>
    </row>
    <row r="16" spans="1:19">
      <c r="A16" s="25">
        <v>2011</v>
      </c>
      <c r="B16" s="25">
        <f t="shared" si="0"/>
        <v>15</v>
      </c>
      <c r="C16" s="27">
        <f>ROUND(SUMIF('1.MonthlyData12(26)'!$A$3:$A$314,'2.YearlyData'!$A16,'1.MonthlyData12(26)'!X$3:X$314)/1000,-1)</f>
        <v>7090</v>
      </c>
      <c r="D16" s="27">
        <f>ROUND(SUMIF('1.MonthlyData12(26)'!$A$3:$A$314,'2.YearlyData'!$A16,'1.MonthlyData12(26)'!Y$3:Y$314)/1000,-1)</f>
        <v>280</v>
      </c>
      <c r="E16" s="27">
        <f>ROUND(SUMIF('1.MonthlyData12(26)'!$A$3:$A$314,'2.YearlyData'!$A16,'1.MonthlyData12(26)'!Z$3:Z$314)/1000,-1)</f>
        <v>3620</v>
      </c>
      <c r="F16" s="27">
        <f>ROUND(SUMIF('1.MonthlyData12(26)'!$A$3:$A$314,'2.YearlyData'!$A16,'1.MonthlyData12(26)'!AA$3:AA$314)/1000,-1)</f>
        <v>3010</v>
      </c>
      <c r="G16" s="27">
        <f>ROUND(SUMIF('1.MonthlyData12(26)'!$A$3:$A$314,'2.YearlyData'!$A16,'1.MonthlyData12(26)'!AB$3:AB$314)/1000,-1)</f>
        <v>7370</v>
      </c>
      <c r="H16" s="27">
        <f>ROUND(SUMIF('1.MonthlyData12(26)'!$A$3:$A$314,'2.YearlyData'!$A16,'1.MonthlyData12(26)'!AC$3:AC$314)/1000,-1)</f>
        <v>6630</v>
      </c>
      <c r="I16" s="27">
        <f>ROUND(SUMIF('1.MonthlyData12(26)'!$A$3:$A$314,'2.YearlyData'!$A16,'1.MonthlyData12(26)'!AD$3:AD$314)/1000,-1)</f>
        <v>10710</v>
      </c>
      <c r="J16" s="27">
        <f>ROUND(SUMIF('1.MonthlyData12(26)'!$A$3:$A$314,'2.YearlyData'!$A16,'1.MonthlyData12(26)'!AE$3:AE$314)/1000,-1)</f>
        <v>3290</v>
      </c>
      <c r="K16" s="27">
        <f>ROUND(SUMIF('1.MonthlyData12(26)'!$A$3:$A$314,'2.YearlyData'!$A16,'1.MonthlyData12(26)'!AF$3:AF$314)/1000,-1)</f>
        <v>14000</v>
      </c>
      <c r="L16" s="94"/>
      <c r="M16" s="94"/>
    </row>
    <row r="17" spans="1:15">
      <c r="A17" s="25">
        <v>2012</v>
      </c>
      <c r="B17" s="25">
        <f t="shared" si="0"/>
        <v>16</v>
      </c>
      <c r="C17" s="27">
        <f>ROUND(SUMIF('1.MonthlyData12(26)'!$A$3:$A$314,'2.YearlyData'!$A17,'1.MonthlyData12(26)'!X$3:X$314)/1000,-1)</f>
        <v>7150</v>
      </c>
      <c r="D17" s="27">
        <f>ROUND(SUMIF('1.MonthlyData12(26)'!$A$3:$A$314,'2.YearlyData'!$A17,'1.MonthlyData12(26)'!Y$3:Y$314)/1000,-1)</f>
        <v>200</v>
      </c>
      <c r="E17" s="27">
        <f>ROUND(SUMIF('1.MonthlyData12(26)'!$A$3:$A$314,'2.YearlyData'!$A17,'1.MonthlyData12(26)'!Z$3:Z$314)/1000,-1)</f>
        <v>3580</v>
      </c>
      <c r="F17" s="27">
        <f>ROUND(SUMIF('1.MonthlyData12(26)'!$A$3:$A$314,'2.YearlyData'!$A17,'1.MonthlyData12(26)'!AA$3:AA$314)/1000,-1)</f>
        <v>3190</v>
      </c>
      <c r="G17" s="27">
        <f>ROUND(SUMIF('1.MonthlyData12(26)'!$A$3:$A$314,'2.YearlyData'!$A17,'1.MonthlyData12(26)'!AB$3:AB$314)/1000,-1)</f>
        <v>7350</v>
      </c>
      <c r="H17" s="27">
        <f>ROUND(SUMIF('1.MonthlyData12(26)'!$A$3:$A$314,'2.YearlyData'!$A17,'1.MonthlyData12(26)'!AC$3:AC$314)/1000,-1)</f>
        <v>6770</v>
      </c>
      <c r="I17" s="27">
        <f>ROUND(SUMIF('1.MonthlyData12(26)'!$A$3:$A$314,'2.YearlyData'!$A17,'1.MonthlyData12(26)'!AD$3:AD$314)/1000,-1)</f>
        <v>10740</v>
      </c>
      <c r="J17" s="27">
        <f>ROUND(SUMIF('1.MonthlyData12(26)'!$A$3:$A$314,'2.YearlyData'!$A17,'1.MonthlyData12(26)'!AE$3:AE$314)/1000,-1)</f>
        <v>3390</v>
      </c>
      <c r="K17" s="27">
        <f>ROUND(SUMIF('1.MonthlyData12(26)'!$A$3:$A$314,'2.YearlyData'!$A17,'1.MonthlyData12(26)'!AF$3:AF$314)/1000,-1)</f>
        <v>14120</v>
      </c>
      <c r="L17" s="94"/>
      <c r="M17" s="94"/>
    </row>
    <row r="18" spans="1:15">
      <c r="A18" s="25">
        <v>2013</v>
      </c>
      <c r="B18" s="25">
        <f t="shared" si="0"/>
        <v>17</v>
      </c>
      <c r="C18" s="27">
        <f>ROUND(SUMIF('1.MonthlyData12(26)'!$A$3:$A$314,'2.YearlyData'!$A18,'1.MonthlyData12(26)'!X$3:X$314)/1000,-1)</f>
        <v>7430</v>
      </c>
      <c r="D18" s="27">
        <f>ROUND(SUMIF('1.MonthlyData12(26)'!$A$3:$A$314,'2.YearlyData'!$A18,'1.MonthlyData12(26)'!Y$3:Y$314)/1000,-1)</f>
        <v>210</v>
      </c>
      <c r="E18" s="27">
        <f>ROUND(SUMIF('1.MonthlyData12(26)'!$A$3:$A$314,'2.YearlyData'!$A18,'1.MonthlyData12(26)'!Z$3:Z$314)/1000,-1)</f>
        <v>3630</v>
      </c>
      <c r="F18" s="27">
        <f>ROUND(SUMIF('1.MonthlyData12(26)'!$A$3:$A$314,'2.YearlyData'!$A18,'1.MonthlyData12(26)'!AA$3:AA$314)/1000,-1)</f>
        <v>3340</v>
      </c>
      <c r="G18" s="27">
        <f>ROUND(SUMIF('1.MonthlyData12(26)'!$A$3:$A$314,'2.YearlyData'!$A18,'1.MonthlyData12(26)'!AB$3:AB$314)/1000,-1)</f>
        <v>7640</v>
      </c>
      <c r="H18" s="27">
        <f>ROUND(SUMIF('1.MonthlyData12(26)'!$A$3:$A$314,'2.YearlyData'!$A18,'1.MonthlyData12(26)'!AC$3:AC$314)/1000,-1)</f>
        <v>6960</v>
      </c>
      <c r="I18" s="27">
        <f>ROUND(SUMIF('1.MonthlyData12(26)'!$A$3:$A$314,'2.YearlyData'!$A18,'1.MonthlyData12(26)'!AD$3:AD$314)/1000,-1)</f>
        <v>11060</v>
      </c>
      <c r="J18" s="27">
        <f>ROUND(SUMIF('1.MonthlyData12(26)'!$A$3:$A$314,'2.YearlyData'!$A18,'1.MonthlyData12(26)'!AE$3:AE$314)/1000,-1)</f>
        <v>3540</v>
      </c>
      <c r="K18" s="27">
        <f>ROUND(SUMIF('1.MonthlyData12(26)'!$A$3:$A$314,'2.YearlyData'!$A18,'1.MonthlyData12(26)'!AF$3:AF$314)/1000,-1)</f>
        <v>14600</v>
      </c>
      <c r="L18" s="94"/>
      <c r="M18" s="94"/>
    </row>
    <row r="19" spans="1:15">
      <c r="A19" s="25">
        <v>2014</v>
      </c>
      <c r="B19" s="25">
        <f t="shared" si="0"/>
        <v>18</v>
      </c>
      <c r="C19" s="27">
        <f>ROUND(SUMIF('1.MonthlyData12(26)'!$A$3:$A$314,'2.YearlyData'!$A19,'1.MonthlyData12(26)'!X$3:X$314)/1000,-1)</f>
        <v>7790</v>
      </c>
      <c r="D19" s="27">
        <f>ROUND(SUMIF('1.MonthlyData12(26)'!$A$3:$A$314,'2.YearlyData'!$A19,'1.MonthlyData12(26)'!Y$3:Y$314)/1000,-1)</f>
        <v>250</v>
      </c>
      <c r="E19" s="27">
        <f>ROUND(SUMIF('1.MonthlyData12(26)'!$A$3:$A$314,'2.YearlyData'!$A19,'1.MonthlyData12(26)'!Z$3:Z$314)/1000,-1)</f>
        <v>3540</v>
      </c>
      <c r="F19" s="27">
        <f>ROUND(SUMIF('1.MonthlyData12(26)'!$A$3:$A$314,'2.YearlyData'!$A19,'1.MonthlyData12(26)'!AA$3:AA$314)/1000,-1)</f>
        <v>3590</v>
      </c>
      <c r="G19" s="27">
        <f>ROUND(SUMIF('1.MonthlyData12(26)'!$A$3:$A$314,'2.YearlyData'!$A19,'1.MonthlyData12(26)'!AB$3:AB$314)/1000,-1)</f>
        <v>8040</v>
      </c>
      <c r="H19" s="27">
        <f>ROUND(SUMIF('1.MonthlyData12(26)'!$A$3:$A$314,'2.YearlyData'!$A19,'1.MonthlyData12(26)'!AC$3:AC$314)/1000,-1)</f>
        <v>7120</v>
      </c>
      <c r="I19" s="27">
        <f>ROUND(SUMIF('1.MonthlyData12(26)'!$A$3:$A$314,'2.YearlyData'!$A19,'1.MonthlyData12(26)'!AD$3:AD$314)/1000,-1)</f>
        <v>11320</v>
      </c>
      <c r="J19" s="27">
        <f>ROUND(SUMIF('1.MonthlyData12(26)'!$A$3:$A$314,'2.YearlyData'!$A19,'1.MonthlyData12(26)'!AE$3:AE$314)/1000,-1)</f>
        <v>3840</v>
      </c>
      <c r="K19" s="27">
        <f>ROUND(SUMIF('1.MonthlyData12(26)'!$A$3:$A$314,'2.YearlyData'!$A19,'1.MonthlyData12(26)'!AF$3:AF$314)/1000,-1)</f>
        <v>15160</v>
      </c>
      <c r="L19" s="123"/>
      <c r="M19" s="95"/>
    </row>
    <row r="20" spans="1:15">
      <c r="A20" s="25">
        <v>2015</v>
      </c>
      <c r="B20" s="25">
        <f t="shared" si="0"/>
        <v>19</v>
      </c>
      <c r="C20" s="27">
        <f>ROUND(SUMIF('1.MonthlyData12(26)'!$A$3:$A$314,'2.YearlyData'!$A20,'1.MonthlyData12(26)'!X$3:X$314)/1000,-1)</f>
        <v>7780</v>
      </c>
      <c r="D20" s="27">
        <f>ROUND(SUMIF('1.MonthlyData12(26)'!$A$3:$A$314,'2.YearlyData'!$A20,'1.MonthlyData12(26)'!Y$3:Y$314)/1000,-1)</f>
        <v>220</v>
      </c>
      <c r="E20" s="27">
        <f>ROUND(SUMIF('1.MonthlyData12(26)'!$A$3:$A$314,'2.YearlyData'!$A20,'1.MonthlyData12(26)'!Z$3:Z$314)/1000,-1)</f>
        <v>3180</v>
      </c>
      <c r="F20" s="27">
        <f>ROUND(SUMIF('1.MonthlyData12(26)'!$A$3:$A$314,'2.YearlyData'!$A20,'1.MonthlyData12(26)'!AA$3:AA$314)/1000,-1)</f>
        <v>4160</v>
      </c>
      <c r="G20" s="27">
        <f>ROUND(SUMIF('1.MonthlyData12(26)'!$A$3:$A$314,'2.YearlyData'!$A20,'1.MonthlyData12(26)'!AB$3:AB$314)/1000,-1)</f>
        <v>8010</v>
      </c>
      <c r="H20" s="27">
        <f>ROUND(SUMIF('1.MonthlyData12(26)'!$A$3:$A$314,'2.YearlyData'!$A20,'1.MonthlyData12(26)'!AC$3:AC$314)/1000,-1)</f>
        <v>7350</v>
      </c>
      <c r="I20" s="27">
        <f>ROUND(SUMIF('1.MonthlyData12(26)'!$A$3:$A$314,'2.YearlyData'!$A20,'1.MonthlyData12(26)'!AD$3:AD$314)/1000,-1)</f>
        <v>10970</v>
      </c>
      <c r="J20" s="27">
        <f>ROUND(SUMIF('1.MonthlyData12(26)'!$A$3:$A$314,'2.YearlyData'!$A20,'1.MonthlyData12(26)'!AE$3:AE$314)/1000,-1)</f>
        <v>4390</v>
      </c>
      <c r="K20" s="27">
        <f>ROUND(SUMIF('1.MonthlyData12(26)'!$A$3:$A$314,'2.YearlyData'!$A20,'1.MonthlyData12(26)'!AF$3:AF$314)/1000,-1)</f>
        <v>15350</v>
      </c>
      <c r="L20" s="123"/>
      <c r="M20" s="95"/>
    </row>
    <row r="21" spans="1:15">
      <c r="A21" s="25">
        <v>2016</v>
      </c>
      <c r="B21" s="25">
        <f t="shared" si="0"/>
        <v>20</v>
      </c>
      <c r="C21" s="27">
        <f>ROUND(SUMIF('1.MonthlyData12(26)'!$A$3:$A$314,'2.YearlyData'!$A21,'1.MonthlyData12(26)'!X$3:X$314)/1000,-1)</f>
        <v>7990</v>
      </c>
      <c r="D21" s="27">
        <f>ROUND(SUMIF('1.MonthlyData12(26)'!$A$3:$A$314,'2.YearlyData'!$A21,'1.MonthlyData12(26)'!Y$3:Y$314)/1000,-1)</f>
        <v>230</v>
      </c>
      <c r="E21" s="27">
        <f>ROUND(SUMIF('1.MonthlyData12(26)'!$A$3:$A$314,'2.YearlyData'!$A21,'1.MonthlyData12(26)'!Z$3:Z$314)/1000,-1)</f>
        <v>3350</v>
      </c>
      <c r="F21" s="27">
        <f>ROUND(SUMIF('1.MonthlyData12(26)'!$A$3:$A$314,'2.YearlyData'!$A21,'1.MonthlyData12(26)'!AA$3:AA$314)/1000,-1)</f>
        <v>4070</v>
      </c>
      <c r="G21" s="27">
        <f>ROUND(SUMIF('1.MonthlyData12(26)'!$A$3:$A$314,'2.YearlyData'!$A21,'1.MonthlyData12(26)'!AB$3:AB$314)/1000,-1)</f>
        <v>8210</v>
      </c>
      <c r="H21" s="27">
        <f>ROUND(SUMIF('1.MonthlyData12(26)'!$A$3:$A$314,'2.YearlyData'!$A21,'1.MonthlyData12(26)'!AC$3:AC$314)/1000,-1)</f>
        <v>7420</v>
      </c>
      <c r="I21" s="27">
        <f>ROUND(SUMIF('1.MonthlyData12(26)'!$A$3:$A$314,'2.YearlyData'!$A21,'1.MonthlyData12(26)'!AD$3:AD$314)/1000,-1)</f>
        <v>11340</v>
      </c>
      <c r="J21" s="27">
        <f>ROUND(SUMIF('1.MonthlyData12(26)'!$A$3:$A$314,'2.YearlyData'!$A21,'1.MonthlyData12(26)'!AE$3:AE$314)/1000,-1)</f>
        <v>4300</v>
      </c>
      <c r="K21" s="27">
        <f>ROUND(SUMIF('1.MonthlyData12(26)'!$A$3:$A$314,'2.YearlyData'!$A21,'1.MonthlyData12(26)'!AF$3:AF$314)/1000,-1)</f>
        <v>15630</v>
      </c>
      <c r="L21" s="123"/>
      <c r="M21" s="95"/>
    </row>
    <row r="22" spans="1:15">
      <c r="A22" s="25">
        <v>2017</v>
      </c>
      <c r="B22" s="25">
        <f t="shared" si="0"/>
        <v>21</v>
      </c>
      <c r="C22" s="27">
        <f>ROUND(SUMIF('1.MonthlyData12(26)'!$A$3:$A$314,'2.YearlyData'!$A22,'1.MonthlyData12(26)'!X$3:X$314)/1000,-1)</f>
        <v>8410</v>
      </c>
      <c r="D22" s="27">
        <f>ROUND(SUMIF('1.MonthlyData12(26)'!$A$3:$A$314,'2.YearlyData'!$A22,'1.MonthlyData12(26)'!Y$3:Y$314)/1000,-1)</f>
        <v>200</v>
      </c>
      <c r="E22" s="27">
        <f>ROUND(SUMIF('1.MonthlyData12(26)'!$A$3:$A$314,'2.YearlyData'!$A22,'1.MonthlyData12(26)'!Z$3:Z$314)/1000,-1)</f>
        <v>3290</v>
      </c>
      <c r="F22" s="27">
        <f>ROUND(SUMIF('1.MonthlyData12(26)'!$A$3:$A$314,'2.YearlyData'!$A22,'1.MonthlyData12(26)'!AA$3:AA$314)/1000,-1)</f>
        <v>4500</v>
      </c>
      <c r="G22" s="27">
        <f>ROUND(SUMIF('1.MonthlyData12(26)'!$A$3:$A$314,'2.YearlyData'!$A22,'1.MonthlyData12(26)'!AB$3:AB$314)/1000,-1)</f>
        <v>8610</v>
      </c>
      <c r="H22" s="27">
        <f>ROUND(SUMIF('1.MonthlyData12(26)'!$A$3:$A$314,'2.YearlyData'!$A22,'1.MonthlyData12(26)'!AC$3:AC$314)/1000,-1)</f>
        <v>7790</v>
      </c>
      <c r="I22" s="27">
        <f>ROUND(SUMIF('1.MonthlyData12(26)'!$A$3:$A$314,'2.YearlyData'!$A22,'1.MonthlyData12(26)'!AD$3:AD$314)/1000,-1)</f>
        <v>11700</v>
      </c>
      <c r="J22" s="27">
        <f>ROUND(SUMIF('1.MonthlyData12(26)'!$A$3:$A$314,'2.YearlyData'!$A22,'1.MonthlyData12(26)'!AE$3:AE$314)/1000,-1)</f>
        <v>4700</v>
      </c>
      <c r="K22" s="27">
        <f>ROUND(SUMIF('1.MonthlyData12(26)'!$A$3:$A$314,'2.YearlyData'!$A22,'1.MonthlyData12(26)'!AF$3:AF$314)/1000,-1)</f>
        <v>16400</v>
      </c>
      <c r="L22" s="123"/>
      <c r="M22" s="95"/>
    </row>
    <row r="23" spans="1:15">
      <c r="A23" s="25">
        <v>2018</v>
      </c>
      <c r="B23" s="25">
        <f t="shared" si="0"/>
        <v>22</v>
      </c>
      <c r="C23" s="27">
        <f>ROUND(SUMIF('1.MonthlyData12(26)'!$A$3:$A$314,'2.YearlyData'!$A23,'1.MonthlyData12(26)'!X$3:X$314)/1000,-1)</f>
        <v>8970</v>
      </c>
      <c r="D23" s="27">
        <f>ROUND(SUMIF('1.MonthlyData12(26)'!$A$3:$A$314,'2.YearlyData'!$A23,'1.MonthlyData12(26)'!Y$3:Y$314)/1000,-1)</f>
        <v>260</v>
      </c>
      <c r="E23" s="27">
        <f>ROUND(SUMIF('1.MonthlyData12(26)'!$A$3:$A$314,'2.YearlyData'!$A23,'1.MonthlyData12(26)'!Z$3:Z$314)/1000,-1)</f>
        <v>3430</v>
      </c>
      <c r="F23" s="27">
        <f>ROUND(SUMIF('1.MonthlyData12(26)'!$A$3:$A$314,'2.YearlyData'!$A23,'1.MonthlyData12(26)'!AA$3:AA$314)/1000,-1)</f>
        <v>4900</v>
      </c>
      <c r="G23" s="27">
        <f>ROUND(SUMIF('1.MonthlyData12(26)'!$A$3:$A$314,'2.YearlyData'!$A23,'1.MonthlyData12(26)'!AB$3:AB$314)/1000,-1)</f>
        <v>9220</v>
      </c>
      <c r="H23" s="27">
        <f>ROUND(SUMIF('1.MonthlyData12(26)'!$A$3:$A$314,'2.YearlyData'!$A23,'1.MonthlyData12(26)'!AC$3:AC$314)/1000,-1)</f>
        <v>8330</v>
      </c>
      <c r="I23" s="27">
        <f>ROUND(SUMIF('1.MonthlyData12(26)'!$A$3:$A$314,'2.YearlyData'!$A23,'1.MonthlyData12(26)'!AD$3:AD$314)/1000,-1)</f>
        <v>12400</v>
      </c>
      <c r="J23" s="27">
        <f>ROUND(SUMIF('1.MonthlyData12(26)'!$A$3:$A$314,'2.YearlyData'!$A23,'1.MonthlyData12(26)'!AE$3:AE$314)/1000,-1)</f>
        <v>5150</v>
      </c>
      <c r="K23" s="27">
        <f>ROUND(SUMIF('1.MonthlyData12(26)'!$A$3:$A$314,'2.YearlyData'!$A23,'1.MonthlyData12(26)'!AF$3:AF$314)/1000,-1)</f>
        <v>17550</v>
      </c>
      <c r="L23" s="123"/>
      <c r="M23" s="95"/>
    </row>
    <row r="24" spans="1:15">
      <c r="A24" s="25">
        <v>2019</v>
      </c>
      <c r="B24" s="25">
        <f t="shared" si="0"/>
        <v>23</v>
      </c>
      <c r="C24" s="27">
        <f>ROUND(SUMIF('1.MonthlyData12(26)'!$A$3:$A$314,'2.YearlyData'!$A24,'1.MonthlyData12(26)'!X$3:X$314)/1000,-1)</f>
        <v>8470</v>
      </c>
      <c r="D24" s="27">
        <f>ROUND(SUMIF('1.MonthlyData12(26)'!$A$3:$A$314,'2.YearlyData'!$A24,'1.MonthlyData12(26)'!Y$3:Y$314)/1000,-1)</f>
        <v>220</v>
      </c>
      <c r="E24" s="27">
        <f>ROUND(SUMIF('1.MonthlyData12(26)'!$A$3:$A$314,'2.YearlyData'!$A24,'1.MonthlyData12(26)'!Z$3:Z$314)/1000,-1)</f>
        <v>3230</v>
      </c>
      <c r="F24" s="27">
        <f>ROUND(SUMIF('1.MonthlyData12(26)'!$A$3:$A$314,'2.YearlyData'!$A24,'1.MonthlyData12(26)'!AA$3:AA$314)/1000,-1)</f>
        <v>5040</v>
      </c>
      <c r="G24" s="27">
        <f>ROUND(SUMIF('1.MonthlyData12(26)'!$A$3:$A$314,'2.YearlyData'!$A24,'1.MonthlyData12(26)'!AB$3:AB$314)/1000,-1)</f>
        <v>8700</v>
      </c>
      <c r="H24" s="27">
        <f>ROUND(SUMIF('1.MonthlyData12(26)'!$A$3:$A$314,'2.YearlyData'!$A24,'1.MonthlyData12(26)'!AC$3:AC$314)/1000,-1)</f>
        <v>8270</v>
      </c>
      <c r="I24" s="27">
        <f>ROUND(SUMIF('1.MonthlyData12(26)'!$A$3:$A$314,'2.YearlyData'!$A24,'1.MonthlyData12(26)'!AD$3:AD$314)/1000,-1)</f>
        <v>11700</v>
      </c>
      <c r="J24" s="27">
        <f>ROUND(SUMIF('1.MonthlyData12(26)'!$A$3:$A$314,'2.YearlyData'!$A24,'1.MonthlyData12(26)'!AE$3:AE$314)/1000,-1)</f>
        <v>5270</v>
      </c>
      <c r="K24" s="27">
        <f>ROUND(SUMIF('1.MonthlyData12(26)'!$A$3:$A$314,'2.YearlyData'!$A24,'1.MonthlyData12(26)'!AF$3:AF$314)/1000,-1)</f>
        <v>16970</v>
      </c>
      <c r="L24" s="123"/>
      <c r="M24" s="95"/>
    </row>
    <row r="25" spans="1:15">
      <c r="A25" s="25">
        <v>2020</v>
      </c>
      <c r="B25" s="25">
        <f t="shared" si="0"/>
        <v>24</v>
      </c>
      <c r="C25" s="27">
        <f>ROUND(SUMIF('1.MonthlyData12(26)'!$A$3:$A$314,'2.YearlyData'!$A25,'1.MonthlyData12(26)'!X$3:X$314)/1000,-1)</f>
        <v>8830</v>
      </c>
      <c r="D25" s="27">
        <f>ROUND(SUMIF('1.MonthlyData12(26)'!$A$3:$A$314,'2.YearlyData'!$A25,'1.MonthlyData12(26)'!Y$3:Y$314)/1000,-1)</f>
        <v>200</v>
      </c>
      <c r="E25" s="27">
        <f>ROUND(SUMIF('1.MonthlyData12(26)'!$A$3:$A$314,'2.YearlyData'!$A25,'1.MonthlyData12(26)'!Z$3:Z$314)/1000,-1)</f>
        <v>3010</v>
      </c>
      <c r="F25" s="27">
        <f>ROUND(SUMIF('1.MonthlyData12(26)'!$A$3:$A$314,'2.YearlyData'!$A25,'1.MonthlyData12(26)'!AA$3:AA$314)/1000,-1)</f>
        <v>5270</v>
      </c>
      <c r="G25" s="27">
        <f>ROUND(SUMIF('1.MonthlyData12(26)'!$A$3:$A$314,'2.YearlyData'!$A25,'1.MonthlyData12(26)'!AB$3:AB$314)/1000,-1)</f>
        <v>9020</v>
      </c>
      <c r="H25" s="27">
        <f>ROUND(SUMIF('1.MonthlyData12(26)'!$A$3:$A$314,'2.YearlyData'!$A25,'1.MonthlyData12(26)'!AC$3:AC$314)/1000,-1)</f>
        <v>8280</v>
      </c>
      <c r="I25" s="27">
        <f>ROUND(SUMIF('1.MonthlyData12(26)'!$A$3:$A$314,'2.YearlyData'!$A25,'1.MonthlyData12(26)'!AD$3:AD$314)/1000,-1)</f>
        <v>11830</v>
      </c>
      <c r="J25" s="27">
        <f>ROUND(SUMIF('1.MonthlyData12(26)'!$A$3:$A$314,'2.YearlyData'!$A25,'1.MonthlyData12(26)'!AE$3:AE$314)/1000,-1)</f>
        <v>5460</v>
      </c>
      <c r="K25" s="27">
        <f>ROUND(SUMIF('1.MonthlyData12(26)'!$A$3:$A$314,'2.YearlyData'!$A25,'1.MonthlyData12(26)'!AF$3:AF$314)/1000,-1)</f>
        <v>17300</v>
      </c>
      <c r="L25" s="123"/>
      <c r="M25" s="95"/>
    </row>
    <row r="26" spans="1:15">
      <c r="A26" s="25">
        <v>2021</v>
      </c>
      <c r="B26" s="25">
        <f t="shared" si="0"/>
        <v>25</v>
      </c>
      <c r="C26" s="27">
        <f>ROUND(SUMIF('1.MonthlyData12(26)'!$A$3:$A$314,'2.YearlyData'!$A26,'1.MonthlyData12(26)'!X$3:X$314)/1000,-1)</f>
        <v>10100</v>
      </c>
      <c r="D26" s="27">
        <f>ROUND(SUMIF('1.MonthlyData12(26)'!$A$3:$A$314,'2.YearlyData'!$A26,'1.MonthlyData12(26)'!Y$3:Y$314)/1000,-1)</f>
        <v>180</v>
      </c>
      <c r="E26" s="27">
        <f>ROUND(SUMIF('1.MonthlyData12(26)'!$A$3:$A$314,'2.YearlyData'!$A26,'1.MonthlyData12(26)'!Z$3:Z$314)/1000,-1)</f>
        <v>2620</v>
      </c>
      <c r="F26" s="27">
        <f>ROUND(SUMIF('1.MonthlyData12(26)'!$A$3:$A$314,'2.YearlyData'!$A26,'1.MonthlyData12(26)'!AA$3:AA$314)/1000,-1)</f>
        <v>7160</v>
      </c>
      <c r="G26" s="27">
        <f>ROUND(SUMIF('1.MonthlyData12(26)'!$A$3:$A$314,'2.YearlyData'!$A26,'1.MonthlyData12(26)'!AB$3:AB$314)/1000,-1)</f>
        <v>10280</v>
      </c>
      <c r="H26" s="27">
        <f>ROUND(SUMIF('1.MonthlyData12(26)'!$A$3:$A$314,'2.YearlyData'!$A26,'1.MonthlyData12(26)'!AC$3:AC$314)/1000,-1)</f>
        <v>9790</v>
      </c>
      <c r="I26" s="27">
        <f>ROUND(SUMIF('1.MonthlyData12(26)'!$A$3:$A$314,'2.YearlyData'!$A26,'1.MonthlyData12(26)'!AD$3:AD$314)/1000,-1)</f>
        <v>12720</v>
      </c>
      <c r="J26" s="27">
        <f>ROUND(SUMIF('1.MonthlyData12(26)'!$A$3:$A$314,'2.YearlyData'!$A26,'1.MonthlyData12(26)'!AE$3:AE$314)/1000,-1)</f>
        <v>7340</v>
      </c>
      <c r="K26" s="27">
        <f>ROUND(SUMIF('1.MonthlyData12(26)'!$A$3:$A$314,'2.YearlyData'!$A26,'1.MonthlyData12(26)'!AF$3:AF$314)/1000,-1)</f>
        <v>20060</v>
      </c>
      <c r="L26" s="123"/>
      <c r="M26" s="95"/>
    </row>
    <row r="27" spans="1:15">
      <c r="A27" s="25">
        <v>2022</v>
      </c>
      <c r="B27" s="25">
        <f t="shared" si="0"/>
        <v>26</v>
      </c>
      <c r="C27" s="27">
        <f>ROUND(SUMIF('1.MonthlyData12(26)'!$A$3:$A$314,'2.YearlyData'!$A27,'1.MonthlyData12(26)'!X$3:X$314)/1000,-1)</f>
        <v>9330</v>
      </c>
      <c r="D27" s="27">
        <f>ROUND(SUMIF('1.MonthlyData12(26)'!$A$3:$A$314,'2.YearlyData'!$A27,'1.MonthlyData12(26)'!Y$3:Y$314)/1000,-1)</f>
        <v>210</v>
      </c>
      <c r="E27" s="27">
        <f>ROUND(SUMIF('1.MonthlyData12(26)'!$A$3:$A$314,'2.YearlyData'!$A27,'1.MonthlyData12(26)'!Z$3:Z$314)/1000,-1)</f>
        <v>2600</v>
      </c>
      <c r="F27" s="27">
        <f>ROUND(SUMIF('1.MonthlyData12(26)'!$A$3:$A$314,'2.YearlyData'!$A27,'1.MonthlyData12(26)'!AA$3:AA$314)/1000,-1)</f>
        <v>6900</v>
      </c>
      <c r="G27" s="27">
        <f>ROUND(SUMIF('1.MonthlyData12(26)'!$A$3:$A$314,'2.YearlyData'!$A27,'1.MonthlyData12(26)'!AB$3:AB$314)/1000,-1)</f>
        <v>9540</v>
      </c>
      <c r="H27" s="27">
        <f>ROUND(SUMIF('1.MonthlyData12(26)'!$A$3:$A$314,'2.YearlyData'!$A27,'1.MonthlyData12(26)'!AC$3:AC$314)/1000,-1)</f>
        <v>9500</v>
      </c>
      <c r="I27" s="27">
        <f>ROUND(SUMIF('1.MonthlyData12(26)'!$A$3:$A$314,'2.YearlyData'!$A27,'1.MonthlyData12(26)'!AD$3:AD$314)/1000,-1)</f>
        <v>11940</v>
      </c>
      <c r="J27" s="27">
        <f>ROUND(SUMIF('1.MonthlyData12(26)'!$A$3:$A$314,'2.YearlyData'!$A27,'1.MonthlyData12(26)'!AE$3:AE$314)/1000,-1)</f>
        <v>7110</v>
      </c>
      <c r="K27" s="27">
        <f>ROUND(SUMIF('1.MonthlyData12(26)'!$A$3:$A$314,'2.YearlyData'!$A27,'1.MonthlyData12(26)'!AF$3:AF$314)/1000,-1)</f>
        <v>19040</v>
      </c>
      <c r="L27" s="94"/>
      <c r="M27" s="94"/>
    </row>
    <row r="28" spans="1:15" ht="17.25" thickBot="1">
      <c r="L28" s="94"/>
      <c r="M28" s="94"/>
      <c r="N28" s="243"/>
      <c r="O28" s="54"/>
    </row>
    <row r="29" spans="1:15">
      <c r="A29" s="219" t="str">
        <f>PROPER(CHAR(96+COLUMN(B2)))&amp;ROW(B2)</f>
        <v>B2</v>
      </c>
      <c r="B29" s="220" t="str" cm="1">
        <f t="array" aca="1" ref="B29" ca="1">_xlfn.FORMULATEXT(INDIRECT(A29))</f>
        <v>=A2-1996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21"/>
      <c r="N29" s="218"/>
      <c r="O29" s="54"/>
    </row>
    <row r="30" spans="1:15">
      <c r="A30" s="222" t="str">
        <f>PROPER(CHAR(96+COLUMN(C2)))&amp;ROW(C2)</f>
        <v>C2</v>
      </c>
      <c r="B30" s="238" t="str" cm="1">
        <f t="array" aca="1" ref="B30" ca="1">_xlfn.FORMULATEXT(INDIRECT(A30))</f>
        <v>=ROUND(SUMIF('1.MonthlyData12(26)'!$A$3:$A$314,'2.YearlyData'!$A2,'1.MonthlyData12(26)'!X$3:X$314)/1000,-1)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25"/>
      <c r="N30" s="218"/>
      <c r="O30" s="54"/>
    </row>
    <row r="31" spans="1:15">
      <c r="A31" s="222" t="str">
        <f>PROPER(CHAR(96+COLUMN(D2)))&amp;ROW(D2)</f>
        <v>D2</v>
      </c>
      <c r="B31" s="238" t="str" cm="1">
        <f t="array" aca="1" ref="B31" ca="1">_xlfn.FORMULATEXT(INDIRECT(A31))</f>
        <v>=ROUND(SUMIF('1.MonthlyData12(26)'!$A$3:$A$314,'2.YearlyData'!$A2,'1.MonthlyData12(26)'!Y$3:Y$314)/1000,-1)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25"/>
      <c r="N31" s="218"/>
      <c r="O31" s="54"/>
    </row>
    <row r="32" spans="1:15">
      <c r="A32" s="222" t="str">
        <f>PROPER(CHAR(96+COLUMN(E2)))&amp;ROW(E2)</f>
        <v>E2</v>
      </c>
      <c r="B32" s="238" t="str" cm="1">
        <f t="array" aca="1" ref="B32" ca="1">_xlfn.FORMULATEXT(INDIRECT(A32))</f>
        <v>=ROUND(SUMIF('1.MonthlyData12(26)'!$A$3:$A$314,'2.YearlyData'!$A2,'1.MonthlyData12(26)'!Z$3:Z$314)/1000,-1)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25"/>
      <c r="N32" s="218"/>
      <c r="O32" s="54"/>
    </row>
    <row r="33" spans="1:15">
      <c r="A33" s="222" t="str">
        <f>PROPER(CHAR(96+COLUMN(F2)))&amp;ROW(F2)</f>
        <v>F2</v>
      </c>
      <c r="B33" s="238" t="str" cm="1">
        <f t="array" aca="1" ref="B33" ca="1">_xlfn.FORMULATEXT(INDIRECT(A33))</f>
        <v>=ROUND(SUMIF('1.MonthlyData12(26)'!$A$3:$A$314,'2.YearlyData'!$A2,'1.MonthlyData12(26)'!AA$3:AA$314)/1000,-1)</v>
      </c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25"/>
      <c r="N33" s="218"/>
      <c r="O33" s="54"/>
    </row>
    <row r="34" spans="1:15" ht="17.25" thickBot="1">
      <c r="A34" s="226" t="str">
        <f>PROPER(CHAR(96+COLUMN(K2)))&amp;ROW(K2)</f>
        <v>K2</v>
      </c>
      <c r="B34" s="240" t="str" cm="1">
        <f t="array" aca="1" ref="B34" ca="1">_xlfn.FORMULATEXT(INDIRECT(A34))</f>
        <v>=ROUND(SUMIF('1.MonthlyData12(26)'!$A$3:$A$314,'2.YearlyData'!$A2,'1.MonthlyData12(26)'!AF$3:AF$314)/1000,-1)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2"/>
      <c r="N34" s="218"/>
      <c r="O34" s="54"/>
    </row>
    <row r="35" spans="1:15">
      <c r="N35" s="243"/>
      <c r="O35" s="5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EA65-9450-4075-AE60-7F2C8DA9DC0A}">
  <dimension ref="A1:N49"/>
  <sheetViews>
    <sheetView zoomScale="120" zoomScaleNormal="120" workbookViewId="0">
      <selection activeCell="S19" sqref="S19"/>
    </sheetView>
  </sheetViews>
  <sheetFormatPr defaultColWidth="7.5703125" defaultRowHeight="16.5"/>
  <cols>
    <col min="1" max="1" width="5.7109375" style="25" customWidth="1"/>
    <col min="2" max="2" width="18.7109375" style="24" customWidth="1"/>
    <col min="3" max="3" width="7.28515625" style="24" customWidth="1"/>
    <col min="4" max="4" width="11.28515625" style="24" customWidth="1"/>
    <col min="5" max="5" width="9.140625" style="24" bestFit="1" customWidth="1"/>
    <col min="6" max="6" width="8.28515625" bestFit="1" customWidth="1"/>
    <col min="8" max="8" width="9.28515625" style="24" bestFit="1" customWidth="1"/>
    <col min="9" max="10" width="7.5703125" style="24"/>
    <col min="11" max="11" width="5.140625" style="24" customWidth="1"/>
    <col min="12" max="14" width="7.5703125" style="24"/>
    <col min="15" max="15" width="8.28515625" style="24" customWidth="1"/>
    <col min="16" max="16384" width="7.5703125" style="24"/>
  </cols>
  <sheetData>
    <row r="1" spans="1:6">
      <c r="A1" s="124" t="s">
        <v>104</v>
      </c>
      <c r="B1" s="125">
        <v>4</v>
      </c>
      <c r="E1" s="126" t="s">
        <v>105</v>
      </c>
      <c r="F1" s="25">
        <v>0.5</v>
      </c>
    </row>
    <row r="2" spans="1:6" ht="14.65" customHeight="1">
      <c r="A2" s="27" t="s">
        <v>28</v>
      </c>
      <c r="B2" s="27" t="s">
        <v>106</v>
      </c>
      <c r="C2" s="230" t="s">
        <v>100</v>
      </c>
      <c r="D2" s="231" t="s">
        <v>101</v>
      </c>
      <c r="E2" s="232" t="s">
        <v>103</v>
      </c>
      <c r="F2" s="180" t="s">
        <v>152</v>
      </c>
    </row>
    <row r="3" spans="1:6">
      <c r="A3" s="27">
        <f>'2.YearlyData'!A2-1996</f>
        <v>1</v>
      </c>
      <c r="B3" s="103">
        <f>'2.YearlyData'!K2</f>
        <v>6460</v>
      </c>
      <c r="C3" s="27"/>
      <c r="D3" s="233"/>
      <c r="E3" s="234"/>
      <c r="F3" s="235">
        <f>B3</f>
        <v>6460</v>
      </c>
    </row>
    <row r="4" spans="1:6">
      <c r="A4" s="27">
        <f>'2.YearlyData'!A3-1996</f>
        <v>2</v>
      </c>
      <c r="B4" s="103">
        <f>'2.YearlyData'!K3</f>
        <v>7480</v>
      </c>
      <c r="C4" s="103">
        <f>B3</f>
        <v>6460</v>
      </c>
      <c r="D4" s="233">
        <f>AVERAGE(B$3:B3)</f>
        <v>6460</v>
      </c>
      <c r="E4" s="234"/>
      <c r="F4" s="180">
        <f t="shared" ref="F4:F29" si="0">(1-$F$1)*G3+$F$1*B3</f>
        <v>3230</v>
      </c>
    </row>
    <row r="5" spans="1:6">
      <c r="A5" s="27">
        <f>'2.YearlyData'!A4-1996</f>
        <v>3</v>
      </c>
      <c r="B5" s="103">
        <f>'2.YearlyData'!K4</f>
        <v>8220</v>
      </c>
      <c r="C5" s="103">
        <f t="shared" ref="C5:C29" si="1">B4</f>
        <v>7480</v>
      </c>
      <c r="D5" s="233">
        <f>AVERAGE(B$3:B4)</f>
        <v>6970</v>
      </c>
      <c r="E5" s="234"/>
      <c r="F5" s="180">
        <f t="shared" si="0"/>
        <v>3740</v>
      </c>
    </row>
    <row r="6" spans="1:6">
      <c r="A6" s="27">
        <f>'2.YearlyData'!A5-1996</f>
        <v>4</v>
      </c>
      <c r="B6" s="103">
        <f>'2.YearlyData'!K5</f>
        <v>9480</v>
      </c>
      <c r="C6" s="103">
        <f t="shared" si="1"/>
        <v>8220</v>
      </c>
      <c r="D6" s="233">
        <f>AVERAGE(B$3:B5)</f>
        <v>7386.666666666667</v>
      </c>
      <c r="E6" s="234"/>
      <c r="F6" s="180">
        <f t="shared" si="0"/>
        <v>4110</v>
      </c>
    </row>
    <row r="7" spans="1:6">
      <c r="A7" s="27">
        <f>'2.YearlyData'!A6-1996</f>
        <v>5</v>
      </c>
      <c r="B7" s="103">
        <f>'2.YearlyData'!K6</f>
        <v>9650</v>
      </c>
      <c r="C7" s="103">
        <f t="shared" si="1"/>
        <v>9480</v>
      </c>
      <c r="D7" s="233">
        <f>AVERAGE(B$3:B6)</f>
        <v>7910</v>
      </c>
      <c r="E7" s="236">
        <f>AVERAGE(B3:B6)</f>
        <v>7910</v>
      </c>
      <c r="F7" s="180">
        <f t="shared" si="0"/>
        <v>4740</v>
      </c>
    </row>
    <row r="8" spans="1:6">
      <c r="A8" s="27">
        <f>'2.YearlyData'!A7-1996</f>
        <v>6</v>
      </c>
      <c r="B8" s="103">
        <f>'2.YearlyData'!K7</f>
        <v>10630</v>
      </c>
      <c r="C8" s="103">
        <f t="shared" si="1"/>
        <v>9650</v>
      </c>
      <c r="D8" s="233">
        <f>AVERAGE(B$3:B7)</f>
        <v>8258</v>
      </c>
      <c r="E8" s="236">
        <f t="shared" ref="E8:E29" si="2">AVERAGE(B4:B7)</f>
        <v>8707.5</v>
      </c>
      <c r="F8" s="180">
        <f t="shared" si="0"/>
        <v>4825</v>
      </c>
    </row>
    <row r="9" spans="1:6">
      <c r="A9" s="27">
        <f>'2.YearlyData'!A8-1996</f>
        <v>7</v>
      </c>
      <c r="B9" s="103">
        <f>'2.YearlyData'!K8</f>
        <v>11810</v>
      </c>
      <c r="C9" s="103">
        <f t="shared" si="1"/>
        <v>10630</v>
      </c>
      <c r="D9" s="233">
        <f>AVERAGE(B$3:B8)</f>
        <v>8653.3333333333339</v>
      </c>
      <c r="E9" s="236">
        <f t="shared" si="2"/>
        <v>9495</v>
      </c>
      <c r="F9" s="180">
        <f t="shared" si="0"/>
        <v>5315</v>
      </c>
    </row>
    <row r="10" spans="1:6">
      <c r="A10" s="27">
        <f>'2.YearlyData'!A9-1996</f>
        <v>8</v>
      </c>
      <c r="B10" s="103">
        <f>'2.YearlyData'!K9</f>
        <v>13100</v>
      </c>
      <c r="C10" s="103">
        <f t="shared" si="1"/>
        <v>11810</v>
      </c>
      <c r="D10" s="233">
        <f>AVERAGE(B$3:B9)</f>
        <v>9104.2857142857138</v>
      </c>
      <c r="E10" s="236">
        <f t="shared" si="2"/>
        <v>10392.5</v>
      </c>
      <c r="F10" s="180">
        <f t="shared" si="0"/>
        <v>5905</v>
      </c>
    </row>
    <row r="11" spans="1:6">
      <c r="A11" s="27">
        <f>'2.YearlyData'!A10-1996</f>
        <v>9</v>
      </c>
      <c r="B11" s="103">
        <f>'2.YearlyData'!K10</f>
        <v>14190</v>
      </c>
      <c r="C11" s="103">
        <f t="shared" si="1"/>
        <v>13100</v>
      </c>
      <c r="D11" s="233">
        <f>AVERAGE(B$3:B10)</f>
        <v>9603.75</v>
      </c>
      <c r="E11" s="236">
        <f t="shared" si="2"/>
        <v>11297.5</v>
      </c>
      <c r="F11" s="180">
        <f t="shared" si="0"/>
        <v>6550</v>
      </c>
    </row>
    <row r="12" spans="1:6">
      <c r="A12" s="27">
        <f>'2.YearlyData'!A11-1996</f>
        <v>10</v>
      </c>
      <c r="B12" s="103">
        <f>'2.YearlyData'!K11</f>
        <v>15760</v>
      </c>
      <c r="C12" s="103">
        <f t="shared" si="1"/>
        <v>14190</v>
      </c>
      <c r="D12" s="233">
        <f>AVERAGE(B$3:B11)</f>
        <v>10113.333333333334</v>
      </c>
      <c r="E12" s="236">
        <f t="shared" si="2"/>
        <v>12432.5</v>
      </c>
      <c r="F12" s="180">
        <f t="shared" si="0"/>
        <v>7095</v>
      </c>
    </row>
    <row r="13" spans="1:6">
      <c r="A13" s="27">
        <f>'2.YearlyData'!A12-1996</f>
        <v>11</v>
      </c>
      <c r="B13" s="103">
        <f>'2.YearlyData'!K12</f>
        <v>15670</v>
      </c>
      <c r="C13" s="103">
        <f t="shared" si="1"/>
        <v>15760</v>
      </c>
      <c r="D13" s="233">
        <f>AVERAGE(B$3:B12)</f>
        <v>10678</v>
      </c>
      <c r="E13" s="236">
        <f t="shared" si="2"/>
        <v>13715</v>
      </c>
      <c r="F13" s="180">
        <f t="shared" si="0"/>
        <v>7880</v>
      </c>
    </row>
    <row r="14" spans="1:6">
      <c r="A14" s="27">
        <f>'2.YearlyData'!A13-1996</f>
        <v>12</v>
      </c>
      <c r="B14" s="103">
        <f>'2.YearlyData'!K13</f>
        <v>14340</v>
      </c>
      <c r="C14" s="103">
        <f t="shared" si="1"/>
        <v>15670</v>
      </c>
      <c r="D14" s="233">
        <f>AVERAGE(B$3:B13)</f>
        <v>11131.818181818182</v>
      </c>
      <c r="E14" s="236">
        <f t="shared" si="2"/>
        <v>14680</v>
      </c>
      <c r="F14" s="180">
        <f t="shared" si="0"/>
        <v>7835</v>
      </c>
    </row>
    <row r="15" spans="1:6">
      <c r="A15" s="27">
        <f>'2.YearlyData'!A14-1996</f>
        <v>13</v>
      </c>
      <c r="B15" s="103">
        <f>'2.YearlyData'!K14</f>
        <v>11810</v>
      </c>
      <c r="C15" s="103">
        <f t="shared" si="1"/>
        <v>14340</v>
      </c>
      <c r="D15" s="233">
        <f>AVERAGE(B$3:B14)</f>
        <v>11399.166666666666</v>
      </c>
      <c r="E15" s="236">
        <f t="shared" si="2"/>
        <v>14990</v>
      </c>
      <c r="F15" s="180">
        <f t="shared" si="0"/>
        <v>7170</v>
      </c>
    </row>
    <row r="16" spans="1:6">
      <c r="A16" s="27">
        <f>'2.YearlyData'!A15-1996</f>
        <v>14</v>
      </c>
      <c r="B16" s="103">
        <f>'2.YearlyData'!K15</f>
        <v>14100</v>
      </c>
      <c r="C16" s="103">
        <f t="shared" si="1"/>
        <v>11810</v>
      </c>
      <c r="D16" s="233">
        <f>AVERAGE(B$3:B15)</f>
        <v>11430.76923076923</v>
      </c>
      <c r="E16" s="236">
        <f t="shared" si="2"/>
        <v>14395</v>
      </c>
      <c r="F16" s="180">
        <f t="shared" si="0"/>
        <v>5905</v>
      </c>
    </row>
    <row r="17" spans="1:14">
      <c r="A17" s="27">
        <f>'2.YearlyData'!A16-1996</f>
        <v>15</v>
      </c>
      <c r="B17" s="103">
        <f>'2.YearlyData'!K16</f>
        <v>14000</v>
      </c>
      <c r="C17" s="103">
        <f t="shared" si="1"/>
        <v>14100</v>
      </c>
      <c r="D17" s="233">
        <f>AVERAGE(B$3:B16)</f>
        <v>11621.428571428571</v>
      </c>
      <c r="E17" s="236">
        <f t="shared" si="2"/>
        <v>13980</v>
      </c>
      <c r="F17" s="180">
        <f t="shared" si="0"/>
        <v>7050</v>
      </c>
    </row>
    <row r="18" spans="1:14">
      <c r="A18" s="27">
        <f>'2.YearlyData'!A17-1996</f>
        <v>16</v>
      </c>
      <c r="B18" s="103">
        <f>'2.YearlyData'!K17</f>
        <v>14120</v>
      </c>
      <c r="C18" s="103">
        <f t="shared" si="1"/>
        <v>14000</v>
      </c>
      <c r="D18" s="233">
        <f>AVERAGE(B$3:B17)</f>
        <v>11780</v>
      </c>
      <c r="E18" s="236">
        <f t="shared" si="2"/>
        <v>13562.5</v>
      </c>
      <c r="F18" s="180">
        <f t="shared" si="0"/>
        <v>7000</v>
      </c>
    </row>
    <row r="19" spans="1:14">
      <c r="A19" s="27">
        <f>'2.YearlyData'!A18-1996</f>
        <v>17</v>
      </c>
      <c r="B19" s="103">
        <f>'2.YearlyData'!K18</f>
        <v>14600</v>
      </c>
      <c r="C19" s="103">
        <f t="shared" si="1"/>
        <v>14120</v>
      </c>
      <c r="D19" s="233">
        <f>AVERAGE(B$3:B18)</f>
        <v>11926.25</v>
      </c>
      <c r="E19" s="236">
        <f t="shared" si="2"/>
        <v>13507.5</v>
      </c>
      <c r="F19" s="180">
        <f t="shared" si="0"/>
        <v>7060</v>
      </c>
    </row>
    <row r="20" spans="1:14">
      <c r="A20" s="27">
        <f>'2.YearlyData'!A19-1996</f>
        <v>18</v>
      </c>
      <c r="B20" s="103">
        <f>'2.YearlyData'!K19</f>
        <v>15160</v>
      </c>
      <c r="C20" s="103">
        <f t="shared" si="1"/>
        <v>14600</v>
      </c>
      <c r="D20" s="233">
        <f>AVERAGE(B$3:B19)</f>
        <v>12083.529411764706</v>
      </c>
      <c r="E20" s="236">
        <f t="shared" si="2"/>
        <v>14205</v>
      </c>
      <c r="F20" s="180">
        <f t="shared" si="0"/>
        <v>7300</v>
      </c>
    </row>
    <row r="21" spans="1:14">
      <c r="A21" s="27">
        <f>'2.YearlyData'!A20-1996</f>
        <v>19</v>
      </c>
      <c r="B21" s="103">
        <f>'2.YearlyData'!K20</f>
        <v>15350</v>
      </c>
      <c r="C21" s="103">
        <f t="shared" si="1"/>
        <v>15160</v>
      </c>
      <c r="D21" s="233">
        <f>AVERAGE(B$3:B20)</f>
        <v>12254.444444444445</v>
      </c>
      <c r="E21" s="236">
        <f t="shared" si="2"/>
        <v>14470</v>
      </c>
      <c r="F21" s="180">
        <f t="shared" si="0"/>
        <v>7580</v>
      </c>
    </row>
    <row r="22" spans="1:14">
      <c r="A22" s="27">
        <f>'2.YearlyData'!A21-1996</f>
        <v>20</v>
      </c>
      <c r="B22" s="103">
        <f>'2.YearlyData'!K21</f>
        <v>15630</v>
      </c>
      <c r="C22" s="103">
        <f t="shared" si="1"/>
        <v>15350</v>
      </c>
      <c r="D22" s="233">
        <f>AVERAGE(B$3:B21)</f>
        <v>12417.368421052632</v>
      </c>
      <c r="E22" s="236">
        <f t="shared" si="2"/>
        <v>14807.5</v>
      </c>
      <c r="F22" s="180">
        <f t="shared" si="0"/>
        <v>7675</v>
      </c>
    </row>
    <row r="23" spans="1:14">
      <c r="A23" s="27">
        <f>'2.YearlyData'!A22-1996</f>
        <v>21</v>
      </c>
      <c r="B23" s="103">
        <f>'2.YearlyData'!K22</f>
        <v>16400</v>
      </c>
      <c r="C23" s="103">
        <f t="shared" si="1"/>
        <v>15630</v>
      </c>
      <c r="D23" s="233">
        <f>AVERAGE(B$3:B22)</f>
        <v>12578</v>
      </c>
      <c r="E23" s="236">
        <f t="shared" si="2"/>
        <v>15185</v>
      </c>
      <c r="F23" s="180">
        <f t="shared" si="0"/>
        <v>7815</v>
      </c>
    </row>
    <row r="24" spans="1:14">
      <c r="A24" s="27">
        <f>'2.YearlyData'!A23-1996</f>
        <v>22</v>
      </c>
      <c r="B24" s="103">
        <f>'2.YearlyData'!K23</f>
        <v>17550</v>
      </c>
      <c r="C24" s="103">
        <f t="shared" si="1"/>
        <v>16400</v>
      </c>
      <c r="D24" s="233">
        <f>AVERAGE(B$3:B23)</f>
        <v>12760</v>
      </c>
      <c r="E24" s="236">
        <f t="shared" si="2"/>
        <v>15635</v>
      </c>
      <c r="F24" s="180">
        <f t="shared" si="0"/>
        <v>8200</v>
      </c>
    </row>
    <row r="25" spans="1:14">
      <c r="A25" s="27">
        <f>'2.YearlyData'!A24-1996</f>
        <v>23</v>
      </c>
      <c r="B25" s="103">
        <f>'2.YearlyData'!K24</f>
        <v>16970</v>
      </c>
      <c r="C25" s="103">
        <f t="shared" si="1"/>
        <v>17550</v>
      </c>
      <c r="D25" s="233">
        <f>AVERAGE(B$3:B24)</f>
        <v>12977.727272727272</v>
      </c>
      <c r="E25" s="236">
        <f t="shared" si="2"/>
        <v>16232.5</v>
      </c>
      <c r="F25" s="180">
        <f t="shared" si="0"/>
        <v>8775</v>
      </c>
    </row>
    <row r="26" spans="1:14">
      <c r="A26" s="27">
        <f>'2.YearlyData'!A25-1996</f>
        <v>24</v>
      </c>
      <c r="B26" s="103">
        <f>'2.YearlyData'!K25</f>
        <v>17300</v>
      </c>
      <c r="C26" s="103">
        <f t="shared" si="1"/>
        <v>16970</v>
      </c>
      <c r="D26" s="233">
        <f>AVERAGE(B$3:B25)</f>
        <v>13151.304347826086</v>
      </c>
      <c r="E26" s="236">
        <f t="shared" si="2"/>
        <v>16637.5</v>
      </c>
      <c r="F26" s="180">
        <f t="shared" si="0"/>
        <v>8485</v>
      </c>
    </row>
    <row r="27" spans="1:14">
      <c r="A27" s="27">
        <f>'2.YearlyData'!A26-1996</f>
        <v>25</v>
      </c>
      <c r="B27" s="103">
        <f>'2.YearlyData'!K26</f>
        <v>20060</v>
      </c>
      <c r="C27" s="103">
        <f t="shared" si="1"/>
        <v>17300</v>
      </c>
      <c r="D27" s="233">
        <f>AVERAGE(B$3:B26)</f>
        <v>13324.166666666666</v>
      </c>
      <c r="E27" s="236">
        <f t="shared" si="2"/>
        <v>17055</v>
      </c>
      <c r="F27" s="180">
        <f t="shared" si="0"/>
        <v>8650</v>
      </c>
    </row>
    <row r="28" spans="1:14">
      <c r="A28" s="27">
        <f>'2.YearlyData'!A27-1996</f>
        <v>26</v>
      </c>
      <c r="B28" s="103">
        <f>'2.YearlyData'!K27</f>
        <v>19040</v>
      </c>
      <c r="C28" s="103">
        <f t="shared" si="1"/>
        <v>20060</v>
      </c>
      <c r="D28" s="233">
        <f>AVERAGE(B$3:B27)</f>
        <v>13593.6</v>
      </c>
      <c r="E28" s="236">
        <f t="shared" si="2"/>
        <v>17970</v>
      </c>
      <c r="F28" s="180">
        <f t="shared" si="0"/>
        <v>10030</v>
      </c>
    </row>
    <row r="29" spans="1:14">
      <c r="A29" s="27">
        <v>27</v>
      </c>
      <c r="B29" s="27"/>
      <c r="C29" s="103">
        <f t="shared" si="1"/>
        <v>19040</v>
      </c>
      <c r="D29" s="233">
        <f>AVERAGE(B$3:B28)</f>
        <v>13803.076923076924</v>
      </c>
      <c r="E29" s="236">
        <f t="shared" si="2"/>
        <v>18342.5</v>
      </c>
      <c r="F29" s="180">
        <f t="shared" si="0"/>
        <v>9520</v>
      </c>
    </row>
    <row r="30" spans="1:14" ht="17.25" thickBot="1">
      <c r="A30" s="106"/>
      <c r="B30" s="94"/>
      <c r="C30" s="94"/>
      <c r="D30" s="94"/>
      <c r="E30" s="94"/>
      <c r="F30" s="229"/>
      <c r="G30" s="229"/>
      <c r="H30" s="94"/>
      <c r="I30" s="94"/>
      <c r="J30" s="94"/>
      <c r="K30" s="94"/>
      <c r="L30" s="94"/>
      <c r="M30" s="94"/>
      <c r="N30" s="94"/>
    </row>
    <row r="31" spans="1:14">
      <c r="A31" s="219" t="str">
        <f>PROPER(CHAR(96+COLUMN(C8)))&amp;ROW(C8)</f>
        <v>C8</v>
      </c>
      <c r="B31" s="220" t="str" cm="1">
        <f t="array" aca="1" ref="B31" ca="1">_xlfn.FORMULATEXT(INDIRECT(A31))</f>
        <v>=B7</v>
      </c>
      <c r="C31" s="221"/>
      <c r="D31" s="95"/>
      <c r="E31" s="95"/>
      <c r="F31" s="229"/>
      <c r="G31" s="229"/>
      <c r="H31" s="95"/>
      <c r="I31" s="95"/>
      <c r="J31" s="95"/>
      <c r="K31" s="95"/>
      <c r="L31" s="95"/>
      <c r="M31" s="95"/>
      <c r="N31" s="94"/>
    </row>
    <row r="32" spans="1:14">
      <c r="A32" s="222" t="str">
        <f>PROPER(CHAR(96+COLUMN(D8)))&amp;ROW(D8)</f>
        <v>D8</v>
      </c>
      <c r="B32" s="223" t="str" cm="1">
        <f t="array" aca="1" ref="B32" ca="1">_xlfn.FORMULATEXT(INDEX($C$9:$G$9,ROWS(C$9:C10)))</f>
        <v>=AVERAGE(B$3:B8)</v>
      </c>
      <c r="C32" s="224"/>
      <c r="D32" s="127"/>
      <c r="E32" s="44"/>
      <c r="F32" s="229"/>
      <c r="G32" s="229"/>
      <c r="H32" s="44"/>
      <c r="I32" s="44"/>
      <c r="J32" s="44"/>
      <c r="K32" s="44"/>
      <c r="L32" s="44"/>
      <c r="M32" s="44"/>
      <c r="N32" s="94"/>
    </row>
    <row r="33" spans="1:14">
      <c r="A33" s="222" t="str">
        <f>PROPER(CHAR(96+COLUMN(E8)))&amp;ROW(E8)</f>
        <v>E8</v>
      </c>
      <c r="B33" s="223" t="str" cm="1">
        <f t="array" aca="1" ref="B33" ca="1">_xlfn.FORMULATEXT(INDEX($C$9:$G$9,ROWS(C$9:C11)))</f>
        <v>=AVERAGE(B5:B8)</v>
      </c>
      <c r="C33" s="225"/>
      <c r="D33" s="44"/>
      <c r="E33" s="44"/>
      <c r="F33" s="229"/>
      <c r="G33" s="229"/>
      <c r="H33" s="44"/>
      <c r="I33" s="44"/>
      <c r="J33" s="44"/>
      <c r="K33" s="44"/>
      <c r="L33" s="44"/>
      <c r="M33" s="44"/>
      <c r="N33" s="94"/>
    </row>
    <row r="34" spans="1:14" ht="17.25" thickBot="1">
      <c r="A34" s="226" t="str">
        <f>PROPER(CHAR(96+COLUMN(F8)))&amp;ROW(F8)</f>
        <v>F8</v>
      </c>
      <c r="B34" s="227" t="str" cm="1">
        <f t="array" aca="1" ref="B34" ca="1">_xlfn.FORMULATEXT(INDEX($C$9:$G$9,ROWS(C$9:C12)))</f>
        <v>=(1-$F$1)*G8+$F$1*B8</v>
      </c>
      <c r="C34" s="228"/>
      <c r="D34" s="121"/>
      <c r="E34" s="121"/>
      <c r="F34" s="229"/>
      <c r="G34" s="229"/>
      <c r="H34" s="121"/>
      <c r="I34" s="121"/>
      <c r="J34" s="121"/>
      <c r="K34" s="121"/>
      <c r="L34" s="121"/>
      <c r="M34" s="44"/>
      <c r="N34" s="94"/>
    </row>
    <row r="35" spans="1:14">
      <c r="A35" s="217"/>
      <c r="B35" s="128"/>
      <c r="C35" s="128"/>
      <c r="D35" s="129"/>
      <c r="E35" s="44"/>
      <c r="F35" s="229"/>
      <c r="G35" s="229"/>
      <c r="H35" s="44"/>
      <c r="I35" s="44"/>
      <c r="J35" s="44"/>
      <c r="K35" s="44"/>
      <c r="L35" s="44"/>
      <c r="M35" s="44"/>
      <c r="N35" s="94"/>
    </row>
    <row r="36" spans="1:14">
      <c r="A36" s="106"/>
      <c r="B36" s="94"/>
      <c r="C36" s="95"/>
      <c r="D36" s="44"/>
      <c r="E36" s="44"/>
      <c r="F36" s="229"/>
      <c r="G36" s="229"/>
      <c r="H36" s="44"/>
      <c r="I36" s="44"/>
      <c r="J36" s="44"/>
      <c r="K36" s="44"/>
      <c r="L36" s="44"/>
      <c r="M36" s="44"/>
      <c r="N36" s="94"/>
    </row>
    <row r="37" spans="1:14">
      <c r="A37" s="106"/>
      <c r="B37" s="94"/>
      <c r="C37" s="95"/>
      <c r="D37" s="44"/>
      <c r="E37" s="44"/>
      <c r="F37" s="229"/>
      <c r="G37" s="229"/>
      <c r="H37" s="44"/>
      <c r="I37" s="44"/>
      <c r="J37" s="44"/>
      <c r="K37" s="44"/>
      <c r="L37" s="44"/>
      <c r="M37" s="44"/>
      <c r="N37" s="94"/>
    </row>
    <row r="38" spans="1:14">
      <c r="A38" s="106"/>
      <c r="B38" s="94"/>
      <c r="C38" s="95"/>
      <c r="D38" s="44"/>
      <c r="E38" s="44"/>
      <c r="H38" s="44"/>
      <c r="I38" s="44"/>
      <c r="J38" s="44"/>
      <c r="K38" s="44"/>
      <c r="L38" s="44"/>
      <c r="M38" s="44"/>
      <c r="N38" s="94"/>
    </row>
    <row r="39" spans="1:14">
      <c r="A39" s="106"/>
      <c r="B39" s="94"/>
      <c r="C39" s="95"/>
      <c r="D39" s="44"/>
      <c r="E39" s="44"/>
      <c r="H39" s="44"/>
      <c r="I39" s="44"/>
      <c r="J39" s="44"/>
      <c r="K39" s="44"/>
      <c r="L39" s="44"/>
      <c r="M39" s="44"/>
      <c r="N39" s="94"/>
    </row>
    <row r="40" spans="1:14">
      <c r="A40" s="106"/>
      <c r="B40" s="94"/>
      <c r="C40" s="95"/>
      <c r="D40" s="44"/>
      <c r="E40" s="44"/>
      <c r="H40" s="44"/>
      <c r="I40" s="44"/>
      <c r="J40" s="44"/>
      <c r="K40" s="44"/>
      <c r="L40" s="44"/>
      <c r="M40" s="44"/>
      <c r="N40" s="94"/>
    </row>
    <row r="41" spans="1:14">
      <c r="A41" s="106"/>
      <c r="B41" s="94"/>
      <c r="C41" s="95"/>
      <c r="D41" s="44"/>
      <c r="E41" s="44"/>
      <c r="H41" s="44"/>
      <c r="I41" s="44"/>
      <c r="J41" s="44"/>
      <c r="K41" s="44"/>
      <c r="L41" s="44"/>
      <c r="M41" s="44"/>
      <c r="N41" s="94"/>
    </row>
    <row r="42" spans="1:14">
      <c r="A42" s="106"/>
      <c r="B42" s="94"/>
      <c r="C42" s="94"/>
      <c r="D42" s="94"/>
      <c r="E42" s="94"/>
      <c r="H42" s="94"/>
      <c r="I42" s="94"/>
      <c r="J42" s="94"/>
      <c r="K42" s="94"/>
      <c r="L42" s="94"/>
      <c r="M42" s="94"/>
      <c r="N42" s="94"/>
    </row>
    <row r="43" spans="1:14">
      <c r="A43" s="106"/>
      <c r="B43" s="94"/>
      <c r="C43" s="94"/>
      <c r="D43" s="94"/>
      <c r="E43" s="94"/>
      <c r="H43" s="94"/>
      <c r="I43" s="94"/>
      <c r="J43" s="94"/>
      <c r="K43" s="94"/>
      <c r="L43" s="94"/>
      <c r="M43" s="94"/>
      <c r="N43" s="94"/>
    </row>
    <row r="44" spans="1:14">
      <c r="A44" s="106"/>
      <c r="B44" s="94"/>
      <c r="C44" s="94"/>
      <c r="D44" s="94"/>
      <c r="E44" s="94"/>
      <c r="H44" s="94"/>
      <c r="I44" s="94"/>
      <c r="J44" s="94"/>
      <c r="K44" s="94"/>
      <c r="L44" s="94"/>
      <c r="M44" s="94"/>
      <c r="N44" s="94"/>
    </row>
    <row r="45" spans="1:14">
      <c r="A45" s="106"/>
      <c r="B45" s="94"/>
      <c r="C45" s="94"/>
      <c r="D45" s="94"/>
      <c r="E45" s="94"/>
      <c r="H45" s="94"/>
      <c r="I45" s="94"/>
      <c r="J45" s="94"/>
      <c r="K45" s="94"/>
      <c r="L45" s="94"/>
      <c r="M45" s="94"/>
      <c r="N45" s="94"/>
    </row>
    <row r="46" spans="1:14">
      <c r="A46" s="106"/>
      <c r="B46" s="94"/>
      <c r="C46" s="94"/>
      <c r="D46" s="94"/>
      <c r="E46" s="94"/>
      <c r="H46" s="94"/>
      <c r="I46" s="94"/>
      <c r="J46" s="94"/>
      <c r="K46" s="94"/>
      <c r="L46" s="94"/>
      <c r="M46" s="94"/>
      <c r="N46" s="94"/>
    </row>
    <row r="47" spans="1:14">
      <c r="A47" s="106"/>
      <c r="B47" s="94"/>
      <c r="C47" s="94"/>
      <c r="D47" s="94"/>
      <c r="E47" s="94"/>
      <c r="H47" s="94"/>
      <c r="I47" s="94"/>
      <c r="J47" s="94"/>
      <c r="K47" s="94"/>
      <c r="L47" s="94"/>
      <c r="M47" s="94"/>
      <c r="N47" s="94"/>
    </row>
    <row r="48" spans="1:14">
      <c r="A48" s="106"/>
      <c r="B48" s="94"/>
      <c r="C48" s="94"/>
      <c r="D48" s="94"/>
      <c r="E48" s="94"/>
      <c r="H48" s="94"/>
      <c r="I48" s="94"/>
      <c r="J48" s="94"/>
      <c r="K48" s="94"/>
      <c r="L48" s="94"/>
      <c r="M48" s="94"/>
      <c r="N48" s="94"/>
    </row>
    <row r="49" spans="1:14">
      <c r="A49" s="106"/>
      <c r="B49" s="94"/>
      <c r="C49" s="94"/>
      <c r="D49" s="94"/>
      <c r="E49" s="94"/>
      <c r="H49" s="94"/>
      <c r="I49" s="94"/>
      <c r="J49" s="94"/>
      <c r="K49" s="94"/>
      <c r="L49" s="94"/>
      <c r="M49" s="94"/>
      <c r="N49" s="94"/>
    </row>
  </sheetData>
  <conditionalFormatting sqref="C4:C29">
    <cfRule type="expression" dxfId="23" priority="1">
      <formula>"iserror(C4)"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034B-DC2A-4A4B-837E-53645F2A75BC}">
  <dimension ref="A1:Y223"/>
  <sheetViews>
    <sheetView zoomScale="60" zoomScaleNormal="60" workbookViewId="0">
      <selection activeCell="AF51" sqref="AF51"/>
    </sheetView>
  </sheetViews>
  <sheetFormatPr defaultColWidth="8.7109375" defaultRowHeight="16.5"/>
  <cols>
    <col min="1" max="1" width="4.28515625" style="30" customWidth="1"/>
    <col min="2" max="2" width="7.42578125" style="30" customWidth="1"/>
    <col min="3" max="3" width="8.42578125" style="30" customWidth="1"/>
    <col min="4" max="5" width="8.28515625" style="30" customWidth="1"/>
    <col min="6" max="6" width="9.7109375" style="30" customWidth="1"/>
    <col min="7" max="7" width="7.42578125" style="30" customWidth="1"/>
    <col min="8" max="8" width="6.28515625" style="30" customWidth="1"/>
    <col min="9" max="9" width="9" style="30" bestFit="1" customWidth="1"/>
    <col min="10" max="10" width="7.28515625" style="30" bestFit="1" customWidth="1"/>
    <col min="11" max="11" width="6.42578125" style="30" customWidth="1"/>
    <col min="12" max="12" width="5" style="30" customWidth="1"/>
    <col min="13" max="13" width="8.85546875" style="30" bestFit="1" customWidth="1"/>
    <col min="14" max="14" width="3.7109375" style="30" customWidth="1"/>
    <col min="15" max="15" width="4.28515625" style="30" customWidth="1"/>
    <col min="16" max="16" width="8.85546875" style="30" bestFit="1" customWidth="1"/>
    <col min="17" max="17" width="9.7109375" style="30" customWidth="1"/>
    <col min="18" max="18" width="9.28515625" style="30" customWidth="1"/>
    <col min="19" max="19" width="1.140625" customWidth="1"/>
    <col min="20" max="21" width="8.85546875" style="30" bestFit="1" customWidth="1"/>
    <col min="22" max="22" width="2.7109375" style="30" customWidth="1"/>
    <col min="23" max="23" width="8.85546875" style="30" bestFit="1" customWidth="1"/>
    <col min="24" max="24" width="8.7109375" style="30"/>
    <col min="25" max="25" width="9.5703125" style="30" bestFit="1" customWidth="1"/>
    <col min="26" max="16384" width="8.7109375" style="30"/>
  </cols>
  <sheetData>
    <row r="1" spans="1:25" ht="15.75" customHeight="1" thickBot="1">
      <c r="A1" s="126" t="s">
        <v>105</v>
      </c>
      <c r="B1" s="25">
        <v>0.5</v>
      </c>
      <c r="O1" s="30" t="str">
        <f>"Exponential Smoothing alpha = "&amp;B1</f>
        <v>Exponential Smoothing alpha = 0.5</v>
      </c>
    </row>
    <row r="2" spans="1:25" ht="15.75" customHeight="1" thickBot="1">
      <c r="A2" s="29" t="s">
        <v>0</v>
      </c>
      <c r="B2" s="29" t="s">
        <v>1</v>
      </c>
      <c r="C2" s="29" t="s">
        <v>4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29" t="s">
        <v>58</v>
      </c>
      <c r="K2" s="29" t="s">
        <v>90</v>
      </c>
      <c r="L2" s="30" t="s">
        <v>15</v>
      </c>
      <c r="M2" s="29" t="s">
        <v>13</v>
      </c>
      <c r="O2" s="137">
        <v>0</v>
      </c>
    </row>
    <row r="3" spans="1:25" s="32" customFormat="1" ht="15.75" customHeight="1" thickBot="1">
      <c r="A3" s="31"/>
      <c r="B3" s="31"/>
      <c r="C3" s="31"/>
      <c r="O3" s="134">
        <v>0.1</v>
      </c>
      <c r="P3" s="138" t="str">
        <f>H2</f>
        <v>MAD</v>
      </c>
      <c r="Q3" s="139" t="str">
        <f>I2</f>
        <v>MSE</v>
      </c>
      <c r="R3" s="140" t="str">
        <f>J2</f>
        <v>MARD</v>
      </c>
      <c r="S3"/>
    </row>
    <row r="4" spans="1:25" ht="15.75" customHeight="1">
      <c r="A4" s="29">
        <f>'3.MA.ES.Level'!A3</f>
        <v>1</v>
      </c>
      <c r="B4" s="29">
        <f>'3.MA.ES.Level'!B3</f>
        <v>6460</v>
      </c>
      <c r="C4" s="33">
        <f>B4</f>
        <v>6460</v>
      </c>
      <c r="D4" s="33">
        <f>IF(ISNUMBER($C4),B4-C4,NA())</f>
        <v>0</v>
      </c>
      <c r="E4" s="33">
        <f>ABS(D4)</f>
        <v>0</v>
      </c>
      <c r="F4" s="104">
        <f>D4^2</f>
        <v>0</v>
      </c>
      <c r="G4" s="34">
        <f>E4/B4</f>
        <v>0</v>
      </c>
      <c r="H4" s="104">
        <f>AVERAGE(E$4:E4)</f>
        <v>0</v>
      </c>
      <c r="I4" s="104">
        <f>AVERAGE(F$4:F4)</f>
        <v>0</v>
      </c>
      <c r="J4" s="34">
        <f>AVERAGE(G$4:G4)</f>
        <v>0</v>
      </c>
      <c r="K4" s="104">
        <f>D4</f>
        <v>0</v>
      </c>
      <c r="L4" s="33" t="str">
        <f t="shared" ref="L4:L29" si="0">IFERROR(K4/H4,"")</f>
        <v/>
      </c>
      <c r="M4" s="33">
        <f>AVERAGE(D$4:D4)</f>
        <v>0</v>
      </c>
      <c r="O4" s="130"/>
      <c r="P4" s="142">
        <f>H29</f>
        <v>1225.3477237316279</v>
      </c>
      <c r="Q4" s="131">
        <f>I29</f>
        <v>2206886.890189786</v>
      </c>
      <c r="R4" s="132">
        <f>J29</f>
        <v>9.3983005344743395E-2</v>
      </c>
      <c r="T4" s="30">
        <v>1</v>
      </c>
      <c r="X4" s="35"/>
      <c r="Y4" s="35"/>
    </row>
    <row r="5" spans="1:25" ht="15.75" customHeight="1">
      <c r="A5" s="29">
        <f>'3.MA.ES.Level'!A4</f>
        <v>2</v>
      </c>
      <c r="B5" s="29">
        <f>'3.MA.ES.Level'!B4</f>
        <v>7480</v>
      </c>
      <c r="C5" s="33">
        <f>(1-$B$1)*C4+$B$1*B4</f>
        <v>6460</v>
      </c>
      <c r="D5" s="33">
        <f t="shared" ref="D5:D29" si="1">IF(ISNUMBER($C5),B5-C5,NA())</f>
        <v>1020</v>
      </c>
      <c r="E5" s="33">
        <f t="shared" ref="E5:E29" si="2">ABS(D5)</f>
        <v>1020</v>
      </c>
      <c r="F5" s="104">
        <f t="shared" ref="F5:F29" si="3">D5^2</f>
        <v>1040400</v>
      </c>
      <c r="G5" s="34">
        <f t="shared" ref="G5:G29" si="4">E5/B5</f>
        <v>0.13636363636363635</v>
      </c>
      <c r="H5" s="104">
        <f>AVERAGE(E$4:E5)</f>
        <v>510</v>
      </c>
      <c r="I5" s="104">
        <f>AVERAGE(F$4:F5)</f>
        <v>520200</v>
      </c>
      <c r="J5" s="34">
        <f>AVERAGE(G$4:G5)</f>
        <v>6.8181818181818177E-2</v>
      </c>
      <c r="K5" s="104">
        <f t="shared" ref="K5:K29" si="5">K4+D5</f>
        <v>1020</v>
      </c>
      <c r="L5" s="33">
        <f t="shared" si="0"/>
        <v>2</v>
      </c>
      <c r="M5" s="33">
        <f>AVERAGE(D$4:D5)</f>
        <v>510</v>
      </c>
      <c r="O5" s="133">
        <f>O2</f>
        <v>0</v>
      </c>
      <c r="P5" s="143">
        <f t="dataTable" ref="P5:R15" dt2D="0" dtr="0" r1="B1"/>
        <v>7343.0769230769229</v>
      </c>
      <c r="Q5" s="248">
        <v>65663869.230769232</v>
      </c>
      <c r="R5" s="141">
        <v>0.49306386964919346</v>
      </c>
      <c r="X5" s="35"/>
      <c r="Y5" s="35"/>
    </row>
    <row r="6" spans="1:25" ht="15.75" customHeight="1">
      <c r="A6" s="29">
        <f>'3.MA.ES.Level'!A5</f>
        <v>3</v>
      </c>
      <c r="B6" s="29">
        <f>'3.MA.ES.Level'!B5</f>
        <v>8220</v>
      </c>
      <c r="C6" s="33">
        <f t="shared" ref="C6:C30" si="6">(1-$B$1)*C5+$B$1*B5</f>
        <v>6970</v>
      </c>
      <c r="D6" s="33">
        <f t="shared" si="1"/>
        <v>1250</v>
      </c>
      <c r="E6" s="33">
        <f t="shared" si="2"/>
        <v>1250</v>
      </c>
      <c r="F6" s="104">
        <f t="shared" si="3"/>
        <v>1562500</v>
      </c>
      <c r="G6" s="34">
        <f t="shared" si="4"/>
        <v>0.15206812652068127</v>
      </c>
      <c r="H6" s="104">
        <f>AVERAGE(E$4:E6)</f>
        <v>756.66666666666663</v>
      </c>
      <c r="I6" s="104">
        <f>AVERAGE(F$4:F6)</f>
        <v>867633.33333333337</v>
      </c>
      <c r="J6" s="34">
        <f>AVERAGE(G$4:G6)</f>
        <v>9.61439209614392E-2</v>
      </c>
      <c r="K6" s="104">
        <f t="shared" si="5"/>
        <v>2270</v>
      </c>
      <c r="L6" s="33">
        <f t="shared" si="0"/>
        <v>3</v>
      </c>
      <c r="M6" s="33">
        <f>AVERAGE(D$4:D6)</f>
        <v>756.66666666666663</v>
      </c>
      <c r="O6" s="133">
        <f>O5+$O$3</f>
        <v>0.1</v>
      </c>
      <c r="P6" s="143">
        <v>3415.693392372214</v>
      </c>
      <c r="Q6" s="248">
        <v>14002305.03268254</v>
      </c>
      <c r="R6" s="141">
        <v>0.24136782023360165</v>
      </c>
      <c r="X6" s="35"/>
      <c r="Y6" s="35"/>
    </row>
    <row r="7" spans="1:25" ht="15.75" customHeight="1">
      <c r="A7" s="29">
        <f>'3.MA.ES.Level'!A6</f>
        <v>4</v>
      </c>
      <c r="B7" s="29">
        <f>'3.MA.ES.Level'!B6</f>
        <v>9480</v>
      </c>
      <c r="C7" s="33">
        <f t="shared" si="6"/>
        <v>7595</v>
      </c>
      <c r="D7" s="33">
        <f t="shared" si="1"/>
        <v>1885</v>
      </c>
      <c r="E7" s="33">
        <f t="shared" si="2"/>
        <v>1885</v>
      </c>
      <c r="F7" s="104">
        <f t="shared" si="3"/>
        <v>3553225</v>
      </c>
      <c r="G7" s="34">
        <f t="shared" si="4"/>
        <v>0.19883966244725737</v>
      </c>
      <c r="H7" s="104">
        <f>AVERAGE(E$4:E7)</f>
        <v>1038.75</v>
      </c>
      <c r="I7" s="104">
        <f>AVERAGE(F$4:F7)</f>
        <v>1539031.25</v>
      </c>
      <c r="J7" s="34">
        <f>AVERAGE(G$4:G7)</f>
        <v>0.12181785633289374</v>
      </c>
      <c r="K7" s="104">
        <f t="shared" si="5"/>
        <v>4155</v>
      </c>
      <c r="L7" s="33">
        <f t="shared" si="0"/>
        <v>4</v>
      </c>
      <c r="M7" s="33">
        <f>AVERAGE(D$4:D7)</f>
        <v>1038.75</v>
      </c>
      <c r="O7" s="133">
        <f t="shared" ref="O7:O15" si="7">O6+$O$3</f>
        <v>0.2</v>
      </c>
      <c r="P7" s="143">
        <v>2165.5468448298498</v>
      </c>
      <c r="Q7" s="248">
        <v>6163943.0718086604</v>
      </c>
      <c r="R7" s="141">
        <v>0.15850978831534276</v>
      </c>
      <c r="X7" s="35"/>
      <c r="Y7" s="35"/>
    </row>
    <row r="8" spans="1:25" ht="15.75" customHeight="1">
      <c r="A8" s="29">
        <f>'3.MA.ES.Level'!A7</f>
        <v>5</v>
      </c>
      <c r="B8" s="29">
        <f>'3.MA.ES.Level'!B7</f>
        <v>9650</v>
      </c>
      <c r="C8" s="33">
        <f t="shared" si="6"/>
        <v>8537.5</v>
      </c>
      <c r="D8" s="33">
        <f t="shared" si="1"/>
        <v>1112.5</v>
      </c>
      <c r="E8" s="33">
        <f t="shared" si="2"/>
        <v>1112.5</v>
      </c>
      <c r="F8" s="104">
        <f t="shared" si="3"/>
        <v>1237656.25</v>
      </c>
      <c r="G8" s="34">
        <f t="shared" si="4"/>
        <v>0.11528497409326424</v>
      </c>
      <c r="H8" s="104">
        <f>AVERAGE(E$4:E8)</f>
        <v>1053.5</v>
      </c>
      <c r="I8" s="104">
        <f>AVERAGE(F$4:F8)</f>
        <v>1478756.25</v>
      </c>
      <c r="J8" s="34">
        <f>AVERAGE(G$4:G8)</f>
        <v>0.12051127988496783</v>
      </c>
      <c r="K8" s="104">
        <f t="shared" si="5"/>
        <v>5267.5</v>
      </c>
      <c r="L8" s="33">
        <f t="shared" si="0"/>
        <v>5</v>
      </c>
      <c r="M8" s="33">
        <f>AVERAGE(D$4:D8)</f>
        <v>1053.5</v>
      </c>
      <c r="O8" s="133">
        <f t="shared" si="7"/>
        <v>0.30000000000000004</v>
      </c>
      <c r="P8" s="143">
        <v>1654.5179838488307</v>
      </c>
      <c r="Q8" s="248">
        <v>3820963.5539719616</v>
      </c>
      <c r="R8" s="141">
        <v>0.12403810399065009</v>
      </c>
      <c r="X8" s="35"/>
      <c r="Y8" s="35"/>
    </row>
    <row r="9" spans="1:25" ht="15.75" customHeight="1">
      <c r="A9" s="29">
        <f>'3.MA.ES.Level'!A8</f>
        <v>6</v>
      </c>
      <c r="B9" s="29">
        <f>'3.MA.ES.Level'!B8</f>
        <v>10630</v>
      </c>
      <c r="C9" s="33">
        <f t="shared" si="6"/>
        <v>9093.75</v>
      </c>
      <c r="D9" s="33">
        <f t="shared" si="1"/>
        <v>1536.25</v>
      </c>
      <c r="E9" s="33">
        <f t="shared" si="2"/>
        <v>1536.25</v>
      </c>
      <c r="F9" s="104">
        <f t="shared" si="3"/>
        <v>2360064.0625</v>
      </c>
      <c r="G9" s="34">
        <f t="shared" si="4"/>
        <v>0.14452022577610535</v>
      </c>
      <c r="H9" s="104">
        <f>AVERAGE(E$4:E9)</f>
        <v>1133.9583333333333</v>
      </c>
      <c r="I9" s="104">
        <f>AVERAGE(F$4:F9)</f>
        <v>1625640.8854166667</v>
      </c>
      <c r="J9" s="34">
        <f>AVERAGE(G$4:G9)</f>
        <v>0.12451277086682409</v>
      </c>
      <c r="K9" s="104">
        <f t="shared" si="5"/>
        <v>6803.75</v>
      </c>
      <c r="L9" s="33">
        <f t="shared" si="0"/>
        <v>6</v>
      </c>
      <c r="M9" s="33">
        <f>AVERAGE(D$4:D9)</f>
        <v>1133.9583333333333</v>
      </c>
      <c r="O9" s="133">
        <f t="shared" si="7"/>
        <v>0.4</v>
      </c>
      <c r="P9" s="143">
        <v>1383.3039397832874</v>
      </c>
      <c r="Q9" s="248">
        <v>2775230.2083609942</v>
      </c>
      <c r="R9" s="141">
        <v>0.10523080985836744</v>
      </c>
      <c r="X9" s="35"/>
      <c r="Y9" s="35"/>
    </row>
    <row r="10" spans="1:25" ht="15.75" customHeight="1">
      <c r="A10" s="29">
        <f>'3.MA.ES.Level'!A9</f>
        <v>7</v>
      </c>
      <c r="B10" s="29">
        <f>'3.MA.ES.Level'!B9</f>
        <v>11810</v>
      </c>
      <c r="C10" s="33">
        <f t="shared" si="6"/>
        <v>9861.875</v>
      </c>
      <c r="D10" s="33">
        <f t="shared" si="1"/>
        <v>1948.125</v>
      </c>
      <c r="E10" s="33">
        <f t="shared" si="2"/>
        <v>1948.125</v>
      </c>
      <c r="F10" s="104">
        <f t="shared" si="3"/>
        <v>3795191.015625</v>
      </c>
      <c r="G10" s="34">
        <f t="shared" si="4"/>
        <v>0.16495554614733277</v>
      </c>
      <c r="H10" s="104">
        <f>AVERAGE(E$4:E10)</f>
        <v>1250.2678571428571</v>
      </c>
      <c r="I10" s="104">
        <f>AVERAGE(F$4:F10)</f>
        <v>1935576.6183035714</v>
      </c>
      <c r="J10" s="34">
        <f>AVERAGE(G$4:G10)</f>
        <v>0.13029031019261103</v>
      </c>
      <c r="K10" s="104">
        <f t="shared" si="5"/>
        <v>8751.875</v>
      </c>
      <c r="L10" s="33">
        <f t="shared" si="0"/>
        <v>7</v>
      </c>
      <c r="M10" s="33">
        <f>AVERAGE(D$4:D10)</f>
        <v>1250.2678571428571</v>
      </c>
      <c r="O10" s="133">
        <f t="shared" si="7"/>
        <v>0.5</v>
      </c>
      <c r="P10" s="143">
        <v>1225.3477237316279</v>
      </c>
      <c r="Q10" s="248">
        <v>2206886.890189786</v>
      </c>
      <c r="R10" s="141">
        <v>9.3983005344743395E-2</v>
      </c>
      <c r="X10" s="35"/>
      <c r="Y10" s="35"/>
    </row>
    <row r="11" spans="1:25" ht="15.75" customHeight="1">
      <c r="A11" s="29">
        <f>'3.MA.ES.Level'!A10</f>
        <v>8</v>
      </c>
      <c r="B11" s="29">
        <f>'3.MA.ES.Level'!B10</f>
        <v>13100</v>
      </c>
      <c r="C11" s="33">
        <f t="shared" si="6"/>
        <v>10835.9375</v>
      </c>
      <c r="D11" s="33">
        <f t="shared" si="1"/>
        <v>2264.0625</v>
      </c>
      <c r="E11" s="33">
        <f t="shared" si="2"/>
        <v>2264.0625</v>
      </c>
      <c r="F11" s="104">
        <f t="shared" si="3"/>
        <v>5125979.00390625</v>
      </c>
      <c r="G11" s="34">
        <f t="shared" si="4"/>
        <v>0.17282919847328243</v>
      </c>
      <c r="H11" s="104">
        <f>AVERAGE(E$4:E11)</f>
        <v>1376.9921875</v>
      </c>
      <c r="I11" s="104">
        <f>AVERAGE(F$4:F11)</f>
        <v>2334376.9165039063</v>
      </c>
      <c r="J11" s="34">
        <f>AVERAGE(G$4:G11)</f>
        <v>0.13560767122769496</v>
      </c>
      <c r="K11" s="104">
        <f t="shared" si="5"/>
        <v>11015.9375</v>
      </c>
      <c r="L11" s="33">
        <f t="shared" si="0"/>
        <v>8</v>
      </c>
      <c r="M11" s="33">
        <f>AVERAGE(D$4:D11)</f>
        <v>1376.9921875</v>
      </c>
      <c r="O11" s="133">
        <f t="shared" si="7"/>
        <v>0.6</v>
      </c>
      <c r="P11" s="143">
        <v>1104.5634287381124</v>
      </c>
      <c r="Q11" s="248">
        <v>1866303.8917102905</v>
      </c>
      <c r="R11" s="141">
        <v>8.5202912322307381E-2</v>
      </c>
      <c r="X11" s="35"/>
      <c r="Y11" s="35"/>
    </row>
    <row r="12" spans="1:25" ht="15.75" customHeight="1">
      <c r="A12" s="29">
        <f>'3.MA.ES.Level'!A11</f>
        <v>9</v>
      </c>
      <c r="B12" s="29">
        <f>'3.MA.ES.Level'!B11</f>
        <v>14190</v>
      </c>
      <c r="C12" s="33">
        <f t="shared" si="6"/>
        <v>11967.96875</v>
      </c>
      <c r="D12" s="33">
        <f t="shared" si="1"/>
        <v>2222.03125</v>
      </c>
      <c r="E12" s="33">
        <f t="shared" si="2"/>
        <v>2222.03125</v>
      </c>
      <c r="F12" s="104">
        <f t="shared" si="3"/>
        <v>4937422.8759765625</v>
      </c>
      <c r="G12" s="34">
        <f t="shared" si="4"/>
        <v>0.15659134954193094</v>
      </c>
      <c r="H12" s="104">
        <f>AVERAGE(E$4:E12)</f>
        <v>1470.8854166666667</v>
      </c>
      <c r="I12" s="104">
        <f>AVERAGE(F$4:F12)</f>
        <v>2623604.2453342015</v>
      </c>
      <c r="J12" s="34">
        <f>AVERAGE(G$4:G12)</f>
        <v>0.13793919104038785</v>
      </c>
      <c r="K12" s="104">
        <f t="shared" si="5"/>
        <v>13237.96875</v>
      </c>
      <c r="L12" s="33">
        <f t="shared" si="0"/>
        <v>9</v>
      </c>
      <c r="M12" s="33">
        <f>AVERAGE(D$4:D12)</f>
        <v>1470.8854166666667</v>
      </c>
      <c r="O12" s="133">
        <f t="shared" si="7"/>
        <v>0.7</v>
      </c>
      <c r="P12" s="143">
        <v>1030.4954143243194</v>
      </c>
      <c r="Q12" s="248">
        <v>1652045.2193581802</v>
      </c>
      <c r="R12" s="141">
        <v>7.9295371480774868E-2</v>
      </c>
      <c r="X12" s="35"/>
      <c r="Y12" s="35"/>
    </row>
    <row r="13" spans="1:25" ht="15.75" customHeight="1">
      <c r="A13" s="29">
        <f>'3.MA.ES.Level'!A12</f>
        <v>10</v>
      </c>
      <c r="B13" s="29">
        <f>'3.MA.ES.Level'!B12</f>
        <v>15760</v>
      </c>
      <c r="C13" s="33">
        <f t="shared" si="6"/>
        <v>13078.984375</v>
      </c>
      <c r="D13" s="33">
        <f t="shared" si="1"/>
        <v>2681.015625</v>
      </c>
      <c r="E13" s="33">
        <f t="shared" si="2"/>
        <v>2681.015625</v>
      </c>
      <c r="F13" s="104">
        <f t="shared" si="3"/>
        <v>7187844.7814941406</v>
      </c>
      <c r="G13" s="34">
        <f t="shared" si="4"/>
        <v>0.17011520463197968</v>
      </c>
      <c r="H13" s="104">
        <f>AVERAGE(E$4:E13)</f>
        <v>1591.8984375</v>
      </c>
      <c r="I13" s="104">
        <f>AVERAGE(F$4:F13)</f>
        <v>3080028.2989501953</v>
      </c>
      <c r="J13" s="34">
        <f>AVERAGE(G$4:G13)</f>
        <v>0.14115679239954701</v>
      </c>
      <c r="K13" s="104">
        <f t="shared" si="5"/>
        <v>15918.984375</v>
      </c>
      <c r="L13" s="33">
        <f t="shared" si="0"/>
        <v>10</v>
      </c>
      <c r="M13" s="33">
        <f>AVERAGE(D$4:D13)</f>
        <v>1591.8984375</v>
      </c>
      <c r="O13" s="133">
        <f t="shared" si="7"/>
        <v>0.79999999999999993</v>
      </c>
      <c r="P13" s="143">
        <v>980.93889707564995</v>
      </c>
      <c r="Q13" s="248">
        <v>1515528.9908356396</v>
      </c>
      <c r="R13" s="141">
        <v>7.4934001927178265E-2</v>
      </c>
      <c r="X13" s="35"/>
      <c r="Y13" s="35"/>
    </row>
    <row r="14" spans="1:25" ht="15.75" customHeight="1">
      <c r="A14" s="29">
        <f>'3.MA.ES.Level'!A13</f>
        <v>11</v>
      </c>
      <c r="B14" s="29">
        <f>'3.MA.ES.Level'!B13</f>
        <v>15670</v>
      </c>
      <c r="C14" s="33">
        <f t="shared" si="6"/>
        <v>14419.4921875</v>
      </c>
      <c r="D14" s="33">
        <f t="shared" si="1"/>
        <v>1250.5078125</v>
      </c>
      <c r="E14" s="33">
        <f t="shared" si="2"/>
        <v>1250.5078125</v>
      </c>
      <c r="F14" s="104">
        <f t="shared" si="3"/>
        <v>1563769.7891235352</v>
      </c>
      <c r="G14" s="34">
        <f t="shared" si="4"/>
        <v>7.9802668315252068E-2</v>
      </c>
      <c r="H14" s="104">
        <f>AVERAGE(E$4:E14)</f>
        <v>1560.8629261363637</v>
      </c>
      <c r="I14" s="104">
        <f>AVERAGE(F$4:F14)</f>
        <v>2942186.6162386807</v>
      </c>
      <c r="J14" s="34">
        <f>AVERAGE(G$4:G14)</f>
        <v>0.13557914475552019</v>
      </c>
      <c r="K14" s="104">
        <f t="shared" si="5"/>
        <v>17169.4921875</v>
      </c>
      <c r="L14" s="33">
        <f t="shared" si="0"/>
        <v>11</v>
      </c>
      <c r="M14" s="33">
        <f>AVERAGE(D$4:D14)</f>
        <v>1560.8629261363637</v>
      </c>
      <c r="O14" s="133">
        <f t="shared" si="7"/>
        <v>0.89999999999999991</v>
      </c>
      <c r="P14" s="143">
        <v>939.42239906860254</v>
      </c>
      <c r="Q14" s="248">
        <v>1431129.9708855695</v>
      </c>
      <c r="R14" s="141">
        <v>7.1189330467975501E-2</v>
      </c>
      <c r="X14" s="35"/>
      <c r="Y14" s="35"/>
    </row>
    <row r="15" spans="1:25" ht="15.75" customHeight="1" thickBot="1">
      <c r="A15" s="29">
        <f>'3.MA.ES.Level'!A14</f>
        <v>12</v>
      </c>
      <c r="B15" s="29">
        <f>'3.MA.ES.Level'!B14</f>
        <v>14340</v>
      </c>
      <c r="C15" s="33">
        <f t="shared" si="6"/>
        <v>15044.74609375</v>
      </c>
      <c r="D15" s="33">
        <f t="shared" si="1"/>
        <v>-704.74609375</v>
      </c>
      <c r="E15" s="33">
        <f t="shared" si="2"/>
        <v>704.74609375</v>
      </c>
      <c r="F15" s="104">
        <f t="shared" si="3"/>
        <v>496667.05665588379</v>
      </c>
      <c r="G15" s="34">
        <f t="shared" si="4"/>
        <v>4.9145473762203629E-2</v>
      </c>
      <c r="H15" s="104">
        <f>AVERAGE(E$4:E15)</f>
        <v>1489.5198567708333</v>
      </c>
      <c r="I15" s="104">
        <f>AVERAGE(F$4:F15)</f>
        <v>2738393.319606781</v>
      </c>
      <c r="J15" s="34">
        <f>AVERAGE(G$4:G15)</f>
        <v>0.12837633883941049</v>
      </c>
      <c r="K15" s="104">
        <f t="shared" si="5"/>
        <v>16464.74609375</v>
      </c>
      <c r="L15" s="33">
        <f t="shared" si="0"/>
        <v>11.053727158390711</v>
      </c>
      <c r="M15" s="33">
        <f>AVERAGE(D$4:D15)</f>
        <v>1372.0621744791667</v>
      </c>
      <c r="O15" s="134">
        <f t="shared" si="7"/>
        <v>0.99999999999999989</v>
      </c>
      <c r="P15" s="144">
        <v>918.46153846153857</v>
      </c>
      <c r="Q15" s="135">
        <v>1384538.4615384622</v>
      </c>
      <c r="R15" s="136">
        <v>6.8911447933712747E-2</v>
      </c>
      <c r="X15" s="35"/>
      <c r="Y15" s="35"/>
    </row>
    <row r="16" spans="1:25" ht="15.75" customHeight="1" thickBot="1">
      <c r="A16" s="29">
        <f>'3.MA.ES.Level'!A15</f>
        <v>13</v>
      </c>
      <c r="B16" s="29">
        <f>'3.MA.ES.Level'!B15</f>
        <v>11810</v>
      </c>
      <c r="C16" s="33">
        <f t="shared" si="6"/>
        <v>14692.373046875</v>
      </c>
      <c r="D16" s="33">
        <f t="shared" si="1"/>
        <v>-2882.373046875</v>
      </c>
      <c r="E16" s="33">
        <f t="shared" si="2"/>
        <v>2882.373046875</v>
      </c>
      <c r="F16" s="104">
        <f t="shared" si="3"/>
        <v>8308074.3813514709</v>
      </c>
      <c r="G16" s="34">
        <f t="shared" si="4"/>
        <v>0.24406207001481794</v>
      </c>
      <c r="H16" s="104">
        <f>AVERAGE(E$4:E16)</f>
        <v>1596.6624098557693</v>
      </c>
      <c r="I16" s="104">
        <f>AVERAGE(F$4:F16)</f>
        <v>3166830.3243563725</v>
      </c>
      <c r="J16" s="34">
        <f>AVERAGE(G$4:G16)</f>
        <v>0.13727524123751875</v>
      </c>
      <c r="K16" s="104">
        <f t="shared" si="5"/>
        <v>13582.373046875</v>
      </c>
      <c r="L16" s="33">
        <f t="shared" si="0"/>
        <v>8.5067281367900005</v>
      </c>
      <c r="M16" s="33">
        <f>AVERAGE(D$4:D16)</f>
        <v>1044.7979266826924</v>
      </c>
      <c r="X16" s="35"/>
      <c r="Y16" s="35"/>
    </row>
    <row r="17" spans="1:25" ht="15.75" customHeight="1" thickBot="1">
      <c r="A17" s="29">
        <f>'3.MA.ES.Level'!A16</f>
        <v>14</v>
      </c>
      <c r="B17" s="29">
        <f>'3.MA.ES.Level'!B16</f>
        <v>14100</v>
      </c>
      <c r="C17" s="33">
        <f t="shared" si="6"/>
        <v>13251.1865234375</v>
      </c>
      <c r="D17" s="33">
        <f t="shared" si="1"/>
        <v>848.8134765625</v>
      </c>
      <c r="E17" s="33">
        <f t="shared" si="2"/>
        <v>848.8134765625</v>
      </c>
      <c r="F17" s="104">
        <f t="shared" si="3"/>
        <v>720484.31799411774</v>
      </c>
      <c r="G17" s="34">
        <f t="shared" si="4"/>
        <v>6.0199537344858153E-2</v>
      </c>
      <c r="H17" s="104">
        <f>AVERAGE(E$4:E17)</f>
        <v>1543.24462890625</v>
      </c>
      <c r="I17" s="104">
        <f>AVERAGE(F$4:F17)</f>
        <v>2992091.3239019257</v>
      </c>
      <c r="J17" s="34">
        <f>AVERAGE(G$4:G17)</f>
        <v>0.13176983381661442</v>
      </c>
      <c r="K17" s="104">
        <f t="shared" si="5"/>
        <v>14431.1865234375</v>
      </c>
      <c r="L17" s="33">
        <f t="shared" si="0"/>
        <v>9.3511982825855497</v>
      </c>
      <c r="M17" s="33">
        <f>AVERAGE(D$4:D17)</f>
        <v>1030.7990373883929</v>
      </c>
      <c r="P17" s="247">
        <f>MIN(P5:P15)</f>
        <v>918.46153846153857</v>
      </c>
      <c r="Q17" s="139">
        <f>MIN(Q5:Q15)</f>
        <v>1384538.4615384622</v>
      </c>
      <c r="R17" s="140">
        <f>MIN(R5:R15)</f>
        <v>6.8911447933712747E-2</v>
      </c>
      <c r="X17" s="35"/>
      <c r="Y17" s="35"/>
    </row>
    <row r="18" spans="1:25" ht="15.75" customHeight="1" thickBot="1">
      <c r="A18" s="29">
        <f>'3.MA.ES.Level'!A17</f>
        <v>15</v>
      </c>
      <c r="B18" s="29">
        <f>'3.MA.ES.Level'!B17</f>
        <v>14000</v>
      </c>
      <c r="C18" s="33">
        <f t="shared" si="6"/>
        <v>13675.59326171875</v>
      </c>
      <c r="D18" s="33">
        <f t="shared" si="1"/>
        <v>324.40673828125</v>
      </c>
      <c r="E18" s="33">
        <f t="shared" si="2"/>
        <v>324.40673828125</v>
      </c>
      <c r="F18" s="104">
        <f t="shared" si="3"/>
        <v>105239.73184227943</v>
      </c>
      <c r="G18" s="34">
        <f t="shared" si="4"/>
        <v>2.3171909877232142E-2</v>
      </c>
      <c r="H18" s="104">
        <f>AVERAGE(E$4:E18)</f>
        <v>1461.98876953125</v>
      </c>
      <c r="I18" s="104">
        <f>AVERAGE(F$4:F18)</f>
        <v>2799634.5510979495</v>
      </c>
      <c r="J18" s="34">
        <f>AVERAGE(G$4:G18)</f>
        <v>0.12452997222065559</v>
      </c>
      <c r="K18" s="104">
        <f t="shared" si="5"/>
        <v>14755.59326171875</v>
      </c>
      <c r="L18" s="33">
        <f t="shared" si="0"/>
        <v>10.092822577870937</v>
      </c>
      <c r="M18" s="33">
        <f>AVERAGE(D$4:D18)</f>
        <v>983.70621744791663</v>
      </c>
      <c r="X18" s="35"/>
      <c r="Y18" s="35"/>
    </row>
    <row r="19" spans="1:25" ht="15.75" customHeight="1">
      <c r="A19" s="29">
        <f>'3.MA.ES.Level'!A18</f>
        <v>16</v>
      </c>
      <c r="B19" s="29">
        <f>'3.MA.ES.Level'!B18</f>
        <v>14120</v>
      </c>
      <c r="C19" s="33">
        <f t="shared" si="6"/>
        <v>13837.796630859375</v>
      </c>
      <c r="D19" s="33">
        <f t="shared" si="1"/>
        <v>282.203369140625</v>
      </c>
      <c r="E19" s="33">
        <f t="shared" si="2"/>
        <v>282.203369140625</v>
      </c>
      <c r="F19" s="104">
        <f t="shared" si="3"/>
        <v>79638.741554319859</v>
      </c>
      <c r="G19" s="34">
        <f t="shared" si="4"/>
        <v>1.998607430174398E-2</v>
      </c>
      <c r="H19" s="104">
        <f>AVERAGE(E$4:E19)</f>
        <v>1388.2521820068359</v>
      </c>
      <c r="I19" s="104">
        <f>AVERAGE(F$4:F19)</f>
        <v>2629634.8130014725</v>
      </c>
      <c r="J19" s="34">
        <f>AVERAGE(G$4:G19)</f>
        <v>0.11799597860072361</v>
      </c>
      <c r="K19" s="104">
        <f t="shared" si="5"/>
        <v>15037.796630859375</v>
      </c>
      <c r="L19" s="33">
        <f t="shared" si="0"/>
        <v>10.832179358883462</v>
      </c>
      <c r="M19" s="33">
        <f>AVERAGE(D$4:D19)</f>
        <v>939.86228942871094</v>
      </c>
      <c r="P19" s="219" t="str">
        <f>PROPER(CHAR(96+COLUMN(O5)))&amp;ROW(O5)</f>
        <v>O5</v>
      </c>
      <c r="Q19" s="220" t="str" cm="1">
        <f t="array" aca="1" ref="Q19" ca="1">_xlfn.FORMULATEXT(INDIRECT(P19))</f>
        <v>=O2</v>
      </c>
      <c r="R19" s="221"/>
      <c r="X19" s="35"/>
      <c r="Y19" s="35"/>
    </row>
    <row r="20" spans="1:25" ht="15.75" customHeight="1">
      <c r="A20" s="29">
        <f>'3.MA.ES.Level'!A19</f>
        <v>17</v>
      </c>
      <c r="B20" s="29">
        <f>'3.MA.ES.Level'!B19</f>
        <v>14600</v>
      </c>
      <c r="C20" s="33">
        <f t="shared" si="6"/>
        <v>13978.898315429688</v>
      </c>
      <c r="D20" s="33">
        <f t="shared" si="1"/>
        <v>621.1016845703125</v>
      </c>
      <c r="E20" s="33">
        <f t="shared" si="2"/>
        <v>621.1016845703125</v>
      </c>
      <c r="F20" s="104">
        <f t="shared" si="3"/>
        <v>385767.30257607996</v>
      </c>
      <c r="G20" s="34">
        <f t="shared" si="4"/>
        <v>4.254121127193921E-2</v>
      </c>
      <c r="H20" s="104">
        <f>AVERAGE(E$4:E20)</f>
        <v>1343.1256821576287</v>
      </c>
      <c r="I20" s="104">
        <f>AVERAGE(F$4:F20)</f>
        <v>2497642.606505861</v>
      </c>
      <c r="J20" s="34">
        <f>AVERAGE(G$4:G20)</f>
        <v>0.113557462875501</v>
      </c>
      <c r="K20" s="104">
        <f t="shared" si="5"/>
        <v>15658.898315429688</v>
      </c>
      <c r="L20" s="33">
        <f t="shared" si="0"/>
        <v>11.658550293130324</v>
      </c>
      <c r="M20" s="33">
        <f>AVERAGE(D$4:D20)</f>
        <v>921.11166561351104</v>
      </c>
      <c r="P20" s="222" t="str">
        <f>PROPER(CHAR(96+COLUMN(O6)))&amp;ROW(O6)</f>
        <v>O6</v>
      </c>
      <c r="Q20" s="238" t="str" cm="1">
        <f t="array" aca="1" ref="Q20" ca="1">_xlfn.FORMULATEXT(INDIRECT(P20))</f>
        <v>=O5+$O$3</v>
      </c>
      <c r="R20" s="225"/>
      <c r="X20" s="35"/>
      <c r="Y20" s="35"/>
    </row>
    <row r="21" spans="1:25" ht="15.75" customHeight="1">
      <c r="A21" s="29">
        <f>'3.MA.ES.Level'!A20</f>
        <v>18</v>
      </c>
      <c r="B21" s="29">
        <f>'3.MA.ES.Level'!B20</f>
        <v>15160</v>
      </c>
      <c r="C21" s="33">
        <f t="shared" si="6"/>
        <v>14289.449157714844</v>
      </c>
      <c r="D21" s="33">
        <f t="shared" si="1"/>
        <v>870.55084228515625</v>
      </c>
      <c r="E21" s="33">
        <f t="shared" si="2"/>
        <v>870.55084228515625</v>
      </c>
      <c r="F21" s="104">
        <f t="shared" si="3"/>
        <v>757858.76900339499</v>
      </c>
      <c r="G21" s="34">
        <f t="shared" si="4"/>
        <v>5.7424198039917961E-2</v>
      </c>
      <c r="H21" s="104">
        <f>AVERAGE(E$4:E21)</f>
        <v>1316.8715243869358</v>
      </c>
      <c r="I21" s="104">
        <f>AVERAGE(F$4:F21)</f>
        <v>2400987.9488668349</v>
      </c>
      <c r="J21" s="34">
        <f>AVERAGE(G$4:G21)</f>
        <v>0.11043894816241305</v>
      </c>
      <c r="K21" s="104">
        <f t="shared" si="5"/>
        <v>16529.449157714844</v>
      </c>
      <c r="L21" s="33">
        <f t="shared" si="0"/>
        <v>12.552059066969393</v>
      </c>
      <c r="M21" s="33">
        <f>AVERAGE(D$4:D21)</f>
        <v>918.30273098415796</v>
      </c>
      <c r="P21" s="222" t="str">
        <f>PROPER(CHAR(96+COLUMN(P4)))&amp;ROW(P4)</f>
        <v>P4</v>
      </c>
      <c r="Q21" s="238" t="str" cm="1">
        <f t="array" aca="1" ref="Q21" ca="1">_xlfn.FORMULATEXT(INDIRECT(P21))</f>
        <v>=H29</v>
      </c>
      <c r="R21" s="225"/>
      <c r="X21" s="35"/>
      <c r="Y21" s="35"/>
    </row>
    <row r="22" spans="1:25" ht="15.75" customHeight="1">
      <c r="A22" s="29">
        <f>'3.MA.ES.Level'!A21</f>
        <v>19</v>
      </c>
      <c r="B22" s="29">
        <f>'3.MA.ES.Level'!B21</f>
        <v>15350</v>
      </c>
      <c r="C22" s="33">
        <f t="shared" si="6"/>
        <v>14724.724578857422</v>
      </c>
      <c r="D22" s="33">
        <f t="shared" si="1"/>
        <v>625.27542114257813</v>
      </c>
      <c r="E22" s="33">
        <f t="shared" si="2"/>
        <v>625.27542114257813</v>
      </c>
      <c r="F22" s="104">
        <f t="shared" si="3"/>
        <v>390969.35228502844</v>
      </c>
      <c r="G22" s="34">
        <f t="shared" si="4"/>
        <v>4.0734555123294991E-2</v>
      </c>
      <c r="H22" s="104">
        <f>AVERAGE(E$4:E22)</f>
        <v>1280.4717294793379</v>
      </c>
      <c r="I22" s="104">
        <f>AVERAGE(F$4:F22)</f>
        <v>2295197.4964151611</v>
      </c>
      <c r="J22" s="34">
        <f>AVERAGE(G$4:G22)</f>
        <v>0.10677029589719632</v>
      </c>
      <c r="K22" s="104">
        <f t="shared" si="5"/>
        <v>17154.724578857422</v>
      </c>
      <c r="L22" s="33">
        <f t="shared" si="0"/>
        <v>13.397191194398982</v>
      </c>
      <c r="M22" s="33">
        <f>AVERAGE(D$4:D22)</f>
        <v>902.88024099249594</v>
      </c>
      <c r="P22" s="222" t="str">
        <f>PROPER(CHAR(96+COLUMN(Q4)))&amp;ROW(Q4)</f>
        <v>Q4</v>
      </c>
      <c r="Q22" s="238" t="str" cm="1">
        <f t="array" aca="1" ref="Q22" ca="1">_xlfn.FORMULATEXT(INDIRECT(P22))</f>
        <v>=I29</v>
      </c>
      <c r="R22" s="225"/>
      <c r="X22" s="35"/>
      <c r="Y22" s="35"/>
    </row>
    <row r="23" spans="1:25" ht="15.75" customHeight="1">
      <c r="A23" s="29">
        <f>'3.MA.ES.Level'!A22</f>
        <v>20</v>
      </c>
      <c r="B23" s="29">
        <f>'3.MA.ES.Level'!B22</f>
        <v>15630</v>
      </c>
      <c r="C23" s="33">
        <f t="shared" si="6"/>
        <v>15037.362289428711</v>
      </c>
      <c r="D23" s="33">
        <f t="shared" si="1"/>
        <v>592.63771057128906</v>
      </c>
      <c r="E23" s="33">
        <f t="shared" si="2"/>
        <v>592.63771057128906</v>
      </c>
      <c r="F23" s="104">
        <f t="shared" si="3"/>
        <v>351219.45599117898</v>
      </c>
      <c r="G23" s="34">
        <f t="shared" si="4"/>
        <v>3.7916680138918045E-2</v>
      </c>
      <c r="H23" s="104">
        <f>AVERAGE(E$4:E23)</f>
        <v>1246.0800285339355</v>
      </c>
      <c r="I23" s="104">
        <f>AVERAGE(F$4:F23)</f>
        <v>2197998.5943939621</v>
      </c>
      <c r="J23" s="34">
        <f>AVERAGE(G$4:G23)</f>
        <v>0.10332761510928241</v>
      </c>
      <c r="K23" s="104">
        <f t="shared" si="5"/>
        <v>17747.362289428711</v>
      </c>
      <c r="L23" s="33">
        <f t="shared" si="0"/>
        <v>14.242554156260102</v>
      </c>
      <c r="M23" s="33">
        <f>AVERAGE(D$4:D23)</f>
        <v>887.36811447143555</v>
      </c>
      <c r="P23" s="222" t="str">
        <f>PROPER(CHAR(96+COLUMN(R4)))&amp;ROW(R4)</f>
        <v>R4</v>
      </c>
      <c r="Q23" s="238" t="str" cm="1">
        <f t="array" aca="1" ref="Q23" ca="1">_xlfn.FORMULATEXT(INDIRECT(P23))</f>
        <v>=J29</v>
      </c>
      <c r="R23" s="225"/>
      <c r="X23" s="35"/>
      <c r="Y23" s="35"/>
    </row>
    <row r="24" spans="1:25" ht="15.75" customHeight="1">
      <c r="A24" s="29">
        <f>'3.MA.ES.Level'!A23</f>
        <v>21</v>
      </c>
      <c r="B24" s="29">
        <f>'3.MA.ES.Level'!B23</f>
        <v>16400</v>
      </c>
      <c r="C24" s="33">
        <f t="shared" si="6"/>
        <v>15333.681144714355</v>
      </c>
      <c r="D24" s="33">
        <f t="shared" si="1"/>
        <v>1066.3188552856445</v>
      </c>
      <c r="E24" s="33">
        <f t="shared" si="2"/>
        <v>1066.3188552856445</v>
      </c>
      <c r="F24" s="104">
        <f t="shared" si="3"/>
        <v>1137035.9011376873</v>
      </c>
      <c r="G24" s="34">
        <f t="shared" si="4"/>
        <v>6.5019442395466129E-2</v>
      </c>
      <c r="H24" s="104">
        <f>AVERAGE(E$4:E24)</f>
        <v>1237.5199726649694</v>
      </c>
      <c r="I24" s="104">
        <f>AVERAGE(F$4:F24)</f>
        <v>2147476.5613817582</v>
      </c>
      <c r="J24" s="34">
        <f>AVERAGE(G$4:G24)</f>
        <v>0.10150341640862448</v>
      </c>
      <c r="K24" s="104">
        <f t="shared" si="5"/>
        <v>18813.681144714355</v>
      </c>
      <c r="L24" s="33">
        <f t="shared" si="0"/>
        <v>15.202729297531697</v>
      </c>
      <c r="M24" s="33">
        <f>AVERAGE(D$4:D24)</f>
        <v>895.88957831973119</v>
      </c>
      <c r="P24" s="222" t="str">
        <f>PROPER(CHAR(96+COLUMN(P17)))&amp;ROW(P17)</f>
        <v>P17</v>
      </c>
      <c r="Q24" s="238" t="str" cm="1">
        <f t="array" aca="1" ref="Q24" ca="1">_xlfn.FORMULATEXT(INDIRECT(P24))</f>
        <v>=MIN(P5:P15)</v>
      </c>
      <c r="R24" s="225"/>
      <c r="X24" s="35"/>
      <c r="Y24" s="35"/>
    </row>
    <row r="25" spans="1:25" ht="15.75" customHeight="1">
      <c r="A25" s="29">
        <f>'3.MA.ES.Level'!A24</f>
        <v>22</v>
      </c>
      <c r="B25" s="29">
        <f>'3.MA.ES.Level'!B24</f>
        <v>17550</v>
      </c>
      <c r="C25" s="33">
        <f t="shared" si="6"/>
        <v>15866.840572357178</v>
      </c>
      <c r="D25" s="33">
        <f t="shared" si="1"/>
        <v>1683.1594276428223</v>
      </c>
      <c r="E25" s="33">
        <f t="shared" si="2"/>
        <v>1683.1594276428223</v>
      </c>
      <c r="F25" s="104">
        <f t="shared" si="3"/>
        <v>2833025.658862913</v>
      </c>
      <c r="G25" s="34">
        <f t="shared" si="4"/>
        <v>9.5906520093608102E-2</v>
      </c>
      <c r="H25" s="104">
        <f>AVERAGE(E$4:E25)</f>
        <v>1257.7763115275991</v>
      </c>
      <c r="I25" s="104">
        <f>AVERAGE(F$4:F25)</f>
        <v>2178637.8839945379</v>
      </c>
      <c r="J25" s="34">
        <f>AVERAGE(G$4:G25)</f>
        <v>0.10124901203066919</v>
      </c>
      <c r="K25" s="104">
        <f t="shared" si="5"/>
        <v>20496.840572357178</v>
      </c>
      <c r="L25" s="33">
        <f t="shared" si="0"/>
        <v>16.296093657117201</v>
      </c>
      <c r="M25" s="33">
        <f>AVERAGE(D$4:D25)</f>
        <v>931.67457147078085</v>
      </c>
      <c r="P25" s="222" t="str">
        <f>PROPER(CHAR(96+COLUMN(Q17)))&amp;ROW(Q17)</f>
        <v>Q17</v>
      </c>
      <c r="Q25" s="238" t="str" cm="1">
        <f t="array" aca="1" ref="Q25" ca="1">_xlfn.FORMULATEXT(INDIRECT(P25))</f>
        <v>=MIN(Q5:Q15)</v>
      </c>
      <c r="R25" s="225"/>
      <c r="X25" s="35"/>
      <c r="Y25" s="35"/>
    </row>
    <row r="26" spans="1:25" ht="15.75" customHeight="1" thickBot="1">
      <c r="A26" s="29">
        <f>'3.MA.ES.Level'!A25</f>
        <v>23</v>
      </c>
      <c r="B26" s="29">
        <f>'3.MA.ES.Level'!B25</f>
        <v>16970</v>
      </c>
      <c r="C26" s="33">
        <f t="shared" si="6"/>
        <v>16708.420286178589</v>
      </c>
      <c r="D26" s="33">
        <f t="shared" si="1"/>
        <v>261.57971382141113</v>
      </c>
      <c r="E26" s="33">
        <f t="shared" si="2"/>
        <v>261.57971382141113</v>
      </c>
      <c r="F26" s="104">
        <f t="shared" si="3"/>
        <v>68423.946682891343</v>
      </c>
      <c r="G26" s="34">
        <f t="shared" si="4"/>
        <v>1.5414243595840373E-2</v>
      </c>
      <c r="H26" s="104">
        <f>AVERAGE(E$4:E26)</f>
        <v>1214.4634159751561</v>
      </c>
      <c r="I26" s="104">
        <f>AVERAGE(F$4:F26)</f>
        <v>2086889.4519375099</v>
      </c>
      <c r="J26" s="34">
        <f>AVERAGE(G$4:G26)</f>
        <v>9.7517065576980977E-2</v>
      </c>
      <c r="K26" s="104">
        <f t="shared" si="5"/>
        <v>20758.420286178589</v>
      </c>
      <c r="L26" s="33">
        <f t="shared" si="0"/>
        <v>17.092668262477524</v>
      </c>
      <c r="M26" s="33">
        <f>AVERAGE(D$4:D26)</f>
        <v>902.54001244254732</v>
      </c>
      <c r="P26" s="226" t="str">
        <f>PROPER(CHAR(96+COLUMN(R17)))&amp;ROW(R17)</f>
        <v>R17</v>
      </c>
      <c r="Q26" s="240" t="str" cm="1">
        <f t="array" aca="1" ref="Q26" ca="1">_xlfn.FORMULATEXT(INDIRECT(P26))</f>
        <v>=MIN(R5:R15)</v>
      </c>
      <c r="R26" s="242"/>
      <c r="X26" s="35"/>
      <c r="Y26" s="35"/>
    </row>
    <row r="27" spans="1:25" ht="15.75" customHeight="1" thickBot="1">
      <c r="A27" s="29">
        <f>'3.MA.ES.Level'!A26</f>
        <v>24</v>
      </c>
      <c r="B27" s="29">
        <f>'3.MA.ES.Level'!B26</f>
        <v>17300</v>
      </c>
      <c r="C27" s="33">
        <f t="shared" si="6"/>
        <v>16839.210143089294</v>
      </c>
      <c r="D27" s="33">
        <f t="shared" si="1"/>
        <v>460.78985691070557</v>
      </c>
      <c r="E27" s="33">
        <f t="shared" si="2"/>
        <v>460.78985691070557</v>
      </c>
      <c r="F27" s="104">
        <f t="shared" si="3"/>
        <v>212327.29223178851</v>
      </c>
      <c r="G27" s="34">
        <f t="shared" si="4"/>
        <v>2.6635251844549453E-2</v>
      </c>
      <c r="H27" s="104">
        <f>AVERAGE(E$4:E27)</f>
        <v>1183.0603510141373</v>
      </c>
      <c r="I27" s="104">
        <f>AVERAGE(F$4:F27)</f>
        <v>2008782.6952831049</v>
      </c>
      <c r="J27" s="34">
        <f>AVERAGE(G$4:G27)</f>
        <v>9.4563656671462992E-2</v>
      </c>
      <c r="K27" s="104">
        <f t="shared" si="5"/>
        <v>21219.210143089294</v>
      </c>
      <c r="L27" s="33">
        <f t="shared" si="0"/>
        <v>17.935864493218681</v>
      </c>
      <c r="M27" s="33">
        <f>AVERAGE(D$4:D27)</f>
        <v>884.1337559620539</v>
      </c>
      <c r="X27" s="35"/>
      <c r="Y27" s="35"/>
    </row>
    <row r="28" spans="1:25" ht="15.75" customHeight="1" thickBot="1">
      <c r="A28" s="29">
        <f>'3.MA.ES.Level'!A27</f>
        <v>25</v>
      </c>
      <c r="B28" s="29">
        <f>'3.MA.ES.Level'!B27</f>
        <v>20060</v>
      </c>
      <c r="C28" s="33">
        <f t="shared" si="6"/>
        <v>17069.605071544647</v>
      </c>
      <c r="D28" s="33">
        <f t="shared" si="1"/>
        <v>2990.3949284553528</v>
      </c>
      <c r="E28" s="33">
        <f t="shared" si="2"/>
        <v>2990.3949284553528</v>
      </c>
      <c r="F28" s="104">
        <f t="shared" si="3"/>
        <v>8942461.828131495</v>
      </c>
      <c r="G28" s="34">
        <f t="shared" si="4"/>
        <v>0.14907252883625885</v>
      </c>
      <c r="H28" s="104">
        <f>AVERAGE(E$4:E28)</f>
        <v>1255.3537341117858</v>
      </c>
      <c r="I28" s="104">
        <f>AVERAGE(F$4:F28)</f>
        <v>2286129.8605970405</v>
      </c>
      <c r="J28" s="34">
        <f>AVERAGE(G$4:G28)</f>
        <v>9.6744011558054815E-2</v>
      </c>
      <c r="K28" s="104">
        <f t="shared" si="5"/>
        <v>24209.605071544647</v>
      </c>
      <c r="L28" s="33">
        <f t="shared" si="0"/>
        <v>19.285086277832228</v>
      </c>
      <c r="M28" s="33">
        <f>AVERAGE(D$4:D28)</f>
        <v>968.38420286178587</v>
      </c>
      <c r="O28" s="126" t="s">
        <v>105</v>
      </c>
      <c r="P28" s="138">
        <f>H26</f>
        <v>1214.4634159751561</v>
      </c>
      <c r="Q28" s="139">
        <f>I26</f>
        <v>2086889.4519375099</v>
      </c>
      <c r="R28" s="140">
        <f>J26</f>
        <v>9.7517065576980977E-2</v>
      </c>
      <c r="X28" s="35"/>
      <c r="Y28" s="35"/>
    </row>
    <row r="29" spans="1:25" ht="15.75" customHeight="1">
      <c r="A29" s="29">
        <f>'3.MA.ES.Level'!A28</f>
        <v>26</v>
      </c>
      <c r="B29" s="29">
        <f>'3.MA.ES.Level'!B28</f>
        <v>19040</v>
      </c>
      <c r="C29" s="33">
        <f t="shared" si="6"/>
        <v>18564.802535772324</v>
      </c>
      <c r="D29" s="33">
        <f t="shared" si="1"/>
        <v>475.19746422767639</v>
      </c>
      <c r="E29" s="33">
        <f t="shared" si="2"/>
        <v>475.19746422767639</v>
      </c>
      <c r="F29" s="104">
        <f t="shared" si="3"/>
        <v>225812.63000841378</v>
      </c>
      <c r="G29" s="34">
        <f t="shared" si="4"/>
        <v>2.4957850011957793E-2</v>
      </c>
      <c r="H29" s="104">
        <f>AVERAGE(E$4:E29)</f>
        <v>1225.3477237316279</v>
      </c>
      <c r="I29" s="104">
        <f>AVERAGE(F$4:F29)</f>
        <v>2206886.890189786</v>
      </c>
      <c r="J29" s="34">
        <f>AVERAGE(G$4:G29)</f>
        <v>9.3983005344743395E-2</v>
      </c>
      <c r="K29" s="104">
        <f t="shared" si="5"/>
        <v>24684.802535772324</v>
      </c>
      <c r="L29" s="33">
        <f t="shared" si="0"/>
        <v>20.145140891597819</v>
      </c>
      <c r="M29" s="33">
        <f>AVERAGE(D$4:D29)</f>
        <v>949.41548214508941</v>
      </c>
      <c r="O29" s="30">
        <f t="shared" ref="O29:O39" si="8">O5</f>
        <v>0</v>
      </c>
      <c r="P29" s="249">
        <f t="shared" ref="P29:R39" si="9">P5/P$17</f>
        <v>7.9949748743718585</v>
      </c>
      <c r="Q29" s="249">
        <f t="shared" si="9"/>
        <v>47.426540363353496</v>
      </c>
      <c r="R29" s="249">
        <f t="shared" si="9"/>
        <v>7.1550356933942405</v>
      </c>
      <c r="X29" s="35"/>
      <c r="Y29" s="35"/>
    </row>
    <row r="30" spans="1:25" ht="15.75" customHeight="1">
      <c r="A30" s="29">
        <f>'3.MA.ES.Level'!A29</f>
        <v>27</v>
      </c>
      <c r="B30" s="29"/>
      <c r="C30" s="33">
        <f t="shared" si="6"/>
        <v>18802.401267886162</v>
      </c>
      <c r="F30" s="44"/>
      <c r="G30" s="44"/>
      <c r="H30" s="44"/>
      <c r="I30" s="44"/>
      <c r="J30" s="44"/>
      <c r="K30" s="44"/>
      <c r="L30" s="44"/>
      <c r="M30" s="44"/>
      <c r="N30" s="44"/>
      <c r="O30" s="30">
        <f t="shared" si="8"/>
        <v>0.1</v>
      </c>
      <c r="P30" s="249">
        <f t="shared" si="9"/>
        <v>3.7189291541741021</v>
      </c>
      <c r="Q30" s="249">
        <f t="shared" si="9"/>
        <v>10.113337709032331</v>
      </c>
      <c r="R30" s="249">
        <f t="shared" si="9"/>
        <v>3.5025794330396018</v>
      </c>
      <c r="T30" s="30">
        <v>26</v>
      </c>
    </row>
    <row r="31" spans="1:25" ht="15.75" customHeight="1" thickBot="1">
      <c r="A31" s="29"/>
      <c r="C31" s="35"/>
      <c r="F31" s="44"/>
      <c r="G31" s="44"/>
      <c r="H31" s="44"/>
      <c r="I31" s="44"/>
      <c r="J31" s="44"/>
      <c r="K31" s="44"/>
      <c r="L31" s="44"/>
      <c r="M31" s="44"/>
      <c r="N31" s="44"/>
      <c r="O31" s="30">
        <f t="shared" si="8"/>
        <v>0.2</v>
      </c>
      <c r="P31" s="249">
        <f t="shared" si="9"/>
        <v>2.3577980722603051</v>
      </c>
      <c r="Q31" s="249">
        <f t="shared" si="9"/>
        <v>4.451983995417109</v>
      </c>
      <c r="R31" s="249">
        <f t="shared" si="9"/>
        <v>2.3001952950954738</v>
      </c>
    </row>
    <row r="32" spans="1:25" ht="15.75" customHeight="1">
      <c r="A32" s="219" t="str">
        <f>PROPER(CHAR(96+COLUMN(C6)))&amp;ROW(C6)</f>
        <v>C6</v>
      </c>
      <c r="B32" s="220" t="str" cm="1">
        <f t="array" aca="1" ref="B32" ca="1">_xlfn.FORMULATEXT(INDIRECT(A32))</f>
        <v>=(1-$B$1)*C5+$B$1*B5</v>
      </c>
      <c r="C32" s="245"/>
      <c r="D32" s="245"/>
      <c r="E32" s="246"/>
      <c r="F32" s="95"/>
      <c r="G32" s="95"/>
      <c r="H32" s="95"/>
      <c r="I32" s="95"/>
      <c r="J32" s="95"/>
      <c r="K32" s="95"/>
      <c r="L32" s="95"/>
      <c r="M32" s="95"/>
      <c r="N32" s="95"/>
      <c r="O32" s="30">
        <f t="shared" si="8"/>
        <v>0.30000000000000004</v>
      </c>
      <c r="P32" s="249">
        <f t="shared" si="9"/>
        <v>1.8014014899526629</v>
      </c>
      <c r="Q32" s="249">
        <f t="shared" si="9"/>
        <v>2.7597381077635132</v>
      </c>
      <c r="R32" s="249">
        <f t="shared" si="9"/>
        <v>1.7999636883259911</v>
      </c>
    </row>
    <row r="33" spans="1:18" ht="15.75" customHeight="1">
      <c r="A33" s="222" t="str">
        <f>PROPER(CHAR(96+COLUMN(D6)))&amp;ROW(D6)</f>
        <v>D6</v>
      </c>
      <c r="B33" s="238" t="str" cm="1">
        <f t="array" aca="1" ref="B33" ca="1">_xlfn.FORMULATEXT(INDIRECT(A33))</f>
        <v>=IF(ISNUMBER($C6),B6-C6,NA())</v>
      </c>
      <c r="C33" s="239"/>
      <c r="D33" s="239"/>
      <c r="E33" s="225"/>
      <c r="F33" s="44"/>
      <c r="G33" s="44"/>
      <c r="H33" s="44"/>
      <c r="I33" s="44"/>
      <c r="J33" s="44"/>
      <c r="K33" s="44"/>
      <c r="L33" s="44"/>
      <c r="M33" s="44"/>
      <c r="N33" s="44"/>
      <c r="O33" s="30">
        <f t="shared" si="8"/>
        <v>0.4</v>
      </c>
      <c r="P33" s="249">
        <f t="shared" si="9"/>
        <v>1.5061098171844836</v>
      </c>
      <c r="Q33" s="249">
        <f t="shared" si="9"/>
        <v>2.0044442862766214</v>
      </c>
      <c r="R33" s="249">
        <f t="shared" si="9"/>
        <v>1.5270439529813826</v>
      </c>
    </row>
    <row r="34" spans="1:18" ht="15.75" customHeight="1">
      <c r="A34" s="222" t="str">
        <f>PROPER(CHAR(96+COLUMN(E6)))&amp;ROW(E6)</f>
        <v>E6</v>
      </c>
      <c r="B34" s="238" t="str" cm="1">
        <f t="array" aca="1" ref="B34" ca="1">_xlfn.FORMULATEXT(INDIRECT(A34))</f>
        <v>=ABS(D6)</v>
      </c>
      <c r="C34" s="239"/>
      <c r="D34" s="239"/>
      <c r="E34" s="225"/>
      <c r="F34" s="44"/>
      <c r="G34" s="44"/>
      <c r="H34" s="44"/>
      <c r="I34" s="44"/>
      <c r="J34" s="44"/>
      <c r="K34" s="44"/>
      <c r="L34" s="44"/>
      <c r="M34" s="44"/>
      <c r="N34" s="44"/>
      <c r="O34" s="30">
        <f t="shared" si="8"/>
        <v>0.5</v>
      </c>
      <c r="P34" s="249">
        <f t="shared" si="9"/>
        <v>1.3341306874799967</v>
      </c>
      <c r="Q34" s="249">
        <f t="shared" si="9"/>
        <v>1.5939513068763378</v>
      </c>
      <c r="R34" s="249">
        <f t="shared" si="9"/>
        <v>1.3638228213568733</v>
      </c>
    </row>
    <row r="35" spans="1:18" ht="15.75" customHeight="1">
      <c r="A35" s="222" t="str">
        <f>PROPER(CHAR(96+COLUMN(F6)))&amp;ROW(F6)</f>
        <v>F6</v>
      </c>
      <c r="B35" s="238" t="str" cm="1">
        <f t="array" aca="1" ref="B35" ca="1">_xlfn.FORMULATEXT(INDIRECT(A35))</f>
        <v>=D6^2</v>
      </c>
      <c r="C35" s="239"/>
      <c r="D35" s="239"/>
      <c r="E35" s="225"/>
      <c r="F35" s="44"/>
      <c r="G35" s="44"/>
      <c r="H35" s="44"/>
      <c r="I35" s="44"/>
      <c r="J35" s="44"/>
      <c r="K35" s="44"/>
      <c r="L35" s="44"/>
      <c r="M35" s="44"/>
      <c r="N35" s="44"/>
      <c r="O35" s="30">
        <f t="shared" si="8"/>
        <v>0.6</v>
      </c>
      <c r="P35" s="249">
        <f t="shared" si="9"/>
        <v>1.2026234986260853</v>
      </c>
      <c r="Q35" s="249">
        <f t="shared" si="9"/>
        <v>1.3479610307369168</v>
      </c>
      <c r="R35" s="249">
        <f t="shared" si="9"/>
        <v>1.2364115814873853</v>
      </c>
    </row>
    <row r="36" spans="1:18" ht="15.75" customHeight="1">
      <c r="A36" s="222" t="str">
        <f>PROPER(CHAR(96+COLUMN(G6)))&amp;ROW(G6)</f>
        <v>G6</v>
      </c>
      <c r="B36" s="238" t="str" cm="1">
        <f t="array" aca="1" ref="B36" ca="1">_xlfn.FORMULATEXT(INDIRECT(A36))</f>
        <v>=E6/B6</v>
      </c>
      <c r="C36" s="239"/>
      <c r="D36" s="239"/>
      <c r="E36" s="225"/>
      <c r="F36" s="44"/>
      <c r="G36" s="44"/>
      <c r="H36" s="44"/>
      <c r="I36" s="44"/>
      <c r="J36" s="44"/>
      <c r="K36" s="44"/>
      <c r="L36" s="44"/>
      <c r="M36" s="44"/>
      <c r="N36" s="44"/>
      <c r="O36" s="30">
        <f t="shared" si="8"/>
        <v>0.7</v>
      </c>
      <c r="P36" s="249">
        <f t="shared" si="9"/>
        <v>1.1219799318438988</v>
      </c>
      <c r="Q36" s="249">
        <f t="shared" si="9"/>
        <v>1.1932100589841843</v>
      </c>
      <c r="R36" s="249">
        <f t="shared" si="9"/>
        <v>1.1506850292429005</v>
      </c>
    </row>
    <row r="37" spans="1:18" ht="15.75" customHeight="1">
      <c r="A37" s="222" t="str">
        <f>PROPER(CHAR(96+COLUMN(G7)))&amp;ROW(G7)</f>
        <v>G7</v>
      </c>
      <c r="B37" s="238" t="str" cm="1">
        <f t="array" aca="1" ref="B37" ca="1">_xlfn.FORMULATEXT(INDIRECT(A37))</f>
        <v>=E7/B7</v>
      </c>
      <c r="C37" s="239"/>
      <c r="D37" s="239"/>
      <c r="E37" s="225"/>
      <c r="F37" s="44"/>
      <c r="G37" s="44"/>
      <c r="H37" s="44"/>
      <c r="I37" s="44"/>
      <c r="J37" s="44"/>
      <c r="K37" s="44"/>
      <c r="L37" s="44"/>
      <c r="M37" s="44"/>
      <c r="N37" s="44"/>
      <c r="O37" s="30">
        <f t="shared" si="8"/>
        <v>0.79999999999999993</v>
      </c>
      <c r="P37" s="249">
        <f t="shared" si="9"/>
        <v>1.0680239247892336</v>
      </c>
      <c r="Q37" s="249">
        <f t="shared" si="9"/>
        <v>1.0946095272439194</v>
      </c>
      <c r="R37" s="249">
        <f t="shared" si="9"/>
        <v>1.0873955514511715</v>
      </c>
    </row>
    <row r="38" spans="1:18" ht="15.75" customHeight="1">
      <c r="A38" s="222" t="str">
        <f>PROPER(CHAR(96+COLUMN(I7)))&amp;ROW(I7)</f>
        <v>I7</v>
      </c>
      <c r="B38" s="238" t="str" cm="1">
        <f t="array" aca="1" ref="B38" ca="1">_xlfn.FORMULATEXT(INDIRECT(A38))</f>
        <v>=AVERAGE(F$4:F7)</v>
      </c>
      <c r="C38" s="239"/>
      <c r="D38" s="239"/>
      <c r="E38" s="225"/>
      <c r="F38" s="44"/>
      <c r="G38" s="44"/>
      <c r="H38" s="44"/>
      <c r="I38" s="44"/>
      <c r="J38" s="44"/>
      <c r="K38" s="44"/>
      <c r="L38" s="44"/>
      <c r="M38" s="44"/>
      <c r="N38" s="44"/>
      <c r="O38" s="30">
        <f t="shared" si="8"/>
        <v>0.89999999999999991</v>
      </c>
      <c r="P38" s="249">
        <f t="shared" si="9"/>
        <v>1.0228217075286292</v>
      </c>
      <c r="Q38" s="249">
        <f t="shared" si="9"/>
        <v>1.0336512929336292</v>
      </c>
      <c r="R38" s="249">
        <f t="shared" si="9"/>
        <v>1.0330552121971648</v>
      </c>
    </row>
    <row r="39" spans="1:18" ht="15.75" customHeight="1">
      <c r="A39" s="222" t="str">
        <f>PROPER(CHAR(96+COLUMN(J6)))&amp;ROW(J6)</f>
        <v>J6</v>
      </c>
      <c r="B39" s="238" t="str" cm="1">
        <f t="array" aca="1" ref="B39" ca="1">_xlfn.FORMULATEXT(INDIRECT(A39))</f>
        <v>=AVERAGE(G$4:G6)</v>
      </c>
      <c r="C39" s="239"/>
      <c r="D39" s="239"/>
      <c r="E39" s="225"/>
      <c r="F39" s="44"/>
      <c r="G39" s="44"/>
      <c r="H39" s="44"/>
      <c r="I39" s="44"/>
      <c r="J39" s="44"/>
      <c r="K39" s="44"/>
      <c r="L39" s="44"/>
      <c r="M39" s="44"/>
      <c r="N39" s="44"/>
      <c r="O39" s="30">
        <f t="shared" si="8"/>
        <v>0.99999999999999989</v>
      </c>
      <c r="P39" s="30">
        <f t="shared" si="9"/>
        <v>1</v>
      </c>
      <c r="Q39" s="30">
        <f t="shared" si="9"/>
        <v>1</v>
      </c>
      <c r="R39" s="30">
        <f t="shared" si="9"/>
        <v>1</v>
      </c>
    </row>
    <row r="40" spans="1:18" ht="15.75" customHeight="1" thickBot="1">
      <c r="A40" s="222" t="str">
        <f>PROPER(CHAR(96+COLUMN(K6)))&amp;ROW(K6)</f>
        <v>K6</v>
      </c>
      <c r="B40" s="238" t="str" cm="1">
        <f t="array" aca="1" ref="B40" ca="1">_xlfn.FORMULATEXT(INDIRECT(A40))</f>
        <v>=K5+D6</v>
      </c>
      <c r="C40" s="239"/>
      <c r="D40" s="239"/>
      <c r="E40" s="225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8" ht="15.75" customHeight="1">
      <c r="A41" s="222" t="str">
        <f>PROPER(CHAR(96+COLUMN(L6)))&amp;ROW(L6)</f>
        <v>L6</v>
      </c>
      <c r="B41" s="238" t="str" cm="1">
        <f t="array" aca="1" ref="B41" ca="1">_xlfn.FORMULATEXT(INDIRECT(A41))</f>
        <v>=IFERROR(K6/H6,"")</v>
      </c>
      <c r="C41" s="239"/>
      <c r="D41" s="239"/>
      <c r="E41" s="22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219" t="str">
        <f>PROPER(CHAR(96+COLUMN(P29)))&amp;ROW(P29)</f>
        <v>P29</v>
      </c>
      <c r="Q41" s="220" t="str" cm="1">
        <f t="array" aca="1" ref="Q41" ca="1">_xlfn.FORMULATEXT(INDIRECT(P41))</f>
        <v>=P5/P$17</v>
      </c>
      <c r="R41" s="221"/>
    </row>
    <row r="42" spans="1:18" ht="15.75" customHeight="1" thickBot="1">
      <c r="A42" s="226" t="str">
        <f>PROPER(CHAR(96+COLUMN(M6)))&amp;ROW(M6)</f>
        <v>M6</v>
      </c>
      <c r="B42" s="240" t="str" cm="1">
        <f t="array" aca="1" ref="B42" ca="1">_xlfn.FORMULATEXT(INDIRECT(A42))</f>
        <v>=AVERAGE(D$4:D6)</v>
      </c>
      <c r="C42" s="241"/>
      <c r="D42" s="241"/>
      <c r="E42" s="242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222" t="str">
        <f>PROPER(CHAR(96+COLUMN(Q29)))&amp;ROW(Q29)</f>
        <v>Q29</v>
      </c>
      <c r="Q42" s="238" t="str" cm="1">
        <f t="array" aca="1" ref="Q42" ca="1">_xlfn.FORMULATEXT(INDIRECT(P42))</f>
        <v>=Q5/Q$17</v>
      </c>
      <c r="R42" s="225"/>
    </row>
    <row r="43" spans="1:18" ht="15.75" customHeight="1" thickBot="1"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226" t="str">
        <f>PROPER(CHAR(96+COLUMN(R29)))&amp;ROW(R29)</f>
        <v>R29</v>
      </c>
      <c r="Q43" s="240" t="str" cm="1">
        <f t="array" aca="1" ref="Q43" ca="1">_xlfn.FORMULATEXT(INDIRECT(P43))</f>
        <v>=R5/R$17</v>
      </c>
      <c r="R43" s="242"/>
    </row>
    <row r="44" spans="1:18" ht="5.45" customHeight="1"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8" ht="12.75" customHeight="1"/>
    <row r="46" spans="1:18" ht="12.75" customHeight="1"/>
    <row r="47" spans="1:18" ht="12.75" customHeight="1"/>
    <row r="48" spans="1:1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</sheetData>
  <conditionalFormatting sqref="P5:P15">
    <cfRule type="cellIs" dxfId="22" priority="2" operator="equal">
      <formula>P$17</formula>
    </cfRule>
  </conditionalFormatting>
  <conditionalFormatting sqref="Q5:R15">
    <cfRule type="cellIs" dxfId="21" priority="1" operator="equal">
      <formula>Q$17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B8F1B-E723-467B-8265-503DF6415334}">
  <dimension ref="A1:Q223"/>
  <sheetViews>
    <sheetView zoomScale="71" zoomScaleNormal="71" workbookViewId="0">
      <selection activeCell="S27" sqref="S27"/>
    </sheetView>
  </sheetViews>
  <sheetFormatPr defaultColWidth="9.42578125" defaultRowHeight="16.5"/>
  <cols>
    <col min="1" max="2" width="9.42578125" style="30"/>
    <col min="3" max="3" width="10.7109375" style="30" bestFit="1" customWidth="1"/>
    <col min="4" max="9" width="9.42578125" style="30"/>
    <col min="10" max="10" width="6.7109375" style="30" customWidth="1"/>
    <col min="11" max="11" width="8.7109375" style="30" customWidth="1"/>
    <col min="12" max="12" width="9.42578125" style="30"/>
    <col min="13" max="13" width="8.7109375" style="24" customWidth="1"/>
    <col min="14" max="15" width="9.42578125" style="24"/>
    <col min="16" max="16384" width="9.42578125" style="30"/>
  </cols>
  <sheetData>
    <row r="1" spans="1:17">
      <c r="A1" s="175" t="s">
        <v>122</v>
      </c>
      <c r="B1" s="25">
        <f>_xlfn.XLOOKUP(O9,O3:O13,K3:K13)</f>
        <v>0.66</v>
      </c>
      <c r="C1" s="30" t="s">
        <v>109</v>
      </c>
      <c r="D1" s="30">
        <f>_xlfn.XLOOKUP(L15,L9:Q9,L2:Q2)</f>
        <v>495</v>
      </c>
      <c r="J1" s="30" t="s">
        <v>11</v>
      </c>
      <c r="L1" s="30" t="s">
        <v>108</v>
      </c>
      <c r="M1" s="30">
        <v>480</v>
      </c>
      <c r="N1" s="32">
        <v>5</v>
      </c>
    </row>
    <row r="2" spans="1:17">
      <c r="A2" s="29" t="s">
        <v>0</v>
      </c>
      <c r="B2" s="29" t="s">
        <v>1</v>
      </c>
      <c r="C2" s="29" t="s">
        <v>4</v>
      </c>
      <c r="D2" s="29" t="s">
        <v>7</v>
      </c>
      <c r="E2" s="29" t="s">
        <v>8</v>
      </c>
      <c r="F2" s="29" t="s">
        <v>11</v>
      </c>
      <c r="G2" s="29" t="s">
        <v>90</v>
      </c>
      <c r="H2" s="30" t="s">
        <v>15</v>
      </c>
      <c r="I2" s="29" t="s">
        <v>13</v>
      </c>
      <c r="K2" s="58">
        <f>F29</f>
        <v>755.11981990680215</v>
      </c>
      <c r="L2" s="24">
        <f>M1</f>
        <v>480</v>
      </c>
      <c r="M2" s="24">
        <f>L2+$N$1</f>
        <v>485</v>
      </c>
      <c r="N2" s="24">
        <f>M2+$N$1</f>
        <v>490</v>
      </c>
      <c r="O2" s="24">
        <f>N2+$N$1</f>
        <v>495</v>
      </c>
      <c r="P2" s="24">
        <f>O2+$N$1</f>
        <v>500</v>
      </c>
      <c r="Q2" s="24">
        <f>P2+$N$1</f>
        <v>505</v>
      </c>
    </row>
    <row r="3" spans="1:17" s="32" customFormat="1" ht="12.75" customHeight="1">
      <c r="A3" s="31"/>
      <c r="B3" s="31"/>
      <c r="C3" s="31"/>
      <c r="J3" s="30"/>
      <c r="K3" s="24">
        <f>J6</f>
        <v>0.6</v>
      </c>
      <c r="L3" s="152">
        <f t="dataTable" ref="L3:Q13" dt2D="1" dtr="1" r1="D1" r2="B1"/>
        <v>764.25031152763165</v>
      </c>
      <c r="M3" s="152">
        <v>763.50240778075045</v>
      </c>
      <c r="N3" s="152">
        <v>762.75450403386901</v>
      </c>
      <c r="O3" s="152">
        <v>762.0066002869878</v>
      </c>
      <c r="P3" s="152">
        <v>761.25869654010648</v>
      </c>
      <c r="Q3" s="152">
        <v>760.73095850399432</v>
      </c>
    </row>
    <row r="4" spans="1:17" ht="12.75" customHeight="1">
      <c r="A4" s="29">
        <f>'3.MA.ES.Level'!A3</f>
        <v>1</v>
      </c>
      <c r="B4" s="29">
        <f>'3.MA.ES.Level'!B3</f>
        <v>6460</v>
      </c>
      <c r="C4" s="33">
        <f>B4</f>
        <v>6460</v>
      </c>
      <c r="D4" s="33">
        <f>IF(ISNUMBER($C4),B4-C4,NA())</f>
        <v>0</v>
      </c>
      <c r="E4" s="33">
        <f>ABS(D4)</f>
        <v>0</v>
      </c>
      <c r="F4" s="104">
        <f>AVERAGE(E$4:E4)</f>
        <v>0</v>
      </c>
      <c r="G4" s="104">
        <f>D4</f>
        <v>0</v>
      </c>
      <c r="H4" s="33" t="str">
        <f t="shared" ref="H4:H29" si="0">IFERROR(G4/F4,"")</f>
        <v/>
      </c>
      <c r="I4" s="33">
        <f>AVERAGE(D$4:D4)</f>
        <v>0</v>
      </c>
      <c r="K4" s="24">
        <f t="shared" ref="K4:K13" si="1">K3+$J$7</f>
        <v>0.61</v>
      </c>
      <c r="L4" s="152">
        <v>761.16216398426866</v>
      </c>
      <c r="M4" s="152">
        <v>760.41791740426845</v>
      </c>
      <c r="N4" s="152">
        <v>759.67367082426767</v>
      </c>
      <c r="O4" s="152">
        <v>759.52342565990125</v>
      </c>
      <c r="P4" s="152">
        <v>759.40964477721423</v>
      </c>
      <c r="Q4" s="152">
        <v>759.29586389452686</v>
      </c>
    </row>
    <row r="5" spans="1:17" ht="12.75" customHeight="1">
      <c r="A5" s="29">
        <f>'3.MA.ES.Level'!A4</f>
        <v>2</v>
      </c>
      <c r="B5" s="29">
        <f>'3.MA.ES.Level'!B4</f>
        <v>7480</v>
      </c>
      <c r="C5" s="33">
        <f>$D$1+(1-$B$1)*C4+$B$1*B4</f>
        <v>6955</v>
      </c>
      <c r="D5" s="33">
        <f t="shared" ref="D5:D29" si="2">IF(ISNUMBER($C5),B5-C5,NA())</f>
        <v>525</v>
      </c>
      <c r="E5" s="33">
        <f t="shared" ref="E5:E29" si="3">ABS(D5)</f>
        <v>525</v>
      </c>
      <c r="F5" s="104">
        <f>AVERAGE(E$4:E5)</f>
        <v>262.5</v>
      </c>
      <c r="G5" s="104">
        <f t="shared" ref="G5:G29" si="4">G4+D5</f>
        <v>525</v>
      </c>
      <c r="H5" s="33">
        <f t="shared" si="0"/>
        <v>2</v>
      </c>
      <c r="I5" s="33">
        <f>AVERAGE(D$4:D5)</f>
        <v>262.5</v>
      </c>
      <c r="J5" s="30" t="s">
        <v>5</v>
      </c>
      <c r="K5" s="24">
        <f t="shared" si="1"/>
        <v>0.62</v>
      </c>
      <c r="L5" s="152">
        <v>758.91996609447881</v>
      </c>
      <c r="M5" s="152">
        <v>758.44396014051449</v>
      </c>
      <c r="N5" s="152">
        <v>758.32383222608121</v>
      </c>
      <c r="O5" s="152">
        <v>758.20370431164758</v>
      </c>
      <c r="P5" s="152">
        <v>758.08357639721419</v>
      </c>
      <c r="Q5" s="152">
        <v>757.96344848278102</v>
      </c>
    </row>
    <row r="6" spans="1:17" ht="12.75" customHeight="1">
      <c r="A6" s="29">
        <f>'3.MA.ES.Level'!A5</f>
        <v>3</v>
      </c>
      <c r="B6" s="29">
        <f>'3.MA.ES.Level'!B5</f>
        <v>8220</v>
      </c>
      <c r="C6" s="33">
        <f t="shared" ref="C6:C30" si="5">$D$1+(1-$B$1)*C5+$B$1*B5</f>
        <v>7796.5</v>
      </c>
      <c r="D6" s="33">
        <f t="shared" si="2"/>
        <v>423.5</v>
      </c>
      <c r="E6" s="33">
        <f t="shared" si="3"/>
        <v>423.5</v>
      </c>
      <c r="F6" s="104">
        <f>AVERAGE(E$4:E6)</f>
        <v>316.16666666666669</v>
      </c>
      <c r="G6" s="104">
        <f t="shared" si="4"/>
        <v>948.5</v>
      </c>
      <c r="H6" s="33">
        <f t="shared" si="0"/>
        <v>3</v>
      </c>
      <c r="I6" s="33">
        <f>AVERAGE(D$4:D6)</f>
        <v>316.16666666666669</v>
      </c>
      <c r="J6" s="30">
        <v>0.6</v>
      </c>
      <c r="K6" s="24">
        <f t="shared" si="1"/>
        <v>0.63</v>
      </c>
      <c r="L6" s="152">
        <v>758.10681438617462</v>
      </c>
      <c r="M6" s="152">
        <v>757.37029237852585</v>
      </c>
      <c r="N6" s="152">
        <v>757.10716385133151</v>
      </c>
      <c r="O6" s="152">
        <v>756.9811424263147</v>
      </c>
      <c r="P6" s="152">
        <v>756.85512100129847</v>
      </c>
      <c r="Q6" s="152">
        <v>756.72909957628167</v>
      </c>
    </row>
    <row r="7" spans="1:17" ht="12.75" customHeight="1">
      <c r="A7" s="29">
        <f>'3.MA.ES.Level'!A6</f>
        <v>4</v>
      </c>
      <c r="B7" s="29">
        <f>'3.MA.ES.Level'!B6</f>
        <v>9480</v>
      </c>
      <c r="C7" s="33">
        <f t="shared" si="5"/>
        <v>8571.01</v>
      </c>
      <c r="D7" s="33">
        <f t="shared" si="2"/>
        <v>908.98999999999978</v>
      </c>
      <c r="E7" s="33">
        <f t="shared" si="3"/>
        <v>908.98999999999978</v>
      </c>
      <c r="F7" s="104">
        <f>AVERAGE(E$4:E7)</f>
        <v>464.37249999999995</v>
      </c>
      <c r="G7" s="104">
        <f t="shared" si="4"/>
        <v>1857.4899999999998</v>
      </c>
      <c r="H7" s="33">
        <f t="shared" si="0"/>
        <v>4</v>
      </c>
      <c r="I7" s="33">
        <f>AVERAGE(D$4:D7)</f>
        <v>464.37249999999995</v>
      </c>
      <c r="J7" s="32">
        <v>0.01</v>
      </c>
      <c r="K7" s="24">
        <f t="shared" si="1"/>
        <v>0.64</v>
      </c>
      <c r="L7" s="152">
        <v>757.36180343305034</v>
      </c>
      <c r="M7" s="152">
        <v>756.62934827009099</v>
      </c>
      <c r="N7" s="152">
        <v>755.98279309935663</v>
      </c>
      <c r="O7" s="152">
        <v>755.85129945764027</v>
      </c>
      <c r="P7" s="152">
        <v>755.79941196977097</v>
      </c>
      <c r="Q7" s="152">
        <v>756.25878602036209</v>
      </c>
    </row>
    <row r="8" spans="1:17" ht="12.75" customHeight="1">
      <c r="A8" s="29">
        <f>'3.MA.ES.Level'!A7</f>
        <v>5</v>
      </c>
      <c r="B8" s="29">
        <f>'3.MA.ES.Level'!B7</f>
        <v>9650</v>
      </c>
      <c r="C8" s="33">
        <f t="shared" si="5"/>
        <v>9665.9434000000001</v>
      </c>
      <c r="D8" s="33">
        <f t="shared" si="2"/>
        <v>-15.943400000000111</v>
      </c>
      <c r="E8" s="33">
        <f t="shared" si="3"/>
        <v>15.943400000000111</v>
      </c>
      <c r="F8" s="104">
        <f>AVERAGE(E$4:E8)</f>
        <v>374.68667999999997</v>
      </c>
      <c r="G8" s="104">
        <f t="shared" si="4"/>
        <v>1841.5465999999997</v>
      </c>
      <c r="H8" s="33">
        <f t="shared" si="0"/>
        <v>4.9148974284327371</v>
      </c>
      <c r="I8" s="33">
        <f>AVERAGE(D$4:D8)</f>
        <v>368.30931999999996</v>
      </c>
      <c r="K8" s="24">
        <f t="shared" si="1"/>
        <v>0.65</v>
      </c>
      <c r="L8" s="152">
        <v>756.68226406017266</v>
      </c>
      <c r="M8" s="152">
        <v>755.95397384215835</v>
      </c>
      <c r="N8" s="152">
        <v>755.22568362414438</v>
      </c>
      <c r="O8" s="152">
        <v>755.17354485087901</v>
      </c>
      <c r="P8" s="152">
        <v>755.61980713715536</v>
      </c>
      <c r="Q8" s="152">
        <v>756.06606942343194</v>
      </c>
    </row>
    <row r="9" spans="1:17" ht="12.75" customHeight="1">
      <c r="A9" s="29">
        <f>'3.MA.ES.Level'!A8</f>
        <v>6</v>
      </c>
      <c r="B9" s="29">
        <f>'3.MA.ES.Level'!B8</f>
        <v>10630</v>
      </c>
      <c r="C9" s="33">
        <f t="shared" si="5"/>
        <v>10150.420756</v>
      </c>
      <c r="D9" s="33">
        <f t="shared" si="2"/>
        <v>479.57924400000047</v>
      </c>
      <c r="E9" s="33">
        <f t="shared" si="3"/>
        <v>479.57924400000047</v>
      </c>
      <c r="F9" s="104">
        <f>AVERAGE(E$4:E9)</f>
        <v>392.16877400000004</v>
      </c>
      <c r="G9" s="104">
        <f t="shared" si="4"/>
        <v>2321.1258440000001</v>
      </c>
      <c r="H9" s="33">
        <f t="shared" si="0"/>
        <v>5.9186911296512354</v>
      </c>
      <c r="I9" s="33">
        <f>AVERAGE(D$4:D9)</f>
        <v>386.85430733333334</v>
      </c>
      <c r="K9" s="24">
        <f t="shared" si="1"/>
        <v>0.66</v>
      </c>
      <c r="L9" s="152">
        <v>756.06552812021425</v>
      </c>
      <c r="M9" s="152">
        <v>755.41797615164137</v>
      </c>
      <c r="N9" s="152">
        <v>755.2688980292213</v>
      </c>
      <c r="O9" s="152">
        <v>755.11981990680215</v>
      </c>
      <c r="P9" s="152">
        <v>755.51264086429978</v>
      </c>
      <c r="Q9" s="152">
        <v>755.94631331831215</v>
      </c>
    </row>
    <row r="10" spans="1:17" ht="12.75" customHeight="1">
      <c r="A10" s="29">
        <f>'3.MA.ES.Level'!A9</f>
        <v>7</v>
      </c>
      <c r="B10" s="29">
        <f>'3.MA.ES.Level'!B9</f>
        <v>11810</v>
      </c>
      <c r="C10" s="33">
        <f t="shared" si="5"/>
        <v>10961.94305704</v>
      </c>
      <c r="D10" s="33">
        <f t="shared" si="2"/>
        <v>848.05694296000001</v>
      </c>
      <c r="E10" s="33">
        <f t="shared" si="3"/>
        <v>848.05694296000001</v>
      </c>
      <c r="F10" s="104">
        <f>AVERAGE(E$4:E10)</f>
        <v>457.29565528000006</v>
      </c>
      <c r="G10" s="104">
        <f t="shared" si="4"/>
        <v>3169.1827869600002</v>
      </c>
      <c r="H10" s="33">
        <f t="shared" si="0"/>
        <v>6.9302709316569473</v>
      </c>
      <c r="I10" s="33">
        <f>AVERAGE(D$4:D10)</f>
        <v>452.7403981371429</v>
      </c>
      <c r="K10" s="24">
        <f t="shared" si="1"/>
        <v>0.67</v>
      </c>
      <c r="L10" s="152">
        <v>755.8843207130119</v>
      </c>
      <c r="M10" s="152">
        <v>755.73184490622339</v>
      </c>
      <c r="N10" s="152">
        <v>755.57936909943487</v>
      </c>
      <c r="O10" s="152">
        <v>755.42689329264613</v>
      </c>
      <c r="P10" s="152">
        <v>755.47402416853333</v>
      </c>
      <c r="Q10" s="152">
        <v>755.89560117085671</v>
      </c>
    </row>
    <row r="11" spans="1:17" ht="12.75" customHeight="1">
      <c r="A11" s="29">
        <f>'3.MA.ES.Level'!A10</f>
        <v>8</v>
      </c>
      <c r="B11" s="29">
        <f>'3.MA.ES.Level'!B10</f>
        <v>13100</v>
      </c>
      <c r="C11" s="33">
        <f t="shared" si="5"/>
        <v>12016.6606393936</v>
      </c>
      <c r="D11" s="33">
        <f t="shared" si="2"/>
        <v>1083.3393606064001</v>
      </c>
      <c r="E11" s="33">
        <f t="shared" si="3"/>
        <v>1083.3393606064001</v>
      </c>
      <c r="F11" s="104">
        <f>AVERAGE(E$4:E11)</f>
        <v>535.55111844580006</v>
      </c>
      <c r="G11" s="104">
        <f t="shared" si="4"/>
        <v>4252.5221475664002</v>
      </c>
      <c r="H11" s="33">
        <f t="shared" si="0"/>
        <v>7.9404598386564151</v>
      </c>
      <c r="I11" s="33">
        <f>AVERAGE(D$4:D11)</f>
        <v>531.56526844580003</v>
      </c>
      <c r="K11" s="24">
        <f t="shared" si="1"/>
        <v>0.68</v>
      </c>
      <c r="L11" s="152">
        <v>756.24685636590937</v>
      </c>
      <c r="M11" s="152">
        <v>756.0911958304273</v>
      </c>
      <c r="N11" s="152">
        <v>755.93553529494523</v>
      </c>
      <c r="O11" s="152">
        <v>755.77987475946327</v>
      </c>
      <c r="P11" s="152">
        <v>755.62421422398131</v>
      </c>
      <c r="Q11" s="152">
        <v>755.91013875119256</v>
      </c>
    </row>
    <row r="12" spans="1:17" ht="12.75" customHeight="1">
      <c r="A12" s="29">
        <f>'3.MA.ES.Level'!A11</f>
        <v>9</v>
      </c>
      <c r="B12" s="29">
        <f>'3.MA.ES.Level'!B11</f>
        <v>14190</v>
      </c>
      <c r="C12" s="33">
        <f t="shared" si="5"/>
        <v>13226.664617393824</v>
      </c>
      <c r="D12" s="33">
        <f t="shared" si="2"/>
        <v>963.3353826061757</v>
      </c>
      <c r="E12" s="33">
        <f t="shared" si="3"/>
        <v>963.3353826061757</v>
      </c>
      <c r="F12" s="104">
        <f>AVERAGE(E$4:E12)</f>
        <v>583.08270335250847</v>
      </c>
      <c r="G12" s="104">
        <f t="shared" si="4"/>
        <v>5215.8575301725759</v>
      </c>
      <c r="H12" s="33">
        <f t="shared" si="0"/>
        <v>8.9453134181194827</v>
      </c>
      <c r="I12" s="33">
        <f>AVERAGE(D$4:D12)</f>
        <v>579.53972557473071</v>
      </c>
      <c r="K12" s="24">
        <f t="shared" si="1"/>
        <v>0.69000000000000006</v>
      </c>
      <c r="L12" s="152">
        <v>756.65227924291662</v>
      </c>
      <c r="M12" s="152">
        <v>756.49363422564102</v>
      </c>
      <c r="N12" s="152">
        <v>756.33498920836541</v>
      </c>
      <c r="O12" s="152">
        <v>756.17634419109027</v>
      </c>
      <c r="P12" s="152">
        <v>756.01769917381478</v>
      </c>
      <c r="Q12" s="152">
        <v>755.98625521865642</v>
      </c>
    </row>
    <row r="13" spans="1:17" ht="12.75" customHeight="1">
      <c r="A13" s="29">
        <f>'3.MA.ES.Level'!A12</f>
        <v>10</v>
      </c>
      <c r="B13" s="29">
        <f>'3.MA.ES.Level'!B12</f>
        <v>15760</v>
      </c>
      <c r="C13" s="33">
        <f t="shared" si="5"/>
        <v>14357.465969913899</v>
      </c>
      <c r="D13" s="33">
        <f t="shared" si="2"/>
        <v>1402.5340300861008</v>
      </c>
      <c r="E13" s="33">
        <f t="shared" si="3"/>
        <v>1402.5340300861008</v>
      </c>
      <c r="F13" s="104">
        <f>AVERAGE(E$4:E13)</f>
        <v>665.02783602586771</v>
      </c>
      <c r="G13" s="104">
        <f t="shared" si="4"/>
        <v>6618.3915602586767</v>
      </c>
      <c r="H13" s="33">
        <f t="shared" si="0"/>
        <v>9.9520519318551344</v>
      </c>
      <c r="I13" s="33">
        <f>AVERAGE(D$4:D13)</f>
        <v>661.83915602586762</v>
      </c>
      <c r="K13" s="24">
        <f t="shared" si="1"/>
        <v>0.70000000000000007</v>
      </c>
      <c r="L13" s="152">
        <v>757.09822898460766</v>
      </c>
      <c r="M13" s="152">
        <v>756.93678801729084</v>
      </c>
      <c r="N13" s="152">
        <v>756.77534704997447</v>
      </c>
      <c r="O13" s="152">
        <v>756.61390608265765</v>
      </c>
      <c r="P13" s="152">
        <v>756.45246511534083</v>
      </c>
      <c r="Q13" s="152">
        <v>756.29102414802458</v>
      </c>
    </row>
    <row r="14" spans="1:17" ht="12.75" customHeight="1">
      <c r="A14" s="29">
        <f>'3.MA.ES.Level'!A13</f>
        <v>11</v>
      </c>
      <c r="B14" s="29">
        <f>'3.MA.ES.Level'!B13</f>
        <v>15670</v>
      </c>
      <c r="C14" s="33">
        <f t="shared" si="5"/>
        <v>15778.138429770726</v>
      </c>
      <c r="D14" s="33">
        <f t="shared" si="2"/>
        <v>-108.13842977072636</v>
      </c>
      <c r="E14" s="33">
        <f t="shared" si="3"/>
        <v>108.13842977072636</v>
      </c>
      <c r="F14" s="104">
        <f>AVERAGE(E$4:E14)</f>
        <v>614.40152636630944</v>
      </c>
      <c r="G14" s="104">
        <f t="shared" si="4"/>
        <v>6510.2531304879503</v>
      </c>
      <c r="H14" s="33">
        <f t="shared" si="0"/>
        <v>10.596088797159828</v>
      </c>
      <c r="I14" s="33">
        <f>AVERAGE(D$4:D14)</f>
        <v>591.84119368072277</v>
      </c>
      <c r="K14" s="24"/>
      <c r="L14" s="24"/>
    </row>
    <row r="15" spans="1:17" ht="12.75" customHeight="1">
      <c r="A15" s="29">
        <f>'3.MA.ES.Level'!A14</f>
        <v>12</v>
      </c>
      <c r="B15" s="29">
        <f>'3.MA.ES.Level'!B14</f>
        <v>14340</v>
      </c>
      <c r="C15" s="33">
        <f t="shared" si="5"/>
        <v>16201.767066122047</v>
      </c>
      <c r="D15" s="33">
        <f t="shared" si="2"/>
        <v>-1861.7670661220473</v>
      </c>
      <c r="E15" s="33">
        <f t="shared" si="3"/>
        <v>1861.7670661220473</v>
      </c>
      <c r="F15" s="104">
        <f>AVERAGE(E$4:E15)</f>
        <v>718.34865467928751</v>
      </c>
      <c r="G15" s="104">
        <f t="shared" si="4"/>
        <v>4648.4860643659031</v>
      </c>
      <c r="H15" s="33">
        <f t="shared" si="0"/>
        <v>6.4710722767919107</v>
      </c>
      <c r="I15" s="33">
        <f>AVERAGE(D$4:D15)</f>
        <v>387.37383869715859</v>
      </c>
      <c r="K15" s="124" t="s">
        <v>153</v>
      </c>
      <c r="L15" s="105">
        <f>MIN(L3:Q13)</f>
        <v>755.11981990680215</v>
      </c>
    </row>
    <row r="16" spans="1:17" ht="12.75" customHeight="1" thickBot="1">
      <c r="A16" s="29">
        <f>'3.MA.ES.Level'!A15</f>
        <v>13</v>
      </c>
      <c r="B16" s="29">
        <f>'3.MA.ES.Level'!B15</f>
        <v>11810</v>
      </c>
      <c r="C16" s="33">
        <f t="shared" si="5"/>
        <v>15468.000802481496</v>
      </c>
      <c r="D16" s="33">
        <f t="shared" si="2"/>
        <v>-3658.0008024814961</v>
      </c>
      <c r="E16" s="33">
        <f t="shared" si="3"/>
        <v>3658.0008024814961</v>
      </c>
      <c r="F16" s="104">
        <f>AVERAGE(E$4:E16)</f>
        <v>944.47574297176516</v>
      </c>
      <c r="G16" s="104">
        <f t="shared" si="4"/>
        <v>990.48526188440701</v>
      </c>
      <c r="H16" s="33">
        <f t="shared" si="0"/>
        <v>1.0487143468268165</v>
      </c>
      <c r="I16" s="33">
        <f>AVERAGE(D$4:D16)</f>
        <v>76.191173991108229</v>
      </c>
      <c r="K16"/>
      <c r="L16"/>
      <c r="M16"/>
      <c r="N16"/>
      <c r="O16"/>
    </row>
    <row r="17" spans="1:15" ht="12.75" customHeight="1">
      <c r="A17" s="29">
        <f>'3.MA.ES.Level'!A16</f>
        <v>14</v>
      </c>
      <c r="B17" s="29">
        <f>'3.MA.ES.Level'!B16</f>
        <v>14100</v>
      </c>
      <c r="C17" s="33">
        <f t="shared" si="5"/>
        <v>13548.720272843708</v>
      </c>
      <c r="D17" s="33">
        <f t="shared" si="2"/>
        <v>551.27972715629221</v>
      </c>
      <c r="E17" s="33">
        <f t="shared" si="3"/>
        <v>551.27972715629221</v>
      </c>
      <c r="F17" s="104">
        <f>AVERAGE(E$4:E17)</f>
        <v>916.39031327065993</v>
      </c>
      <c r="G17" s="104">
        <f t="shared" si="4"/>
        <v>1541.7649890406992</v>
      </c>
      <c r="H17" s="33">
        <f t="shared" si="0"/>
        <v>1.6824326563841931</v>
      </c>
      <c r="I17" s="33">
        <f>AVERAGE(D$4:D17)</f>
        <v>110.12607064576423</v>
      </c>
      <c r="K17" s="219" t="str">
        <f>PROPER(CHAR(96+COLUMN(C6)))&amp;ROW(C6)</f>
        <v>C6</v>
      </c>
      <c r="L17" s="220" t="str" cm="1">
        <f t="array" aca="1" ref="L17" ca="1">_xlfn.FORMULATEXT(INDIRECT(K17))</f>
        <v>=$D$1+(1-$B$1)*C5+$B$1*B5</v>
      </c>
      <c r="M17" s="245"/>
      <c r="N17" s="246"/>
      <c r="O17"/>
    </row>
    <row r="18" spans="1:15" ht="12.75" customHeight="1">
      <c r="A18" s="29">
        <f>'3.MA.ES.Level'!A17</f>
        <v>15</v>
      </c>
      <c r="B18" s="29">
        <f>'3.MA.ES.Level'!B17</f>
        <v>14000</v>
      </c>
      <c r="C18" s="33">
        <f t="shared" si="5"/>
        <v>14407.564892766859</v>
      </c>
      <c r="D18" s="33">
        <f t="shared" si="2"/>
        <v>-407.56489276685897</v>
      </c>
      <c r="E18" s="33">
        <f t="shared" si="3"/>
        <v>407.56489276685897</v>
      </c>
      <c r="F18" s="104">
        <f>AVERAGE(E$4:E18)</f>
        <v>882.46861857040653</v>
      </c>
      <c r="G18" s="104">
        <f t="shared" si="4"/>
        <v>1134.2000962738402</v>
      </c>
      <c r="H18" s="33">
        <f t="shared" si="0"/>
        <v>1.2852582770719225</v>
      </c>
      <c r="I18" s="33">
        <f>AVERAGE(D$4:D18)</f>
        <v>75.613339751589351</v>
      </c>
      <c r="K18" s="222" t="str">
        <f>PROPER(CHAR(96+COLUMN(K3)))&amp;ROW(K3)</f>
        <v>K3</v>
      </c>
      <c r="L18" s="238" t="str" cm="1">
        <f t="array" aca="1" ref="L18" ca="1">_xlfn.FORMULATEXT(INDIRECT(K18))</f>
        <v>=J6</v>
      </c>
      <c r="M18" s="250"/>
      <c r="N18" s="251"/>
      <c r="O18"/>
    </row>
    <row r="19" spans="1:15" ht="12.75" customHeight="1">
      <c r="A19" s="29">
        <f>'3.MA.ES.Level'!A18</f>
        <v>16</v>
      </c>
      <c r="B19" s="29">
        <f>'3.MA.ES.Level'!B18</f>
        <v>14120</v>
      </c>
      <c r="C19" s="33">
        <f t="shared" si="5"/>
        <v>14633.572063540731</v>
      </c>
      <c r="D19" s="33">
        <f t="shared" si="2"/>
        <v>-513.5720635407306</v>
      </c>
      <c r="E19" s="33">
        <f t="shared" si="3"/>
        <v>513.5720635407306</v>
      </c>
      <c r="F19" s="104">
        <f>AVERAGE(E$4:E19)</f>
        <v>859.41258388105177</v>
      </c>
      <c r="G19" s="104">
        <f t="shared" si="4"/>
        <v>620.62803273310965</v>
      </c>
      <c r="H19" s="33">
        <f t="shared" si="0"/>
        <v>0.72215376452878255</v>
      </c>
      <c r="I19" s="33">
        <f>AVERAGE(D$4:D19)</f>
        <v>38.789252045819353</v>
      </c>
      <c r="K19" s="222" t="str">
        <f>PROPER(CHAR(96+COLUMN(K4)))&amp;ROW(K4)</f>
        <v>K4</v>
      </c>
      <c r="L19" s="238" t="str" cm="1">
        <f t="array" aca="1" ref="L19" ca="1">_xlfn.FORMULATEXT(INDIRECT(K19))</f>
        <v>=K3+$J$7</v>
      </c>
      <c r="M19" s="250"/>
      <c r="N19" s="251"/>
      <c r="O19"/>
    </row>
    <row r="20" spans="1:15" ht="12.75" customHeight="1">
      <c r="A20" s="29">
        <f>'3.MA.ES.Level'!A19</f>
        <v>17</v>
      </c>
      <c r="B20" s="29">
        <f>'3.MA.ES.Level'!B19</f>
        <v>14600</v>
      </c>
      <c r="C20" s="33">
        <f t="shared" si="5"/>
        <v>14789.61450160385</v>
      </c>
      <c r="D20" s="33">
        <f t="shared" si="2"/>
        <v>-189.61450160384993</v>
      </c>
      <c r="E20" s="33">
        <f t="shared" si="3"/>
        <v>189.61450160384993</v>
      </c>
      <c r="F20" s="104">
        <f>AVERAGE(E$4:E20)</f>
        <v>820.01269668827524</v>
      </c>
      <c r="G20" s="104">
        <f t="shared" si="4"/>
        <v>431.01353112925972</v>
      </c>
      <c r="H20" s="33">
        <f t="shared" si="0"/>
        <v>0.52561811892664867</v>
      </c>
      <c r="I20" s="33">
        <f>AVERAGE(D$4:D20)</f>
        <v>25.353737125250571</v>
      </c>
      <c r="K20" s="222" t="str">
        <f>PROPER(CHAR(96+COLUMN(K2)))&amp;ROW(K2)</f>
        <v>K2</v>
      </c>
      <c r="L20" s="238" t="str" cm="1">
        <f t="array" aca="1" ref="L20" ca="1">_xlfn.FORMULATEXT(INDIRECT(K20))</f>
        <v>=F29</v>
      </c>
      <c r="M20" s="250"/>
      <c r="N20" s="251"/>
      <c r="O20"/>
    </row>
    <row r="21" spans="1:15" ht="12.75" customHeight="1">
      <c r="A21" s="29">
        <f>'3.MA.ES.Level'!A20</f>
        <v>18</v>
      </c>
      <c r="B21" s="29">
        <f>'3.MA.ES.Level'!B20</f>
        <v>15160</v>
      </c>
      <c r="C21" s="33">
        <f t="shared" si="5"/>
        <v>15159.468930545308</v>
      </c>
      <c r="D21" s="33">
        <f t="shared" si="2"/>
        <v>0.53106945469153288</v>
      </c>
      <c r="E21" s="33">
        <f t="shared" si="3"/>
        <v>0.53106945469153288</v>
      </c>
      <c r="F21" s="104">
        <f>AVERAGE(E$4:E21)</f>
        <v>774.48593961974279</v>
      </c>
      <c r="G21" s="104">
        <f t="shared" si="4"/>
        <v>431.54460058395125</v>
      </c>
      <c r="H21" s="33">
        <f t="shared" si="0"/>
        <v>0.5572013364062246</v>
      </c>
      <c r="I21" s="33">
        <f>AVERAGE(D$4:D21)</f>
        <v>23.974700032441735</v>
      </c>
      <c r="K21" s="222" t="str">
        <f>PROPER(CHAR(96+COLUMN(L15)))&amp;ROW(L15)</f>
        <v>L15</v>
      </c>
      <c r="L21" s="238" t="str" cm="1">
        <f t="array" aca="1" ref="L21" ca="1">_xlfn.FORMULATEXT(INDIRECT(K21))</f>
        <v>=MIN(L3:Q13)</v>
      </c>
      <c r="M21" s="250"/>
      <c r="N21" s="251"/>
      <c r="O21"/>
    </row>
    <row r="22" spans="1:15" ht="12.75" customHeight="1">
      <c r="A22" s="29">
        <f>'3.MA.ES.Level'!A21</f>
        <v>19</v>
      </c>
      <c r="B22" s="29">
        <f>'3.MA.ES.Level'!B21</f>
        <v>15350</v>
      </c>
      <c r="C22" s="33">
        <f t="shared" si="5"/>
        <v>15654.819436385405</v>
      </c>
      <c r="D22" s="33">
        <f t="shared" si="2"/>
        <v>-304.81943638540542</v>
      </c>
      <c r="E22" s="33">
        <f t="shared" si="3"/>
        <v>304.81943638540542</v>
      </c>
      <c r="F22" s="104">
        <f>AVERAGE(E$4:E22)</f>
        <v>749.76664997583032</v>
      </c>
      <c r="G22" s="104">
        <f t="shared" si="4"/>
        <v>126.72516419854583</v>
      </c>
      <c r="H22" s="33">
        <f t="shared" si="0"/>
        <v>0.16901947319560157</v>
      </c>
      <c r="I22" s="33">
        <f>AVERAGE(D$4:D22)</f>
        <v>6.6697454841339905</v>
      </c>
      <c r="K22" s="222" t="str">
        <f>PROPER(CHAR(96+COLUMN(B1)))&amp;ROW(B1)</f>
        <v>B1</v>
      </c>
      <c r="L22" s="238" t="str" cm="1">
        <f t="array" aca="1" ref="L22" ca="1">_xlfn.FORMULATEXT(INDIRECT(K22))</f>
        <v>=XLOOKUP(O9,O3:O13,K3:K13)</v>
      </c>
      <c r="M22" s="250"/>
      <c r="N22" s="251"/>
      <c r="O22"/>
    </row>
    <row r="23" spans="1:15" ht="12.75" customHeight="1" thickBot="1">
      <c r="A23" s="29">
        <f>'3.MA.ES.Level'!A22</f>
        <v>20</v>
      </c>
      <c r="B23" s="29">
        <f>'3.MA.ES.Level'!B22</f>
        <v>15630</v>
      </c>
      <c r="C23" s="33">
        <f t="shared" si="5"/>
        <v>15948.638608371039</v>
      </c>
      <c r="D23" s="33">
        <f t="shared" si="2"/>
        <v>-318.63860837103857</v>
      </c>
      <c r="E23" s="33">
        <f t="shared" si="3"/>
        <v>318.63860837103857</v>
      </c>
      <c r="F23" s="104">
        <f>AVERAGE(E$4:E23)</f>
        <v>728.21024789559067</v>
      </c>
      <c r="G23" s="104">
        <f t="shared" si="4"/>
        <v>-191.91344417249275</v>
      </c>
      <c r="H23" s="33">
        <f t="shared" si="0"/>
        <v>-0.26354125711234005</v>
      </c>
      <c r="I23" s="33">
        <f>AVERAGE(D$4:D23)</f>
        <v>-9.595672208624638</v>
      </c>
      <c r="K23" s="226" t="str">
        <f>PROPER(CHAR(96+COLUMN(D1)))&amp;ROW(D1)</f>
        <v>D1</v>
      </c>
      <c r="L23" s="240" t="str" cm="1">
        <f t="array" aca="1" ref="L23" ca="1">_xlfn.FORMULATEXT(INDIRECT(K23))</f>
        <v>=XLOOKUP(L15,L9:Q9,L2:Q2)</v>
      </c>
      <c r="M23" s="252"/>
      <c r="N23" s="253"/>
      <c r="O23"/>
    </row>
    <row r="24" spans="1:15" ht="12.75" customHeight="1">
      <c r="A24" s="29">
        <f>'3.MA.ES.Level'!A23</f>
        <v>21</v>
      </c>
      <c r="B24" s="29">
        <f>'3.MA.ES.Level'!B23</f>
        <v>16400</v>
      </c>
      <c r="C24" s="33">
        <f t="shared" si="5"/>
        <v>16233.337126846152</v>
      </c>
      <c r="D24" s="33">
        <f t="shared" si="2"/>
        <v>166.66287315384761</v>
      </c>
      <c r="E24" s="33">
        <f t="shared" si="3"/>
        <v>166.66287315384761</v>
      </c>
      <c r="F24" s="104">
        <f>AVERAGE(E$4:E24)</f>
        <v>701.46989671741244</v>
      </c>
      <c r="G24" s="104">
        <f t="shared" si="4"/>
        <v>-25.250571018645132</v>
      </c>
      <c r="H24" s="33">
        <f t="shared" si="0"/>
        <v>-3.5996656644579204E-2</v>
      </c>
      <c r="I24" s="33">
        <f>AVERAGE(D$4:D24)</f>
        <v>-1.2024081437450063</v>
      </c>
      <c r="K24"/>
      <c r="L24"/>
      <c r="M24"/>
      <c r="N24"/>
      <c r="O24"/>
    </row>
    <row r="25" spans="1:15" ht="12.75" customHeight="1">
      <c r="A25" s="29">
        <f>'3.MA.ES.Level'!A24</f>
        <v>22</v>
      </c>
      <c r="B25" s="29">
        <f>'3.MA.ES.Level'!B24</f>
        <v>17550</v>
      </c>
      <c r="C25" s="33">
        <f t="shared" si="5"/>
        <v>16838.334623127692</v>
      </c>
      <c r="D25" s="33">
        <f t="shared" si="2"/>
        <v>711.66537687230812</v>
      </c>
      <c r="E25" s="33">
        <f t="shared" si="3"/>
        <v>711.66537687230812</v>
      </c>
      <c r="F25" s="104">
        <f>AVERAGE(E$4:E25)</f>
        <v>701.93332763354408</v>
      </c>
      <c r="G25" s="104">
        <f t="shared" si="4"/>
        <v>686.41480585366298</v>
      </c>
      <c r="H25" s="33">
        <f t="shared" si="0"/>
        <v>0.97789174388940991</v>
      </c>
      <c r="I25" s="33">
        <f>AVERAGE(D$4:D25)</f>
        <v>31.200672993348316</v>
      </c>
      <c r="K25"/>
      <c r="L25"/>
      <c r="M25"/>
      <c r="N25"/>
      <c r="O25"/>
    </row>
    <row r="26" spans="1:15" ht="12.75" customHeight="1">
      <c r="A26" s="29">
        <f>'3.MA.ES.Level'!A25</f>
        <v>23</v>
      </c>
      <c r="B26" s="29">
        <f>'3.MA.ES.Level'!B25</f>
        <v>16970</v>
      </c>
      <c r="C26" s="33">
        <f t="shared" si="5"/>
        <v>17803.033771863415</v>
      </c>
      <c r="D26" s="33">
        <f t="shared" si="2"/>
        <v>-833.03377186341459</v>
      </c>
      <c r="E26" s="33">
        <f t="shared" si="3"/>
        <v>833.03377186341459</v>
      </c>
      <c r="F26" s="104">
        <f>AVERAGE(E$4:E26)</f>
        <v>707.63334694788625</v>
      </c>
      <c r="G26" s="104">
        <f t="shared" si="4"/>
        <v>-146.6189660097516</v>
      </c>
      <c r="H26" s="33">
        <f t="shared" si="0"/>
        <v>-0.20719623607640608</v>
      </c>
      <c r="I26" s="33">
        <f>AVERAGE(D$4:D26)</f>
        <v>-6.3747376525978954</v>
      </c>
      <c r="K26"/>
      <c r="L26"/>
      <c r="M26"/>
      <c r="N26"/>
      <c r="O26"/>
    </row>
    <row r="27" spans="1:15" ht="12.75" customHeight="1">
      <c r="A27" s="29">
        <f>'3.MA.ES.Level'!A26</f>
        <v>24</v>
      </c>
      <c r="B27" s="29">
        <f>'3.MA.ES.Level'!B26</f>
        <v>17300</v>
      </c>
      <c r="C27" s="33">
        <f t="shared" si="5"/>
        <v>17748.231482433563</v>
      </c>
      <c r="D27" s="33">
        <f t="shared" si="2"/>
        <v>-448.23148243356263</v>
      </c>
      <c r="E27" s="33">
        <f t="shared" si="3"/>
        <v>448.23148243356263</v>
      </c>
      <c r="F27" s="104">
        <f>AVERAGE(E$4:E27)</f>
        <v>696.82493592645608</v>
      </c>
      <c r="G27" s="104">
        <f t="shared" si="4"/>
        <v>-594.85044844331424</v>
      </c>
      <c r="H27" s="33">
        <f t="shared" si="0"/>
        <v>-0.85365838358301172</v>
      </c>
      <c r="I27" s="33">
        <f>AVERAGE(D$4:D27)</f>
        <v>-24.785435351804761</v>
      </c>
    </row>
    <row r="28" spans="1:15" ht="12.75" customHeight="1">
      <c r="A28" s="29">
        <f>'3.MA.ES.Level'!A27</f>
        <v>25</v>
      </c>
      <c r="B28" s="29">
        <f>'3.MA.ES.Level'!B27</f>
        <v>20060</v>
      </c>
      <c r="C28" s="33">
        <f t="shared" si="5"/>
        <v>17947.398704027411</v>
      </c>
      <c r="D28" s="33">
        <f t="shared" si="2"/>
        <v>2112.6012959725886</v>
      </c>
      <c r="E28" s="33">
        <f t="shared" si="3"/>
        <v>2112.6012959725886</v>
      </c>
      <c r="F28" s="104">
        <f>AVERAGE(E$4:E28)</f>
        <v>753.45599032830137</v>
      </c>
      <c r="G28" s="104">
        <f t="shared" si="4"/>
        <v>1517.7508475292743</v>
      </c>
      <c r="H28" s="33">
        <f t="shared" si="0"/>
        <v>2.0143855341410832</v>
      </c>
      <c r="I28" s="33">
        <f>AVERAGE(D$4:D28)</f>
        <v>60.710033901170974</v>
      </c>
    </row>
    <row r="29" spans="1:15" ht="12.75" customHeight="1">
      <c r="A29" s="29">
        <f>'3.MA.ES.Level'!A28</f>
        <v>26</v>
      </c>
      <c r="B29" s="29">
        <f>'3.MA.ES.Level'!B28</f>
        <v>19040</v>
      </c>
      <c r="C29" s="33">
        <f t="shared" si="5"/>
        <v>19836.715559369321</v>
      </c>
      <c r="D29" s="33">
        <f t="shared" si="2"/>
        <v>-796.71555936932054</v>
      </c>
      <c r="E29" s="33">
        <f t="shared" si="3"/>
        <v>796.71555936932054</v>
      </c>
      <c r="F29" s="104">
        <f>AVERAGE(E$4:E29)</f>
        <v>755.11981990680215</v>
      </c>
      <c r="G29" s="104">
        <f t="shared" si="4"/>
        <v>721.03528815995378</v>
      </c>
      <c r="H29" s="33">
        <f t="shared" si="0"/>
        <v>0.95486208830930286</v>
      </c>
      <c r="I29" s="33">
        <f>AVERAGE(D$4:D29)</f>
        <v>27.732126467690531</v>
      </c>
    </row>
    <row r="30" spans="1:15" ht="12.75" customHeight="1">
      <c r="A30" s="29">
        <f>'3.MA.ES.Level'!A29</f>
        <v>27</v>
      </c>
      <c r="B30" s="29"/>
      <c r="C30" s="33">
        <f t="shared" si="5"/>
        <v>19805.883290185571</v>
      </c>
    </row>
    <row r="31" spans="1:15" ht="12.75" customHeight="1">
      <c r="A31" s="29">
        <v>28</v>
      </c>
      <c r="B31"/>
      <c r="C31" s="33">
        <f>C30</f>
        <v>19805.883290185571</v>
      </c>
      <c r="D31"/>
      <c r="E31"/>
      <c r="F31"/>
      <c r="G31"/>
      <c r="H31"/>
      <c r="I31"/>
      <c r="J31"/>
    </row>
    <row r="32" spans="1:15" ht="12.75" customHeight="1">
      <c r="A32" s="29">
        <v>29</v>
      </c>
      <c r="C32" s="33">
        <f>C31</f>
        <v>19805.883290185571</v>
      </c>
      <c r="F32"/>
      <c r="G32"/>
      <c r="H32"/>
      <c r="I32"/>
      <c r="J32"/>
    </row>
    <row r="33" spans="1:10" ht="12.75" customHeight="1">
      <c r="A33" s="29">
        <v>30</v>
      </c>
      <c r="C33" s="33">
        <f>C32</f>
        <v>19805.883290185571</v>
      </c>
      <c r="F33"/>
      <c r="G33"/>
      <c r="H33"/>
      <c r="I33"/>
      <c r="J33"/>
    </row>
    <row r="34" spans="1:10" ht="12.75" customHeight="1">
      <c r="A34" s="29"/>
      <c r="C34" s="33"/>
      <c r="F34"/>
      <c r="G34"/>
      <c r="H34"/>
      <c r="I34"/>
      <c r="J34"/>
    </row>
    <row r="35" spans="1:10" ht="12.75" customHeight="1">
      <c r="A35"/>
      <c r="C35" s="33"/>
      <c r="F35"/>
      <c r="G35"/>
      <c r="H35"/>
      <c r="I35"/>
      <c r="J35"/>
    </row>
    <row r="36" spans="1:10" ht="12.75" customHeight="1">
      <c r="A36"/>
      <c r="F36"/>
      <c r="G36"/>
      <c r="H36"/>
      <c r="I36"/>
      <c r="J36"/>
    </row>
    <row r="37" spans="1:10" ht="12.75" customHeight="1">
      <c r="A37"/>
      <c r="B37"/>
      <c r="C37"/>
      <c r="D37"/>
      <c r="E37"/>
      <c r="F37"/>
      <c r="G37"/>
      <c r="H37"/>
      <c r="I37"/>
      <c r="J37"/>
    </row>
    <row r="38" spans="1:10" ht="12.75" customHeight="1">
      <c r="A38"/>
      <c r="B38"/>
      <c r="C38"/>
      <c r="D38"/>
      <c r="E38"/>
      <c r="F38"/>
      <c r="G38"/>
      <c r="H38"/>
      <c r="I38"/>
      <c r="J38"/>
    </row>
    <row r="39" spans="1:10" ht="12.75" customHeight="1">
      <c r="A39"/>
      <c r="B39"/>
      <c r="C39"/>
      <c r="D39"/>
      <c r="E39"/>
      <c r="F39"/>
      <c r="G39"/>
      <c r="H39"/>
      <c r="I39"/>
      <c r="J39"/>
    </row>
    <row r="40" spans="1:10" ht="12.75" customHeight="1">
      <c r="A40"/>
      <c r="B40"/>
      <c r="C40"/>
      <c r="D40"/>
      <c r="E40"/>
      <c r="F40"/>
      <c r="G40"/>
      <c r="H40"/>
      <c r="I40"/>
      <c r="J40"/>
    </row>
    <row r="41" spans="1:10" ht="12.75" customHeight="1">
      <c r="A41"/>
      <c r="B41"/>
      <c r="C41"/>
      <c r="D41"/>
      <c r="E41"/>
      <c r="F41"/>
      <c r="G41"/>
      <c r="H41"/>
      <c r="I41"/>
      <c r="J41"/>
    </row>
    <row r="42" spans="1:10" ht="12.75" customHeight="1">
      <c r="A42"/>
      <c r="B42"/>
      <c r="C42"/>
      <c r="D42"/>
      <c r="E42"/>
      <c r="F42"/>
      <c r="G42"/>
      <c r="H42"/>
      <c r="I42"/>
      <c r="J42"/>
    </row>
    <row r="43" spans="1:10" ht="12.75" customHeight="1">
      <c r="A43"/>
      <c r="B43"/>
      <c r="C43"/>
      <c r="D43"/>
      <c r="E43"/>
      <c r="F43"/>
      <c r="G43"/>
      <c r="H43"/>
      <c r="I43"/>
      <c r="J43"/>
    </row>
    <row r="44" spans="1:10" ht="12.75" customHeight="1">
      <c r="A44"/>
      <c r="B44"/>
      <c r="C44"/>
      <c r="D44"/>
      <c r="E44"/>
      <c r="F44"/>
      <c r="G44"/>
      <c r="H44"/>
      <c r="I44"/>
      <c r="J44"/>
    </row>
    <row r="45" spans="1:10" ht="12.75" customHeight="1">
      <c r="A45"/>
      <c r="B45"/>
      <c r="C45"/>
      <c r="D45"/>
      <c r="E45"/>
      <c r="F45"/>
      <c r="G45"/>
      <c r="H45"/>
      <c r="I45"/>
      <c r="J45"/>
    </row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</sheetData>
  <conditionalFormatting sqref="L3:Q13">
    <cfRule type="cellIs" dxfId="20" priority="1" operator="equal">
      <formula>$L$15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8D35-B33E-4F85-A983-9EFC9EF3D4C3}">
  <dimension ref="A1:L55"/>
  <sheetViews>
    <sheetView tabSelected="1" zoomScale="122" zoomScaleNormal="122" workbookViewId="0">
      <selection activeCell="G38" sqref="G38"/>
    </sheetView>
  </sheetViews>
  <sheetFormatPr defaultColWidth="8.7109375" defaultRowHeight="16.5"/>
  <cols>
    <col min="1" max="1" width="4.7109375" style="24" customWidth="1"/>
    <col min="2" max="2" width="7.140625" style="24" customWidth="1"/>
    <col min="3" max="3" width="10.7109375" style="24" customWidth="1"/>
    <col min="4" max="4" width="6.85546875" style="24" customWidth="1"/>
    <col min="5" max="5" width="16.140625" style="24" customWidth="1"/>
    <col min="6" max="6" width="12.5703125" style="24" customWidth="1"/>
    <col min="7" max="7" width="34.7109375" style="24" customWidth="1"/>
    <col min="8" max="8" width="11.7109375" style="24" customWidth="1"/>
    <col min="9" max="9" width="13.140625" style="24" bestFit="1" customWidth="1"/>
    <col min="10" max="10" width="12.28515625" style="24" customWidth="1"/>
    <col min="11" max="11" width="12.28515625" style="24" bestFit="1" customWidth="1"/>
    <col min="12" max="12" width="13.28515625" style="24" customWidth="1"/>
    <col min="13" max="13" width="3" style="24" customWidth="1"/>
    <col min="14" max="15" width="17.28515625" style="24" bestFit="1" customWidth="1"/>
    <col min="16" max="16" width="11.7109375" style="24" bestFit="1" customWidth="1"/>
    <col min="17" max="18" width="8.7109375" style="24" bestFit="1" customWidth="1"/>
    <col min="19" max="16384" width="8.7109375" style="24"/>
  </cols>
  <sheetData>
    <row r="1" spans="1:12" ht="17.25" thickBot="1">
      <c r="A1" s="98" t="s">
        <v>0</v>
      </c>
      <c r="B1" s="98" t="s">
        <v>1</v>
      </c>
      <c r="C1" s="98" t="s">
        <v>66</v>
      </c>
      <c r="D1" s="27"/>
      <c r="E1" s="24" t="s">
        <v>69</v>
      </c>
    </row>
    <row r="2" spans="1:12" ht="17.25" thickBot="1">
      <c r="A2" s="111">
        <f>'4.AllMetricsUsing.ES'!A4</f>
        <v>1</v>
      </c>
      <c r="B2" s="106">
        <f>'4.AllMetricsUsing.ES'!B4</f>
        <v>6460</v>
      </c>
      <c r="C2" s="109">
        <f t="shared" ref="C2:C28" si="0">$F$14+$F$15*A2</f>
        <v>8562.8205128205136</v>
      </c>
      <c r="D2" s="27"/>
      <c r="E2" s="255" t="s">
        <v>71</v>
      </c>
      <c r="F2" s="255"/>
    </row>
    <row r="3" spans="1:12">
      <c r="A3" s="111">
        <f>'4.AllMetricsUsing.ES'!A5</f>
        <v>2</v>
      </c>
      <c r="B3" s="106">
        <f>'4.AllMetricsUsing.ES'!B5</f>
        <v>7480</v>
      </c>
      <c r="C3" s="109">
        <f t="shared" si="0"/>
        <v>8982.0410256410269</v>
      </c>
      <c r="D3" s="27"/>
      <c r="E3" s="268" t="s">
        <v>72</v>
      </c>
      <c r="F3" s="272">
        <f>CORREL($B$2:$B$27,$A$2:$A$27)</f>
        <v>0.91751375503966293</v>
      </c>
      <c r="G3" s="269" t="str">
        <f ca="1">_xlfn.FORMULATEXT(F3)</f>
        <v>=CORREL($B$2:$B$27,$A$2:$A$27)</v>
      </c>
      <c r="H3" s="263">
        <f>SQRT(F4)</f>
        <v>0.91751375503966293</v>
      </c>
      <c r="I3" s="237" t="str">
        <f ca="1">_xlfn.FORMULATEXT(H3)</f>
        <v>=SQRT(F4)</v>
      </c>
      <c r="J3" s="257" t="s">
        <v>91</v>
      </c>
      <c r="K3" s="257"/>
      <c r="L3" s="221"/>
    </row>
    <row r="4" spans="1:12" ht="17.25" thickBot="1">
      <c r="A4" s="111">
        <f>'4.AllMetricsUsing.ES'!A6</f>
        <v>3</v>
      </c>
      <c r="B4" s="106">
        <f>'4.AllMetricsUsing.ES'!B6</f>
        <v>8220</v>
      </c>
      <c r="C4" s="109">
        <f t="shared" si="0"/>
        <v>9401.2615384615401</v>
      </c>
      <c r="D4" s="88"/>
      <c r="E4" s="270" t="s">
        <v>74</v>
      </c>
      <c r="F4" s="273">
        <f>RSQ($B$2:$B$27,$A$2:$A$27)</f>
        <v>0.8418314906869826</v>
      </c>
      <c r="G4" s="271" t="str">
        <f ca="1">_xlfn.FORMULATEXT(F4)</f>
        <v>=RSQ($B$2:$B$27,$A$2:$A$27)</v>
      </c>
      <c r="H4" s="264">
        <f>F3^2</f>
        <v>0.8418314906869826</v>
      </c>
      <c r="I4" s="258" t="str">
        <f ca="1">_xlfn.FORMULATEXT(H4)</f>
        <v>=F3^2</v>
      </c>
      <c r="J4" s="259" t="s">
        <v>73</v>
      </c>
      <c r="K4" s="259"/>
      <c r="L4" s="225"/>
    </row>
    <row r="5" spans="1:12" ht="17.25" thickBot="1">
      <c r="A5" s="111">
        <f>'4.AllMetricsUsing.ES'!A7</f>
        <v>4</v>
      </c>
      <c r="B5" s="106">
        <f>'4.AllMetricsUsing.ES'!B7</f>
        <v>9480</v>
      </c>
      <c r="C5" s="109">
        <f t="shared" si="0"/>
        <v>9820.4820512820515</v>
      </c>
      <c r="D5" s="27"/>
      <c r="E5" s="154" t="s">
        <v>75</v>
      </c>
      <c r="F5" s="158">
        <v>0.83524113613227335</v>
      </c>
      <c r="G5" s="256"/>
      <c r="H5" s="260" t="s">
        <v>25</v>
      </c>
      <c r="I5" s="265">
        <f>INTERCEPT($B$2:$B$27,$A$2:$A$27)</f>
        <v>8143.6000000000013</v>
      </c>
      <c r="J5" s="258" t="str">
        <f ca="1">_xlfn.FORMULATEXT(I5)</f>
        <v>=INTERCEPT($B$2:$B$27,$A$2:$A$27)</v>
      </c>
      <c r="K5" s="239"/>
      <c r="L5" s="225"/>
    </row>
    <row r="6" spans="1:12">
      <c r="A6" s="111">
        <f>'4.AllMetricsUsing.ES'!A8</f>
        <v>5</v>
      </c>
      <c r="B6" s="106">
        <f>'4.AllMetricsUsing.ES'!B8</f>
        <v>9650</v>
      </c>
      <c r="C6" s="109">
        <f t="shared" si="0"/>
        <v>10239.702564102565</v>
      </c>
      <c r="D6" s="27"/>
      <c r="E6" s="268" t="s">
        <v>76</v>
      </c>
      <c r="F6" s="274">
        <f>STEYX(B2:B27,A2:A27)</f>
        <v>1418.5095645131848</v>
      </c>
      <c r="G6" s="269" t="str">
        <f ca="1">_xlfn.FORMULATEXT(F6)</f>
        <v>=STEYX(B2:B27,A2:A27)</v>
      </c>
      <c r="H6" s="260" t="s">
        <v>26</v>
      </c>
      <c r="I6" s="265">
        <f>SLOPE($B$2:$B$27,$A$2:$A$27)</f>
        <v>419.22051282051279</v>
      </c>
      <c r="J6" s="258" t="str">
        <f ca="1">_xlfn.FORMULATEXT(I6)</f>
        <v>=SLOPE($B$2:$B$27,$A$2:$A$27)</v>
      </c>
      <c r="K6" s="239"/>
      <c r="L6" s="225"/>
    </row>
    <row r="7" spans="1:12" ht="17.25" thickBot="1">
      <c r="A7" s="111">
        <f>'4.AllMetricsUsing.ES'!A9</f>
        <v>6</v>
      </c>
      <c r="B7" s="106">
        <f>'4.AllMetricsUsing.ES'!B9</f>
        <v>10630</v>
      </c>
      <c r="C7" s="109">
        <f t="shared" si="0"/>
        <v>10658.923076923078</v>
      </c>
      <c r="E7" s="270" t="s">
        <v>77</v>
      </c>
      <c r="F7" s="275">
        <f>COUNT(B2:B27)</f>
        <v>26</v>
      </c>
      <c r="G7" s="271" t="str">
        <f ca="1">_xlfn.FORMULATEXT(F7)</f>
        <v>=COUNT(B2:B27)</v>
      </c>
      <c r="H7" s="260" t="s">
        <v>113</v>
      </c>
      <c r="I7" s="266">
        <f>RSQ($B$2:$B$27,$A$2:$A$27)</f>
        <v>0.8418314906869826</v>
      </c>
      <c r="J7" s="258" t="str">
        <f ca="1">_xlfn.FORMULATEXT(I7)</f>
        <v>=RSQ($B$2:$B$27,$A$2:$A$27)</v>
      </c>
      <c r="K7" s="239"/>
      <c r="L7" s="225"/>
    </row>
    <row r="8" spans="1:12" ht="17.25" thickBot="1">
      <c r="A8" s="111">
        <f>'4.AllMetricsUsing.ES'!A10</f>
        <v>7</v>
      </c>
      <c r="B8" s="106">
        <f>'4.AllMetricsUsing.ES'!B10</f>
        <v>11810</v>
      </c>
      <c r="C8" s="109">
        <f t="shared" si="0"/>
        <v>11078.143589743591</v>
      </c>
      <c r="E8" s="24" t="s">
        <v>78</v>
      </c>
      <c r="H8" s="261" t="s">
        <v>114</v>
      </c>
      <c r="I8" s="267">
        <f>STEYX(B2:B27,A2:A27)</f>
        <v>1418.5095645131848</v>
      </c>
      <c r="J8" s="262" t="str">
        <f ca="1">_xlfn.FORMULATEXT(I8)</f>
        <v>=STEYX(B2:B27,A2:A27)</v>
      </c>
      <c r="K8" s="241"/>
      <c r="L8" s="242"/>
    </row>
    <row r="9" spans="1:12">
      <c r="A9" s="111">
        <f>'4.AllMetricsUsing.ES'!A11</f>
        <v>8</v>
      </c>
      <c r="B9" s="106">
        <f>'4.AllMetricsUsing.ES'!B11</f>
        <v>13100</v>
      </c>
      <c r="C9" s="109">
        <f t="shared" si="0"/>
        <v>11497.364102564105</v>
      </c>
      <c r="E9" s="159"/>
      <c r="F9" s="159" t="s">
        <v>79</v>
      </c>
      <c r="G9" s="159" t="s">
        <v>80</v>
      </c>
      <c r="H9" s="254" t="s">
        <v>81</v>
      </c>
      <c r="I9" s="254" t="s">
        <v>82</v>
      </c>
      <c r="J9" s="254" t="s">
        <v>83</v>
      </c>
    </row>
    <row r="10" spans="1:12">
      <c r="A10" s="111">
        <f>'4.AllMetricsUsing.ES'!A12</f>
        <v>9</v>
      </c>
      <c r="B10" s="106">
        <f>'4.AllMetricsUsing.ES'!B12</f>
        <v>14190</v>
      </c>
      <c r="C10" s="109">
        <f t="shared" si="0"/>
        <v>11916.584615384616</v>
      </c>
      <c r="E10" s="154" t="s">
        <v>70</v>
      </c>
      <c r="F10" s="154">
        <v>1</v>
      </c>
      <c r="G10" s="154">
        <v>257028288.61538467</v>
      </c>
      <c r="H10" s="160">
        <v>257028288.61538467</v>
      </c>
      <c r="I10" s="158">
        <v>127.73690454718576</v>
      </c>
      <c r="J10" s="281">
        <v>4.2761355433372935E-11</v>
      </c>
    </row>
    <row r="11" spans="1:12">
      <c r="A11" s="111">
        <f>'4.AllMetricsUsing.ES'!A13</f>
        <v>10</v>
      </c>
      <c r="B11" s="106">
        <f>'4.AllMetricsUsing.ES'!B13</f>
        <v>15760</v>
      </c>
      <c r="C11" s="109">
        <f t="shared" si="0"/>
        <v>12335.805128205129</v>
      </c>
      <c r="E11" s="154" t="s">
        <v>84</v>
      </c>
      <c r="F11" s="154">
        <v>24</v>
      </c>
      <c r="G11" s="154">
        <v>48292065.230769187</v>
      </c>
      <c r="H11" s="160">
        <v>2012169.3846153829</v>
      </c>
      <c r="I11" s="154"/>
      <c r="J11" s="154"/>
    </row>
    <row r="12" spans="1:12" ht="17.25" thickBot="1">
      <c r="A12" s="111">
        <f>'4.AllMetricsUsing.ES'!A14</f>
        <v>11</v>
      </c>
      <c r="B12" s="106">
        <f>'4.AllMetricsUsing.ES'!B14</f>
        <v>15670</v>
      </c>
      <c r="C12" s="109">
        <f t="shared" si="0"/>
        <v>12755.025641025641</v>
      </c>
      <c r="E12" s="156" t="s">
        <v>43</v>
      </c>
      <c r="F12" s="156">
        <v>25</v>
      </c>
      <c r="G12" s="156">
        <v>305320353.84615386</v>
      </c>
      <c r="H12" s="156"/>
      <c r="I12" s="156"/>
      <c r="J12" s="156"/>
    </row>
    <row r="13" spans="1:12" ht="17.25" thickBot="1">
      <c r="A13" s="111">
        <f>'4.AllMetricsUsing.ES'!A15</f>
        <v>12</v>
      </c>
      <c r="B13" s="106">
        <f>'4.AllMetricsUsing.ES'!B15</f>
        <v>14340</v>
      </c>
      <c r="C13" s="109">
        <f t="shared" si="0"/>
        <v>13174.246153846154</v>
      </c>
      <c r="E13" s="282"/>
      <c r="F13" s="282" t="s">
        <v>85</v>
      </c>
      <c r="G13" s="159" t="s">
        <v>76</v>
      </c>
      <c r="H13" s="159" t="s">
        <v>86</v>
      </c>
      <c r="I13" s="159" t="s">
        <v>87</v>
      </c>
      <c r="J13" s="159" t="s">
        <v>88</v>
      </c>
      <c r="K13" s="159" t="s">
        <v>89</v>
      </c>
    </row>
    <row r="14" spans="1:12">
      <c r="A14" s="111">
        <f>'4.AllMetricsUsing.ES'!A16</f>
        <v>13</v>
      </c>
      <c r="B14" s="106">
        <f>'4.AllMetricsUsing.ES'!B16</f>
        <v>11810</v>
      </c>
      <c r="C14" s="109">
        <f t="shared" si="0"/>
        <v>13593.466666666667</v>
      </c>
      <c r="E14" s="268" t="s">
        <v>154</v>
      </c>
      <c r="F14" s="283">
        <f>INTERCEPT($B$2:$B$27,$A$2:$A$27)</f>
        <v>8143.6000000000013</v>
      </c>
      <c r="G14" s="155">
        <v>572.83365120483484</v>
      </c>
      <c r="H14" s="155">
        <v>14.216343580499602</v>
      </c>
      <c r="I14" s="154">
        <v>3.4716935612875686E-13</v>
      </c>
      <c r="J14" s="155">
        <v>6961.3294512262137</v>
      </c>
      <c r="K14" s="155">
        <v>9325.8705487737916</v>
      </c>
    </row>
    <row r="15" spans="1:12" ht="17.25" thickBot="1">
      <c r="A15" s="111">
        <f>'4.AllMetricsUsing.ES'!A17</f>
        <v>14</v>
      </c>
      <c r="B15" s="106">
        <f>'4.AllMetricsUsing.ES'!B17</f>
        <v>14100</v>
      </c>
      <c r="C15" s="109">
        <f t="shared" si="0"/>
        <v>14012.68717948718</v>
      </c>
      <c r="E15" s="270" t="s">
        <v>155</v>
      </c>
      <c r="F15" s="284">
        <f>SLOPE($B$2:$B$27,$A$2:$A$27)</f>
        <v>419.22051282051279</v>
      </c>
      <c r="G15" s="157">
        <v>37.09234845984988</v>
      </c>
      <c r="H15" s="157">
        <v>11.302075231884881</v>
      </c>
      <c r="I15" s="156">
        <v>4.2761355433373083E-11</v>
      </c>
      <c r="J15" s="279">
        <v>342.66566818682304</v>
      </c>
      <c r="K15" s="279">
        <v>495.77535745420232</v>
      </c>
    </row>
    <row r="16" spans="1:12">
      <c r="A16" s="111">
        <f>'4.AllMetricsUsing.ES'!A18</f>
        <v>15</v>
      </c>
      <c r="B16" s="106">
        <f>'4.AllMetricsUsing.ES'!B18</f>
        <v>14000</v>
      </c>
      <c r="C16" s="109">
        <f t="shared" si="0"/>
        <v>14431.907692307694</v>
      </c>
      <c r="E16" s="276" t="s">
        <v>115</v>
      </c>
      <c r="F16" s="237" t="str">
        <f ca="1">_xlfn.FORMULATEXT(F14)</f>
        <v>=INTERCEPT($B$2:$B$27,$A$2:$A$27)</v>
      </c>
      <c r="G16" s="221"/>
      <c r="J16" s="280" t="s">
        <v>92</v>
      </c>
      <c r="K16" s="280"/>
    </row>
    <row r="17" spans="1:7">
      <c r="A17" s="111">
        <f>'4.AllMetricsUsing.ES'!A19</f>
        <v>16</v>
      </c>
      <c r="B17" s="106">
        <f>'4.AllMetricsUsing.ES'!B19</f>
        <v>14120</v>
      </c>
      <c r="C17" s="109">
        <f t="shared" si="0"/>
        <v>14851.128205128207</v>
      </c>
      <c r="E17" s="277" t="s">
        <v>116</v>
      </c>
      <c r="F17" s="239" t="str">
        <f ca="1">_xlfn.FORMULATEXT(F15)</f>
        <v>=SLOPE($B$2:$B$27,$A$2:$A$27)</v>
      </c>
      <c r="G17" s="225"/>
    </row>
    <row r="18" spans="1:7" ht="17.25" thickBot="1">
      <c r="A18" s="111">
        <f>'4.AllMetricsUsing.ES'!A20</f>
        <v>17</v>
      </c>
      <c r="B18" s="106">
        <f>'4.AllMetricsUsing.ES'!B20</f>
        <v>14600</v>
      </c>
      <c r="C18" s="109">
        <f t="shared" si="0"/>
        <v>15270.34871794872</v>
      </c>
      <c r="E18" s="278" t="s">
        <v>112</v>
      </c>
      <c r="F18" s="241" t="str">
        <f ca="1">_xlfn.FORMULATEXT(C19)</f>
        <v>=$F$14+$F$15*A19</v>
      </c>
      <c r="G18" s="242"/>
    </row>
    <row r="19" spans="1:7">
      <c r="A19" s="111">
        <f>'4.AllMetricsUsing.ES'!A21</f>
        <v>18</v>
      </c>
      <c r="B19" s="106">
        <f>'4.AllMetricsUsing.ES'!B21</f>
        <v>15160</v>
      </c>
      <c r="C19" s="109">
        <f t="shared" si="0"/>
        <v>15689.569230769232</v>
      </c>
    </row>
    <row r="20" spans="1:7">
      <c r="A20" s="111">
        <f>'4.AllMetricsUsing.ES'!A22</f>
        <v>19</v>
      </c>
      <c r="B20" s="106">
        <f>'4.AllMetricsUsing.ES'!B22</f>
        <v>15350</v>
      </c>
      <c r="C20" s="109">
        <f t="shared" si="0"/>
        <v>16108.789743589743</v>
      </c>
    </row>
    <row r="21" spans="1:7">
      <c r="A21" s="111">
        <f>'4.AllMetricsUsing.ES'!A23</f>
        <v>20</v>
      </c>
      <c r="B21" s="106">
        <f>'4.AllMetricsUsing.ES'!B23</f>
        <v>15630</v>
      </c>
      <c r="C21" s="109">
        <f t="shared" si="0"/>
        <v>16528.010256410256</v>
      </c>
    </row>
    <row r="22" spans="1:7">
      <c r="A22" s="111">
        <f>'4.AllMetricsUsing.ES'!A24</f>
        <v>21</v>
      </c>
      <c r="B22" s="106">
        <f>'4.AllMetricsUsing.ES'!B24</f>
        <v>16400</v>
      </c>
      <c r="C22" s="109">
        <f t="shared" si="0"/>
        <v>16947.23076923077</v>
      </c>
    </row>
    <row r="23" spans="1:7">
      <c r="A23" s="111">
        <f>'4.AllMetricsUsing.ES'!A25</f>
        <v>22</v>
      </c>
      <c r="B23" s="106">
        <f>'4.AllMetricsUsing.ES'!B25</f>
        <v>17550</v>
      </c>
      <c r="C23" s="109">
        <f t="shared" si="0"/>
        <v>17366.451282051283</v>
      </c>
      <c r="D23" s="101"/>
    </row>
    <row r="24" spans="1:7">
      <c r="A24" s="111">
        <f>'4.AllMetricsUsing.ES'!A26</f>
        <v>23</v>
      </c>
      <c r="B24" s="106">
        <f>'4.AllMetricsUsing.ES'!B26</f>
        <v>16970</v>
      </c>
      <c r="C24" s="109">
        <f t="shared" si="0"/>
        <v>17785.671794871796</v>
      </c>
      <c r="D24" s="101"/>
    </row>
    <row r="25" spans="1:7">
      <c r="A25" s="111">
        <f>'4.AllMetricsUsing.ES'!A27</f>
        <v>24</v>
      </c>
      <c r="B25" s="106">
        <f>'4.AllMetricsUsing.ES'!B27</f>
        <v>17300</v>
      </c>
      <c r="C25" s="109">
        <f t="shared" si="0"/>
        <v>18204.892307692309</v>
      </c>
    </row>
    <row r="26" spans="1:7">
      <c r="A26" s="111">
        <f>'4.AllMetricsUsing.ES'!A28</f>
        <v>25</v>
      </c>
      <c r="B26" s="106">
        <f>'4.AllMetricsUsing.ES'!B28</f>
        <v>20060</v>
      </c>
      <c r="C26" s="109">
        <f t="shared" si="0"/>
        <v>18624.112820512823</v>
      </c>
    </row>
    <row r="27" spans="1:7">
      <c r="A27" s="111">
        <f>'4.AllMetricsUsing.ES'!A29</f>
        <v>26</v>
      </c>
      <c r="B27" s="106">
        <f>'4.AllMetricsUsing.ES'!B29</f>
        <v>19040</v>
      </c>
      <c r="C27" s="109">
        <f t="shared" si="0"/>
        <v>19043.333333333336</v>
      </c>
    </row>
    <row r="28" spans="1:7">
      <c r="A28" s="27">
        <f>'4.AllMetricsUsing.ES'!A30</f>
        <v>27</v>
      </c>
      <c r="B28" s="106"/>
      <c r="C28" s="109">
        <f t="shared" si="0"/>
        <v>19462.553846153845</v>
      </c>
    </row>
    <row r="29" spans="1:7">
      <c r="A29" s="27">
        <v>28</v>
      </c>
      <c r="B29" s="106"/>
      <c r="C29" s="109">
        <f>$F$14+$F$15*A29</f>
        <v>19881.774358974359</v>
      </c>
    </row>
    <row r="30" spans="1:7">
      <c r="A30" s="27">
        <v>29</v>
      </c>
      <c r="B30" s="106"/>
      <c r="C30" s="109">
        <f>$F$14+$F$15*A30</f>
        <v>20300.994871794872</v>
      </c>
    </row>
    <row r="31" spans="1:7">
      <c r="A31" s="27">
        <v>30</v>
      </c>
      <c r="C31" s="109">
        <f>$F$14+$F$15*A31</f>
        <v>20720.215384615385</v>
      </c>
    </row>
    <row r="32" spans="1:7">
      <c r="A32" s="27"/>
    </row>
    <row r="55" ht="15.75" customHeight="1"/>
  </sheetData>
  <sortState xmlns:xlrd2="http://schemas.microsoft.com/office/spreadsheetml/2017/richdata2" ref="K53:K78">
    <sortCondition ref="K53"/>
  </sortState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3AC5-2E0B-48A0-93AE-570E20ACA6AB}">
  <dimension ref="A1:BF284"/>
  <sheetViews>
    <sheetView zoomScale="77" zoomScaleNormal="77" workbookViewId="0">
      <selection activeCell="H38" sqref="H38"/>
    </sheetView>
  </sheetViews>
  <sheetFormatPr defaultColWidth="8.7109375" defaultRowHeight="16.5"/>
  <cols>
    <col min="1" max="1" width="3.7109375" style="24" customWidth="1"/>
    <col min="2" max="2" width="6.28515625" style="24" bestFit="1" customWidth="1"/>
    <col min="3" max="3" width="8.7109375" style="24" customWidth="1"/>
    <col min="4" max="4" width="6.7109375" style="27" customWidth="1"/>
    <col min="5" max="5" width="8.5703125" style="27" customWidth="1"/>
    <col min="6" max="6" width="1.28515625" style="27" customWidth="1"/>
    <col min="7" max="7" width="6.7109375" style="27" customWidth="1"/>
    <col min="8" max="8" width="42.85546875" style="27" customWidth="1"/>
    <col min="9" max="9" width="11.5703125" style="27" customWidth="1"/>
    <col min="10" max="19" width="10.28515625" style="27" customWidth="1"/>
    <col min="20" max="20" width="10.28515625" style="24" customWidth="1"/>
    <col min="21" max="21" width="8.140625" style="24" customWidth="1"/>
    <col min="22" max="22" width="7.28515625" bestFit="1" customWidth="1"/>
    <col min="23" max="23" width="5.28515625" bestFit="1" customWidth="1"/>
    <col min="24" max="24" width="6.7109375" customWidth="1"/>
    <col min="25" max="25" width="9.7109375" customWidth="1"/>
    <col min="26" max="26" width="11.140625" bestFit="1" customWidth="1"/>
    <col min="27" max="27" width="5.28515625" customWidth="1"/>
    <col min="28" max="28" width="5" customWidth="1"/>
    <col min="29" max="29" width="11.140625" bestFit="1" customWidth="1"/>
    <col min="30" max="40" width="9.140625" customWidth="1"/>
    <col min="41" max="58" width="8.85546875" customWidth="1"/>
    <col min="59" max="16384" width="8.7109375" style="24"/>
  </cols>
  <sheetData>
    <row r="1" spans="1:58">
      <c r="A1" s="25" t="str">
        <f>'4.AllMetricsUsing.ES'!A2</f>
        <v>t</v>
      </c>
      <c r="B1" s="25" t="str">
        <f>'4.AllMetricsUsing.ES'!B2</f>
        <v>At</v>
      </c>
      <c r="C1" s="25" t="s">
        <v>2</v>
      </c>
      <c r="D1" s="25" t="s">
        <v>3</v>
      </c>
      <c r="E1" s="25" t="s">
        <v>4</v>
      </c>
      <c r="G1" s="289" t="s">
        <v>156</v>
      </c>
      <c r="H1" s="290" cm="1">
        <f t="array" ref="H1">SUM(ABS(B3:B28-C3:C28))</f>
        <v>2694.5011739597458</v>
      </c>
      <c r="I1" s="291" t="s">
        <v>121</v>
      </c>
      <c r="J1" s="244">
        <v>0.86783469981596972</v>
      </c>
      <c r="K1" s="178">
        <v>0.8</v>
      </c>
      <c r="L1" s="178">
        <v>0.01</v>
      </c>
      <c r="N1" s="25" t="str">
        <f>"alpha="&amp;ROUND(J1,2)&amp;"; "&amp;"beta="&amp;ROUND(J2,2)</f>
        <v>alpha=0.87; beta=0</v>
      </c>
      <c r="T1" s="27"/>
      <c r="U1" s="25"/>
      <c r="V1" s="183"/>
    </row>
    <row r="2" spans="1:58" s="54" customFormat="1" ht="12.75" customHeight="1">
      <c r="A2" s="93"/>
      <c r="B2" s="93"/>
      <c r="C2" s="25">
        <f>B3</f>
        <v>6460</v>
      </c>
      <c r="D2" s="105">
        <f>(B28-B3)/(A28-A3)</f>
        <v>503.2</v>
      </c>
      <c r="E2" s="93"/>
      <c r="F2" s="87"/>
      <c r="G2" s="36" t="s">
        <v>157</v>
      </c>
      <c r="H2" s="290" cm="1">
        <f t="array" ref="H2">SUM((B3:B28-E3:E28)^2)</f>
        <v>29537423.444726542</v>
      </c>
      <c r="I2" s="292" t="s">
        <v>120</v>
      </c>
      <c r="J2" s="293">
        <v>0</v>
      </c>
      <c r="K2" s="178">
        <v>0</v>
      </c>
      <c r="L2" s="178">
        <v>0.1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1:58" ht="12.75" customHeight="1" thickBot="1">
      <c r="A3" s="25">
        <f>'2.YearlyData'!B2</f>
        <v>1</v>
      </c>
      <c r="B3" s="25">
        <f>'2.YearlyData'!K2</f>
        <v>6460</v>
      </c>
      <c r="C3" s="105">
        <f>(1-$J$1)*E3+$J$1*B3</f>
        <v>6526.5055790526039</v>
      </c>
      <c r="D3" s="105">
        <f>(1-$J$2)*D2+$J$2*(C3-C2)</f>
        <v>503.2</v>
      </c>
      <c r="E3" s="105">
        <f>C2+D2</f>
        <v>6963.2</v>
      </c>
      <c r="F3" s="88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88"/>
      <c r="U3" s="103"/>
    </row>
    <row r="4" spans="1:58" ht="12.75" customHeight="1">
      <c r="A4" s="25">
        <f>'2.YearlyData'!B3</f>
        <v>2</v>
      </c>
      <c r="B4" s="25">
        <f>'2.YearlyData'!K3</f>
        <v>7480</v>
      </c>
      <c r="C4" s="105">
        <f t="shared" ref="C4:C28" si="0">(1-$J$1)*E4+$J$1*B4</f>
        <v>7420.486702684293</v>
      </c>
      <c r="D4" s="105">
        <f t="shared" ref="D4:D28" si="1">(1-$J$2)*D3+$J$2*(C4-C3)</f>
        <v>503.2</v>
      </c>
      <c r="E4" s="105">
        <f t="shared" ref="E4:E29" si="2">C3+D3</f>
        <v>7029.7055790526038</v>
      </c>
      <c r="F4" s="88"/>
      <c r="G4" s="219" t="str">
        <f>PROPER(CHAR(96+COLUMN(H1)))&amp;ROW(H1)</f>
        <v>H1</v>
      </c>
      <c r="H4" s="286" t="str" cm="1">
        <f t="array" aca="1" ref="H4" ca="1">_xlfn.FORMULATEXT(INDIRECT(G4))</f>
        <v>=SUM(ABS(B3:B28-C3:C28))</v>
      </c>
      <c r="I4" s="103">
        <f>H2</f>
        <v>29537423.444726542</v>
      </c>
      <c r="J4" s="176">
        <f>K2</f>
        <v>0</v>
      </c>
      <c r="K4" s="176">
        <f t="shared" ref="K4:T4" si="3">J4+$L$2</f>
        <v>0.1</v>
      </c>
      <c r="L4" s="176">
        <f t="shared" si="3"/>
        <v>0.2</v>
      </c>
      <c r="M4" s="176">
        <f t="shared" si="3"/>
        <v>0.30000000000000004</v>
      </c>
      <c r="N4" s="176">
        <f t="shared" si="3"/>
        <v>0.4</v>
      </c>
      <c r="O4" s="176">
        <f t="shared" si="3"/>
        <v>0.5</v>
      </c>
      <c r="P4" s="176">
        <f t="shared" si="3"/>
        <v>0.6</v>
      </c>
      <c r="Q4" s="176">
        <f t="shared" si="3"/>
        <v>0.7</v>
      </c>
      <c r="R4" s="176">
        <f t="shared" si="3"/>
        <v>0.79999999999999993</v>
      </c>
      <c r="S4" s="176">
        <f t="shared" si="3"/>
        <v>0.89999999999999991</v>
      </c>
      <c r="T4" s="176">
        <f t="shared" si="3"/>
        <v>0.99999999999999989</v>
      </c>
      <c r="U4" s="103"/>
    </row>
    <row r="5" spans="1:58" ht="12.75" customHeight="1">
      <c r="A5" s="25">
        <f>'2.YearlyData'!B4</f>
        <v>3</v>
      </c>
      <c r="B5" s="25">
        <f>'2.YearlyData'!K4</f>
        <v>8220</v>
      </c>
      <c r="C5" s="105">
        <f t="shared" si="0"/>
        <v>8180.8376641117493</v>
      </c>
      <c r="D5" s="105">
        <f t="shared" si="1"/>
        <v>503.2</v>
      </c>
      <c r="E5" s="105">
        <f t="shared" si="2"/>
        <v>7923.6867026842929</v>
      </c>
      <c r="F5" s="88"/>
      <c r="G5" s="222" t="str">
        <f>PROPER(CHAR(96+COLUMN(H2)))&amp;ROW(H2)</f>
        <v>H2</v>
      </c>
      <c r="H5" s="287" t="str" cm="1">
        <f t="array" aca="1" ref="H5" ca="1">_xlfn.FORMULATEXT(INDIRECT(G5))</f>
        <v>=SUM((B3:B28-E3:E28)^2)</v>
      </c>
      <c r="I5" s="177">
        <f>K1</f>
        <v>0.8</v>
      </c>
      <c r="J5" s="103">
        <f t="dataTable" ref="J5:T15" dt2D="1" dtr="1" r1="J2" r2="J1"/>
        <v>29647246.523438808</v>
      </c>
      <c r="K5" s="103">
        <v>32131980.378480852</v>
      </c>
      <c r="L5" s="103">
        <v>33956411.811481424</v>
      </c>
      <c r="M5" s="103">
        <v>35553848.5863785</v>
      </c>
      <c r="N5" s="103">
        <v>37201227.73022113</v>
      </c>
      <c r="O5" s="103">
        <v>38998972.801100008</v>
      </c>
      <c r="P5" s="103">
        <v>40975022.72246059</v>
      </c>
      <c r="Q5" s="103">
        <v>43140172.784703374</v>
      </c>
      <c r="R5" s="103">
        <v>45507397.021493569</v>
      </c>
      <c r="S5" s="103">
        <v>48096555.709737599</v>
      </c>
      <c r="T5" s="103">
        <v>50932240.773914106</v>
      </c>
      <c r="U5" s="103"/>
    </row>
    <row r="6" spans="1:58" ht="12.75" customHeight="1">
      <c r="A6" s="25">
        <f>'2.YearlyData'!B5</f>
        <v>4</v>
      </c>
      <c r="B6" s="25">
        <f>'2.YearlyData'!K5</f>
        <v>9480</v>
      </c>
      <c r="C6" s="105">
        <f t="shared" si="0"/>
        <v>9374.801398942147</v>
      </c>
      <c r="D6" s="105">
        <f t="shared" si="1"/>
        <v>503.2</v>
      </c>
      <c r="E6" s="105">
        <f t="shared" si="2"/>
        <v>8684.0376641117491</v>
      </c>
      <c r="F6" s="88"/>
      <c r="G6" s="222" t="str">
        <f>PROPER(CHAR(96+COLUMN(C2)))&amp;ROW(C2)</f>
        <v>C2</v>
      </c>
      <c r="H6" s="287" t="str" cm="1">
        <f t="array" aca="1" ref="H6" ca="1">_xlfn.FORMULATEXT(INDIRECT(G6))</f>
        <v>=B3</v>
      </c>
      <c r="I6" s="177">
        <f>I5+$L$1</f>
        <v>0.81</v>
      </c>
      <c r="J6" s="103">
        <v>29616827.31357114</v>
      </c>
      <c r="K6" s="103">
        <v>32096745.369319711</v>
      </c>
      <c r="L6" s="103">
        <v>33938971.069789931</v>
      </c>
      <c r="M6" s="103">
        <v>35569738.052149445</v>
      </c>
      <c r="N6" s="103">
        <v>37258136.68076808</v>
      </c>
      <c r="O6" s="103">
        <v>39102126.857728817</v>
      </c>
      <c r="P6" s="103">
        <v>41130049.339853473</v>
      </c>
      <c r="Q6" s="103">
        <v>43354089.966367915</v>
      </c>
      <c r="R6" s="103">
        <v>45788691.625926636</v>
      </c>
      <c r="S6" s="103">
        <v>48454528.099403232</v>
      </c>
      <c r="T6" s="103">
        <v>51375645.077755414</v>
      </c>
      <c r="U6" s="103"/>
    </row>
    <row r="7" spans="1:58" ht="12.75" customHeight="1">
      <c r="A7" s="25">
        <f>'2.YearlyData'!B6</f>
        <v>5</v>
      </c>
      <c r="B7" s="25">
        <f>'2.YearlyData'!K6</f>
        <v>9650</v>
      </c>
      <c r="C7" s="105">
        <f t="shared" si="0"/>
        <v>9680.133873333567</v>
      </c>
      <c r="D7" s="105">
        <f t="shared" si="1"/>
        <v>503.2</v>
      </c>
      <c r="E7" s="105">
        <f t="shared" si="2"/>
        <v>9878.0013989421477</v>
      </c>
      <c r="F7" s="88"/>
      <c r="G7" s="222" t="str">
        <f>PROPER(CHAR(96+COLUMN(D2)))&amp;ROW(D2)</f>
        <v>D2</v>
      </c>
      <c r="H7" s="287" t="str" cm="1">
        <f t="array" aca="1" ref="H7" ca="1">_xlfn.FORMULATEXT(INDIRECT(G7))</f>
        <v>=(B28-B3)/(A28-A3)</v>
      </c>
      <c r="I7" s="177">
        <f t="shared" ref="I7:I15" si="4">I6+$L$1</f>
        <v>0.82000000000000006</v>
      </c>
      <c r="J7" s="103">
        <v>29591459.032672763</v>
      </c>
      <c r="K7" s="103">
        <v>32068056.821739323</v>
      </c>
      <c r="L7" s="103">
        <v>33929191.466827884</v>
      </c>
      <c r="M7" s="103">
        <v>35594056.100394554</v>
      </c>
      <c r="N7" s="103">
        <v>37324229.319696516</v>
      </c>
      <c r="O7" s="103">
        <v>39215407.04375077</v>
      </c>
      <c r="P7" s="103">
        <v>41296395.302067168</v>
      </c>
      <c r="Q7" s="103">
        <v>43580731.65797624</v>
      </c>
      <c r="R7" s="103">
        <v>46084172.759765498</v>
      </c>
      <c r="S7" s="103">
        <v>48827929.598954685</v>
      </c>
      <c r="T7" s="103">
        <v>51835157.230184816</v>
      </c>
      <c r="U7" s="103"/>
    </row>
    <row r="8" spans="1:58" ht="12.75" customHeight="1">
      <c r="A8" s="25">
        <f>'2.YearlyData'!B7</f>
        <v>6</v>
      </c>
      <c r="B8" s="25">
        <f>'2.YearlyData'!K7</f>
        <v>10630</v>
      </c>
      <c r="C8" s="105">
        <f t="shared" si="0"/>
        <v>10570.966237287092</v>
      </c>
      <c r="D8" s="105">
        <f t="shared" si="1"/>
        <v>503.2</v>
      </c>
      <c r="E8" s="105">
        <f t="shared" si="2"/>
        <v>10183.333873333568</v>
      </c>
      <c r="F8" s="88"/>
      <c r="G8" s="222" t="str">
        <f>PROPER(CHAR(96+COLUMN(E3)))&amp;ROW(E3)</f>
        <v>E3</v>
      </c>
      <c r="H8" s="287" t="str" cm="1">
        <f t="array" aca="1" ref="H8" ca="1">_xlfn.FORMULATEXT(INDIRECT(G8))</f>
        <v>=C2+D2</v>
      </c>
      <c r="I8" s="177">
        <f t="shared" si="4"/>
        <v>0.83000000000000007</v>
      </c>
      <c r="J8" s="103">
        <v>29571055.805070754</v>
      </c>
      <c r="K8" s="103">
        <v>32045789.713694561</v>
      </c>
      <c r="L8" s="103">
        <v>33926924.534430765</v>
      </c>
      <c r="M8" s="103">
        <v>35626658.851295307</v>
      </c>
      <c r="N8" s="103">
        <v>37399379.890342347</v>
      </c>
      <c r="O8" s="103">
        <v>39338704.12173187</v>
      </c>
      <c r="P8" s="103">
        <v>41473952.647508562</v>
      </c>
      <c r="Q8" s="103">
        <v>43819960.870052673</v>
      </c>
      <c r="R8" s="103">
        <v>46393632.74350819</v>
      </c>
      <c r="S8" s="103">
        <v>49216446.726850912</v>
      </c>
      <c r="T8" s="103">
        <v>52310369.719215468</v>
      </c>
      <c r="U8" s="103"/>
    </row>
    <row r="9" spans="1:58" ht="12.75" customHeight="1">
      <c r="A9" s="25">
        <f>'2.YearlyData'!B8</f>
        <v>7</v>
      </c>
      <c r="B9" s="25">
        <f>'2.YearlyData'!K8</f>
        <v>11810</v>
      </c>
      <c r="C9" s="105">
        <f t="shared" si="0"/>
        <v>11712.748309865505</v>
      </c>
      <c r="D9" s="105">
        <f t="shared" si="1"/>
        <v>503.2</v>
      </c>
      <c r="E9" s="105">
        <f t="shared" si="2"/>
        <v>11074.166237287092</v>
      </c>
      <c r="F9" s="88"/>
      <c r="G9" s="222" t="str">
        <f>PROPER(CHAR(96+COLUMN(C3)))&amp;ROW(C3)</f>
        <v>C3</v>
      </c>
      <c r="H9" s="287" t="str" cm="1">
        <f t="array" aca="1" ref="H9" ca="1">_xlfn.FORMULATEXT(INDIRECT(G9))</f>
        <v>=(1-$J$1)*E3+$J$1*B3</v>
      </c>
      <c r="I9" s="177">
        <f t="shared" si="4"/>
        <v>0.84000000000000008</v>
      </c>
      <c r="J9" s="103">
        <v>29555536.282837931</v>
      </c>
      <c r="K9" s="103">
        <v>32029826.127971627</v>
      </c>
      <c r="L9" s="103">
        <v>33932031.295738533</v>
      </c>
      <c r="M9" s="103">
        <v>35667412.461240128</v>
      </c>
      <c r="N9" s="103">
        <v>37483471.673936002</v>
      </c>
      <c r="O9" s="103">
        <v>39471915.924472652</v>
      </c>
      <c r="P9" s="103">
        <v>41662618.297079124</v>
      </c>
      <c r="Q9" s="103">
        <v>44071645.317459136</v>
      </c>
      <c r="R9" s="103">
        <v>46716875.718623564</v>
      </c>
      <c r="S9" s="103">
        <v>49619801.983644232</v>
      </c>
      <c r="T9" s="103">
        <v>52800967.185765006</v>
      </c>
      <c r="U9" s="103"/>
    </row>
    <row r="10" spans="1:58" ht="12.75" customHeight="1">
      <c r="A10" s="25">
        <f>'2.YearlyData'!B9</f>
        <v>8</v>
      </c>
      <c r="B10" s="25">
        <f>'2.YearlyData'!K9</f>
        <v>13100</v>
      </c>
      <c r="C10" s="105">
        <f t="shared" si="0"/>
        <v>12983.159042995174</v>
      </c>
      <c r="D10" s="105">
        <f t="shared" si="1"/>
        <v>503.2</v>
      </c>
      <c r="E10" s="105">
        <f t="shared" si="2"/>
        <v>12215.948309865506</v>
      </c>
      <c r="F10" s="88"/>
      <c r="G10" s="222" t="str">
        <f>PROPER(CHAR(96+COLUMN(D3)))&amp;ROW(D3)</f>
        <v>D3</v>
      </c>
      <c r="H10" s="287" t="str" cm="1">
        <f t="array" aca="1" ref="H10" ca="1">_xlfn.FORMULATEXT(INDIRECT(G10))</f>
        <v>=(1-$J$2)*D2+$J$2*(C3-C2)</v>
      </c>
      <c r="I10" s="177">
        <f t="shared" si="4"/>
        <v>0.85000000000000009</v>
      </c>
      <c r="J10" s="103">
        <v>29544823.503741831</v>
      </c>
      <c r="K10" s="103">
        <v>32020054.987551574</v>
      </c>
      <c r="L10" s="103">
        <v>33944381.84410347</v>
      </c>
      <c r="M10" s="103">
        <v>35716192.690608159</v>
      </c>
      <c r="N10" s="103">
        <v>37576396.752893679</v>
      </c>
      <c r="O10" s="103">
        <v>39614947.622749209</v>
      </c>
      <c r="P10" s="103">
        <v>41862295.42917002</v>
      </c>
      <c r="Q10" s="103">
        <v>44335661.010494627</v>
      </c>
      <c r="R10" s="103">
        <v>47053725.214913435</v>
      </c>
      <c r="S10" s="103">
        <v>50037767.781091332</v>
      </c>
      <c r="T10" s="103">
        <v>53306749.321718529</v>
      </c>
      <c r="U10" s="103"/>
    </row>
    <row r="11" spans="1:58" ht="12.75" customHeight="1">
      <c r="A11" s="25">
        <f>'2.YearlyData'!B10</f>
        <v>9</v>
      </c>
      <c r="B11" s="25">
        <f>'2.YearlyData'!K10</f>
        <v>14190</v>
      </c>
      <c r="C11" s="105">
        <f t="shared" si="0"/>
        <v>14097.003081695679</v>
      </c>
      <c r="D11" s="105">
        <f t="shared" si="1"/>
        <v>503.2</v>
      </c>
      <c r="E11" s="105">
        <f t="shared" si="2"/>
        <v>13486.359042995175</v>
      </c>
      <c r="F11" s="88"/>
      <c r="G11" s="222" t="str">
        <f>PROPER(CHAR(96+COLUMN(E4)))&amp;ROW(E4)</f>
        <v>E4</v>
      </c>
      <c r="H11" s="287" t="str" cm="1">
        <f t="array" aca="1" ref="H11" ca="1">_xlfn.FORMULATEXT(INDIRECT(G11))</f>
        <v>=C3+D3</v>
      </c>
      <c r="I11" s="177">
        <f t="shared" si="4"/>
        <v>0.8600000000000001</v>
      </c>
      <c r="J11" s="103">
        <v>29538844.764439654</v>
      </c>
      <c r="K11" s="103">
        <v>32016371.820567515</v>
      </c>
      <c r="L11" s="103">
        <v>33963854.980690993</v>
      </c>
      <c r="M11" s="103">
        <v>35772884.564803377</v>
      </c>
      <c r="N11" s="103">
        <v>37678055.914450906</v>
      </c>
      <c r="O11" s="103">
        <v>39767712.212633468</v>
      </c>
      <c r="P11" s="103">
        <v>42072895.199889578</v>
      </c>
      <c r="Q11" s="103">
        <v>44611896.356969006</v>
      </c>
      <c r="R11" s="103">
        <v>47404032.390996836</v>
      </c>
      <c r="S11" s="103">
        <v>50470181.094149418</v>
      </c>
      <c r="T11" s="103">
        <v>53827654.209828965</v>
      </c>
      <c r="U11" s="103"/>
    </row>
    <row r="12" spans="1:58" ht="12.75" customHeight="1">
      <c r="A12" s="25">
        <f>'2.YearlyData'!B11</f>
        <v>10</v>
      </c>
      <c r="B12" s="25">
        <f>'2.YearlyData'!K11</f>
        <v>15760</v>
      </c>
      <c r="C12" s="105">
        <f t="shared" si="0"/>
        <v>15606.715092139795</v>
      </c>
      <c r="D12" s="105">
        <f t="shared" si="1"/>
        <v>503.2</v>
      </c>
      <c r="E12" s="105">
        <f t="shared" si="2"/>
        <v>14600.203081695679</v>
      </c>
      <c r="F12" s="88"/>
      <c r="G12" s="222" t="str">
        <f>PROPER(CHAR(96+COLUMN(H1)))&amp;ROW(H1)</f>
        <v>H1</v>
      </c>
      <c r="H12" s="287" t="str" cm="1">
        <f t="array" aca="1" ref="H12" ca="1">_xlfn.FORMULATEXT(INDIRECT(G12))</f>
        <v>=SUM(ABS(B3:B28-C3:C28))</v>
      </c>
      <c r="I12" s="177">
        <f t="shared" si="4"/>
        <v>0.87000000000000011</v>
      </c>
      <c r="J12" s="103">
        <v>29537531.508748066</v>
      </c>
      <c r="K12" s="103">
        <v>32018678.554553304</v>
      </c>
      <c r="L12" s="103">
        <v>33990337.909375556</v>
      </c>
      <c r="M12" s="103">
        <v>35837382.126547463</v>
      </c>
      <c r="N12" s="103">
        <v>37788358.692973942</v>
      </c>
      <c r="O12" s="103">
        <v>39930131.220000826</v>
      </c>
      <c r="P12" s="103">
        <v>42294338.800571293</v>
      </c>
      <c r="Q12" s="103">
        <v>44900256.751935616</v>
      </c>
      <c r="R12" s="103">
        <v>47767684.893551193</v>
      </c>
      <c r="S12" s="103">
        <v>50916958.730042204</v>
      </c>
      <c r="T12" s="103">
        <v>54363781.944088668</v>
      </c>
      <c r="U12" s="103"/>
    </row>
    <row r="13" spans="1:58" ht="12.75" customHeight="1">
      <c r="A13" s="25">
        <f>'2.YearlyData'!B12</f>
        <v>11</v>
      </c>
      <c r="B13" s="25">
        <f>'2.YearlyData'!K12</f>
        <v>15670</v>
      </c>
      <c r="C13" s="105">
        <f t="shared" si="0"/>
        <v>15728.141510208141</v>
      </c>
      <c r="D13" s="105">
        <f t="shared" si="1"/>
        <v>503.2</v>
      </c>
      <c r="E13" s="105">
        <f t="shared" si="2"/>
        <v>16109.915092139796</v>
      </c>
      <c r="F13" s="88"/>
      <c r="G13" s="222" t="str">
        <f>PROPER(CHAR(96+COLUMN(H2)))&amp;ROW(H2)</f>
        <v>H2</v>
      </c>
      <c r="H13" s="287" t="str" cm="1">
        <f t="array" aca="1" ref="H13" ca="1">_xlfn.FORMULATEXT(INDIRECT(G13))</f>
        <v>=SUM((B3:B28-E3:E28)^2)</v>
      </c>
      <c r="I13" s="177">
        <f t="shared" si="4"/>
        <v>0.88000000000000012</v>
      </c>
      <c r="J13" s="103">
        <v>29540819.230825439</v>
      </c>
      <c r="K13" s="103">
        <v>32026883.339679975</v>
      </c>
      <c r="L13" s="103">
        <v>34023725.987647533</v>
      </c>
      <c r="M13" s="103">
        <v>35909588.277628958</v>
      </c>
      <c r="N13" s="103">
        <v>37907223.549294986</v>
      </c>
      <c r="O13" s="103">
        <v>40102135.61939919</v>
      </c>
      <c r="P13" s="103">
        <v>42526559.84374778</v>
      </c>
      <c r="Q13" s="103">
        <v>45200669.631223828</v>
      </c>
      <c r="R13" s="103">
        <v>48144616.283436447</v>
      </c>
      <c r="S13" s="103">
        <v>51378113.123743549</v>
      </c>
      <c r="T13" s="103">
        <v>54915418.430913463</v>
      </c>
      <c r="U13" s="103"/>
    </row>
    <row r="14" spans="1:58" ht="12.75" customHeight="1">
      <c r="A14" s="25">
        <f>'2.YearlyData'!B13</f>
        <v>12</v>
      </c>
      <c r="B14" s="25">
        <f>'2.YearlyData'!K13</f>
        <v>14340</v>
      </c>
      <c r="C14" s="105">
        <f t="shared" si="0"/>
        <v>14589.969718447175</v>
      </c>
      <c r="D14" s="105">
        <f t="shared" si="1"/>
        <v>503.2</v>
      </c>
      <c r="E14" s="105">
        <f t="shared" si="2"/>
        <v>16231.341510208142</v>
      </c>
      <c r="F14" s="88"/>
      <c r="G14" s="222" t="str">
        <f>PROPER(CHAR(96+COLUMN(E29)))&amp;ROW(E29)</f>
        <v>E29</v>
      </c>
      <c r="H14" s="287" t="str" cm="1">
        <f t="array" aca="1" ref="H14" ca="1">_xlfn.FORMULATEXT(INDIRECT(G14))</f>
        <v>=C28+D28</v>
      </c>
      <c r="I14" s="177">
        <f t="shared" si="4"/>
        <v>0.89000000000000012</v>
      </c>
      <c r="J14" s="103">
        <v>29548647.393113695</v>
      </c>
      <c r="K14" s="103">
        <v>32040900.400681</v>
      </c>
      <c r="L14" s="103">
        <v>34063922.53235466</v>
      </c>
      <c r="M14" s="103">
        <v>35989414.708481975</v>
      </c>
      <c r="N14" s="103">
        <v>38034578.185443766</v>
      </c>
      <c r="O14" s="103">
        <v>40283666.964164451</v>
      </c>
      <c r="P14" s="103">
        <v>42769507.068386853</v>
      </c>
      <c r="Q14" s="103">
        <v>45513089.965646259</v>
      </c>
      <c r="R14" s="103">
        <v>48534815.982755765</v>
      </c>
      <c r="S14" s="103">
        <v>51853768.594071336</v>
      </c>
      <c r="T14" s="103">
        <v>55483059.358982362</v>
      </c>
      <c r="U14" s="103"/>
    </row>
    <row r="15" spans="1:58" ht="12.75" customHeight="1">
      <c r="A15" s="25">
        <f>'2.YearlyData'!B14</f>
        <v>13</v>
      </c>
      <c r="B15" s="25">
        <f>'2.YearlyData'!K14</f>
        <v>11810</v>
      </c>
      <c r="C15" s="105">
        <f t="shared" si="0"/>
        <v>12243.921111393691</v>
      </c>
      <c r="D15" s="105">
        <f t="shared" si="1"/>
        <v>503.2</v>
      </c>
      <c r="E15" s="105">
        <f t="shared" si="2"/>
        <v>15093.169718447176</v>
      </c>
      <c r="F15" s="88"/>
      <c r="G15" s="222" t="str">
        <f>PROPER(CHAR(96+COLUMN(E30)))&amp;ROW(E30)</f>
        <v>E30</v>
      </c>
      <c r="H15" s="287" t="str" cm="1">
        <f t="array" aca="1" ref="H15" ca="1">_xlfn.FORMULATEXT(INDIRECT(G15))</f>
        <v>=E29+$D$28</v>
      </c>
      <c r="I15" s="177">
        <f t="shared" si="4"/>
        <v>0.90000000000000013</v>
      </c>
      <c r="J15" s="103">
        <v>29560959.358899944</v>
      </c>
      <c r="K15" s="103">
        <v>32060649.917180538</v>
      </c>
      <c r="L15" s="103">
        <v>34110838.67921681</v>
      </c>
      <c r="M15" s="103">
        <v>36076781.914138757</v>
      </c>
      <c r="N15" s="103">
        <v>38170359.993211612</v>
      </c>
      <c r="O15" s="103">
        <v>40474678.724570453</v>
      </c>
      <c r="P15" s="103">
        <v>43023147.355386153</v>
      </c>
      <c r="Q15" s="103">
        <v>45837506.175045393</v>
      </c>
      <c r="R15" s="103">
        <v>48938339.70704253</v>
      </c>
      <c r="S15" s="103">
        <v>52344178.030962385</v>
      </c>
      <c r="T15" s="103">
        <v>56067434.442058384</v>
      </c>
      <c r="U15" s="103"/>
    </row>
    <row r="16" spans="1:58" ht="12.75" customHeight="1" thickBot="1">
      <c r="A16" s="25">
        <f>'2.YearlyData'!B15</f>
        <v>14</v>
      </c>
      <c r="B16" s="25">
        <f>'2.YearlyData'!K15</f>
        <v>14100</v>
      </c>
      <c r="C16" s="105">
        <f t="shared" si="0"/>
        <v>13921.19635557471</v>
      </c>
      <c r="D16" s="105">
        <f t="shared" si="1"/>
        <v>503.2</v>
      </c>
      <c r="E16" s="105">
        <f t="shared" si="2"/>
        <v>12747.121111393692</v>
      </c>
      <c r="F16" s="88"/>
      <c r="G16" s="226" t="str">
        <f>PROPER(CHAR(96+COLUMN(E32)))&amp;ROW(E32)</f>
        <v>E32</v>
      </c>
      <c r="H16" s="288" t="str" cm="1">
        <f t="array" aca="1" ref="H16" ca="1">_xlfn.FORMULATEXT(INDIRECT(G16))</f>
        <v>=E31+$D$28</v>
      </c>
      <c r="I16" s="91" t="s">
        <v>107</v>
      </c>
      <c r="J16" s="103">
        <f>MIN(J5:T15)</f>
        <v>29537531.508748066</v>
      </c>
      <c r="K16" s="91"/>
      <c r="L16" s="91"/>
      <c r="M16" s="91"/>
      <c r="N16" s="91"/>
      <c r="O16" s="91"/>
      <c r="P16" s="91"/>
      <c r="Q16" s="91"/>
      <c r="R16" s="91"/>
      <c r="S16" s="91"/>
      <c r="T16" s="88"/>
      <c r="U16" s="103"/>
      <c r="V16" s="5"/>
    </row>
    <row r="17" spans="1:22" ht="12.75" customHeight="1" thickBot="1">
      <c r="A17" s="25">
        <f>'2.YearlyData'!B16</f>
        <v>15</v>
      </c>
      <c r="B17" s="25">
        <f>'2.YearlyData'!K16</f>
        <v>14000</v>
      </c>
      <c r="C17" s="105">
        <f t="shared" si="0"/>
        <v>14056.090471731539</v>
      </c>
      <c r="D17" s="105">
        <f t="shared" si="1"/>
        <v>503.2</v>
      </c>
      <c r="E17" s="105">
        <f t="shared" si="2"/>
        <v>14424.39635557471</v>
      </c>
      <c r="F17" s="88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1:22" ht="12.75" customHeight="1">
      <c r="A18" s="25">
        <f>'2.YearlyData'!B17</f>
        <v>16</v>
      </c>
      <c r="B18" s="25">
        <f>'2.YearlyData'!K17</f>
        <v>14120</v>
      </c>
      <c r="C18" s="105">
        <f t="shared" si="0"/>
        <v>14178.058957064384</v>
      </c>
      <c r="D18" s="105">
        <f t="shared" si="1"/>
        <v>503.2</v>
      </c>
      <c r="E18" s="105">
        <f t="shared" si="2"/>
        <v>14559.29047173154</v>
      </c>
      <c r="F18" s="88"/>
      <c r="G18" s="219" t="str">
        <f>PROPER(CHAR(96+COLUMN(I4)))&amp;ROW(I4)</f>
        <v>I4</v>
      </c>
      <c r="H18" s="286" t="str" cm="1">
        <f t="array" aca="1" ref="H18" ca="1">_xlfn.FORMULATEXT(INDIRECT(G18))</f>
        <v>=H2</v>
      </c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0"/>
      <c r="U18" s="103"/>
    </row>
    <row r="19" spans="1:22" ht="12.75" customHeight="1">
      <c r="A19" s="25">
        <f>'2.YearlyData'!B18</f>
        <v>17</v>
      </c>
      <c r="B19" s="25">
        <f>'2.YearlyData'!K18</f>
        <v>14600</v>
      </c>
      <c r="C19" s="105">
        <f t="shared" si="0"/>
        <v>14610.739614453056</v>
      </c>
      <c r="D19" s="105">
        <f t="shared" si="1"/>
        <v>503.2</v>
      </c>
      <c r="E19" s="105">
        <f t="shared" si="2"/>
        <v>14681.258957064385</v>
      </c>
      <c r="F19" s="88"/>
      <c r="G19" s="222" t="str">
        <f>PROPER(CHAR(96+COLUMN(I5)))&amp;ROW(I5)</f>
        <v>I5</v>
      </c>
      <c r="H19" s="287" t="str" cm="1">
        <f t="array" aca="1" ref="H19" ca="1">_xlfn.FORMULATEXT(INDIRECT(G19))</f>
        <v>=K1</v>
      </c>
      <c r="I19" s="91"/>
      <c r="J19"/>
      <c r="K19"/>
      <c r="L19"/>
      <c r="M19"/>
      <c r="N19" s="91"/>
      <c r="O19" s="91"/>
      <c r="P19" s="91"/>
      <c r="Q19" s="91"/>
      <c r="R19" s="91"/>
      <c r="S19" s="91"/>
      <c r="T19" s="88"/>
      <c r="U19" s="103"/>
    </row>
    <row r="20" spans="1:22" ht="12.75" customHeight="1">
      <c r="A20" s="25">
        <f>'2.YearlyData'!B19</f>
        <v>18</v>
      </c>
      <c r="B20" s="25">
        <f>'2.YearlyData'!K19</f>
        <v>15160</v>
      </c>
      <c r="C20" s="105">
        <f t="shared" si="0"/>
        <v>15153.912415317596</v>
      </c>
      <c r="D20" s="105">
        <f t="shared" si="1"/>
        <v>503.2</v>
      </c>
      <c r="E20" s="105">
        <f t="shared" si="2"/>
        <v>15113.939614453056</v>
      </c>
      <c r="F20" s="88"/>
      <c r="G20" s="222" t="str">
        <f>PROPER(CHAR(96+COLUMN(I6)))&amp;ROW(I6)</f>
        <v>I6</v>
      </c>
      <c r="H20" s="287" t="str" cm="1">
        <f t="array" aca="1" ref="H20" ca="1">_xlfn.FORMULATEXT(INDIRECT(G20))</f>
        <v>=I5+$L$1</v>
      </c>
      <c r="I20" s="91"/>
      <c r="J20"/>
      <c r="K20" s="182" t="str">
        <f>CHAR(97)</f>
        <v>a</v>
      </c>
      <c r="L20"/>
      <c r="M20"/>
      <c r="N20" s="91"/>
      <c r="O20" s="91"/>
      <c r="P20" s="91"/>
      <c r="Q20" s="91"/>
      <c r="R20" s="91"/>
      <c r="S20" s="91"/>
      <c r="T20" s="88"/>
      <c r="U20" s="103"/>
      <c r="V20" s="88"/>
    </row>
    <row r="21" spans="1:22" ht="12.75" customHeight="1">
      <c r="A21" s="25">
        <f>'2.YearlyData'!B20</f>
        <v>19</v>
      </c>
      <c r="B21" s="25">
        <f>'2.YearlyData'!K20</f>
        <v>15350</v>
      </c>
      <c r="C21" s="105">
        <f t="shared" si="0"/>
        <v>15390.589604560693</v>
      </c>
      <c r="D21" s="105">
        <f t="shared" si="1"/>
        <v>503.2</v>
      </c>
      <c r="E21" s="105">
        <f t="shared" si="2"/>
        <v>15657.112415317597</v>
      </c>
      <c r="F21" s="88"/>
      <c r="G21" s="222" t="str">
        <f>PROPER(CHAR(96+COLUMN(J4)))&amp;ROW(J4)</f>
        <v>J4</v>
      </c>
      <c r="H21" s="287" t="str" cm="1">
        <f t="array" aca="1" ref="H21" ca="1">_xlfn.FORMULATEXT(INDIRECT(G21))</f>
        <v>=K2</v>
      </c>
      <c r="I21" s="91"/>
      <c r="J21"/>
      <c r="K21"/>
      <c r="L21"/>
      <c r="M21"/>
      <c r="N21" s="91"/>
      <c r="O21" s="91"/>
      <c r="P21" s="91"/>
      <c r="Q21" s="91"/>
      <c r="R21" s="91"/>
      <c r="S21" s="91"/>
      <c r="T21" s="88"/>
      <c r="U21" s="103"/>
    </row>
    <row r="22" spans="1:22" ht="12.75" customHeight="1">
      <c r="A22" s="25">
        <f>'2.YearlyData'!B21</f>
        <v>20</v>
      </c>
      <c r="B22" s="25">
        <f>'2.YearlyData'!K21</f>
        <v>15630</v>
      </c>
      <c r="C22" s="105">
        <f t="shared" si="0"/>
        <v>15664.863832272191</v>
      </c>
      <c r="D22" s="105">
        <f t="shared" si="1"/>
        <v>503.2</v>
      </c>
      <c r="E22" s="105">
        <f t="shared" si="2"/>
        <v>15893.789604560694</v>
      </c>
      <c r="F22" s="88"/>
      <c r="G22" s="222" t="str">
        <f>PROPER(CHAR(96+COLUMN(K4)))&amp;ROW(K4)</f>
        <v>K4</v>
      </c>
      <c r="H22" s="287" t="str" cm="1">
        <f t="array" aca="1" ref="H22" ca="1">_xlfn.FORMULATEXT(INDIRECT(G22))</f>
        <v>=J4+$L$2</v>
      </c>
      <c r="I22" s="91"/>
      <c r="J22"/>
      <c r="K22"/>
      <c r="L22"/>
      <c r="M22"/>
      <c r="N22" s="91"/>
      <c r="O22" s="91"/>
      <c r="P22" s="91"/>
      <c r="Q22" s="91"/>
      <c r="R22" s="91"/>
      <c r="S22" s="91"/>
      <c r="T22" s="88"/>
      <c r="U22" s="103"/>
    </row>
    <row r="23" spans="1:22" ht="12.75" customHeight="1" thickBot="1">
      <c r="A23" s="25">
        <f>'2.YearlyData'!B22</f>
        <v>21</v>
      </c>
      <c r="B23" s="25">
        <f>'2.YearlyData'!K22</f>
        <v>16400</v>
      </c>
      <c r="C23" s="105">
        <f t="shared" si="0"/>
        <v>16369.346086768721</v>
      </c>
      <c r="D23" s="105">
        <f t="shared" si="1"/>
        <v>503.2</v>
      </c>
      <c r="E23" s="105">
        <f t="shared" si="2"/>
        <v>16168.063832272192</v>
      </c>
      <c r="F23" s="88"/>
      <c r="G23" s="226" t="str">
        <f>PROPER(CHAR(96+COLUMN(J16)))&amp;ROW(J16)</f>
        <v>J16</v>
      </c>
      <c r="H23" s="288" t="str" cm="1">
        <f t="array" aca="1" ref="H23" ca="1">_xlfn.FORMULATEXT(INDIRECT(G23))</f>
        <v>=MIN(J5:T15)</v>
      </c>
      <c r="I23" s="91"/>
      <c r="J23"/>
      <c r="K23"/>
      <c r="L23"/>
      <c r="M23"/>
      <c r="N23" s="91"/>
      <c r="O23" s="91"/>
      <c r="P23" s="91"/>
      <c r="Q23" s="91"/>
      <c r="R23" s="91"/>
      <c r="S23" s="91"/>
      <c r="T23" s="88"/>
      <c r="U23" s="103"/>
    </row>
    <row r="24" spans="1:22" ht="12.75" customHeight="1" thickBot="1">
      <c r="A24" s="25">
        <f>'2.YearlyData'!B23</f>
        <v>22</v>
      </c>
      <c r="B24" s="25">
        <f>'2.YearlyData'!K23</f>
        <v>17550</v>
      </c>
      <c r="C24" s="105">
        <f t="shared" si="0"/>
        <v>17460.464100196943</v>
      </c>
      <c r="D24" s="105">
        <f t="shared" si="1"/>
        <v>503.2</v>
      </c>
      <c r="E24" s="105">
        <f t="shared" si="2"/>
        <v>16872.546086768722</v>
      </c>
      <c r="F24" s="88"/>
      <c r="I24" s="91"/>
      <c r="J24"/>
      <c r="K24"/>
      <c r="L24"/>
      <c r="M24"/>
      <c r="N24" s="91"/>
      <c r="O24" s="91"/>
      <c r="P24" s="91"/>
      <c r="Q24" s="91"/>
      <c r="R24" s="91"/>
      <c r="S24" s="91"/>
      <c r="T24" s="88"/>
      <c r="U24" s="103"/>
    </row>
    <row r="25" spans="1:22" ht="12.75" customHeight="1">
      <c r="A25" s="25">
        <f>'2.YearlyData'!B24</f>
        <v>23</v>
      </c>
      <c r="B25" s="25">
        <f>'2.YearlyData'!K24</f>
        <v>16970</v>
      </c>
      <c r="C25" s="105">
        <f t="shared" si="0"/>
        <v>17101.327914084624</v>
      </c>
      <c r="D25" s="105">
        <f t="shared" si="1"/>
        <v>503.2</v>
      </c>
      <c r="E25" s="105">
        <f t="shared" si="2"/>
        <v>17963.664100196944</v>
      </c>
      <c r="F25" s="88"/>
      <c r="G25" s="219" t="str">
        <f>PROPER(CHAR(96+COLUMN(G6)))&amp;ROW(G6)</f>
        <v>G6</v>
      </c>
      <c r="H25" s="286" t="str" cm="1">
        <f t="array" aca="1" ref="H25" ca="1">_xlfn.FORMULATEXT(INDIRECT(G25))</f>
        <v>=PROPER(CHAR(96+COLUMN(C2)))&amp;ROW(C2)</v>
      </c>
      <c r="I25" s="91"/>
      <c r="J25"/>
      <c r="K25"/>
      <c r="L25"/>
      <c r="M25"/>
      <c r="N25" s="91"/>
      <c r="O25" s="91"/>
      <c r="P25" s="91"/>
      <c r="Q25" s="91"/>
      <c r="R25" s="91"/>
      <c r="S25" s="91"/>
      <c r="T25" s="88"/>
      <c r="U25" s="103"/>
    </row>
    <row r="26" spans="1:22" ht="12.75" customHeight="1" thickBot="1">
      <c r="A26" s="25">
        <f>'2.YearlyData'!B25</f>
        <v>24</v>
      </c>
      <c r="B26" s="25">
        <f>'2.YearlyData'!K25</f>
        <v>17300</v>
      </c>
      <c r="C26" s="105">
        <f t="shared" si="0"/>
        <v>17340.248023179411</v>
      </c>
      <c r="D26" s="105">
        <f t="shared" si="1"/>
        <v>503.2</v>
      </c>
      <c r="E26" s="105">
        <f t="shared" si="2"/>
        <v>17604.527914084625</v>
      </c>
      <c r="F26" s="88"/>
      <c r="G26" s="226" t="str">
        <f>PROPER(CHAR(96+COLUMN(H6)))&amp;ROW(H6)</f>
        <v>H6</v>
      </c>
      <c r="H26" s="288" t="str" cm="1">
        <f t="array" aca="1" ref="H26" ca="1">_xlfn.FORMULATEXT(INDIRECT(G26))</f>
        <v>=FORMULATEXT(INDIRECT(G6))</v>
      </c>
      <c r="I26" s="91"/>
      <c r="J26"/>
      <c r="K26"/>
      <c r="L26"/>
      <c r="M26"/>
      <c r="N26" s="91"/>
      <c r="O26" s="91"/>
      <c r="P26" s="91"/>
      <c r="Q26" s="91"/>
      <c r="R26" s="91"/>
      <c r="S26" s="91"/>
      <c r="T26" s="88"/>
      <c r="U26" s="103"/>
    </row>
    <row r="27" spans="1:22" ht="12.75" customHeight="1">
      <c r="A27" s="25">
        <f>'2.YearlyData'!B26</f>
        <v>25</v>
      </c>
      <c r="B27" s="25">
        <f>'2.YearlyData'!K26</f>
        <v>20060</v>
      </c>
      <c r="C27" s="105">
        <f t="shared" si="0"/>
        <v>19767.048742610001</v>
      </c>
      <c r="D27" s="105">
        <f t="shared" si="1"/>
        <v>503.2</v>
      </c>
      <c r="E27" s="105">
        <f t="shared" si="2"/>
        <v>17843.448023179411</v>
      </c>
      <c r="F27" s="88"/>
      <c r="G27" s="88"/>
      <c r="H27" s="88"/>
      <c r="I27" s="91"/>
      <c r="J27"/>
      <c r="K27"/>
      <c r="L27"/>
      <c r="M27"/>
      <c r="N27" s="91"/>
      <c r="O27" s="91"/>
      <c r="P27" s="91"/>
      <c r="Q27" s="91"/>
      <c r="R27" s="91"/>
      <c r="S27" s="91"/>
      <c r="T27" s="88"/>
      <c r="U27" s="103"/>
    </row>
    <row r="28" spans="1:22" ht="12.75" customHeight="1">
      <c r="A28" s="25">
        <f>'2.YearlyData'!B27</f>
        <v>26</v>
      </c>
      <c r="B28" s="25">
        <f>'2.YearlyData'!K27</f>
        <v>19040</v>
      </c>
      <c r="C28" s="105">
        <f t="shared" si="0"/>
        <v>19202.596194368074</v>
      </c>
      <c r="D28" s="105">
        <f t="shared" si="1"/>
        <v>503.2</v>
      </c>
      <c r="E28" s="105">
        <f t="shared" si="2"/>
        <v>20270.248742610001</v>
      </c>
      <c r="F28" s="88"/>
      <c r="G28" s="88"/>
      <c r="H28" s="88"/>
      <c r="I28" s="91"/>
      <c r="J28"/>
      <c r="K28"/>
      <c r="L28"/>
      <c r="M28"/>
      <c r="N28" s="91"/>
      <c r="O28" s="91"/>
      <c r="P28" s="91"/>
      <c r="Q28" s="91"/>
      <c r="R28" s="91"/>
      <c r="S28" s="91"/>
      <c r="T28" s="88"/>
      <c r="U28" s="103"/>
    </row>
    <row r="29" spans="1:22" ht="12.75" customHeight="1">
      <c r="A29" s="25">
        <v>27</v>
      </c>
      <c r="B29" s="25"/>
      <c r="C29" s="105"/>
      <c r="D29" s="105"/>
      <c r="E29" s="105">
        <f t="shared" si="2"/>
        <v>19705.796194368075</v>
      </c>
      <c r="F29" s="88"/>
      <c r="H29" s="91"/>
      <c r="J29"/>
      <c r="K29"/>
      <c r="L29"/>
      <c r="M29"/>
      <c r="O29" s="91"/>
    </row>
    <row r="30" spans="1:22" ht="12.75" customHeight="1">
      <c r="A30" s="25">
        <v>28</v>
      </c>
      <c r="B30" s="25"/>
      <c r="C30" s="25"/>
      <c r="D30" s="25"/>
      <c r="E30" s="105">
        <f>E29+$D$28</f>
        <v>20208.996194368076</v>
      </c>
      <c r="F30" s="88"/>
      <c r="J30"/>
      <c r="K30"/>
      <c r="L30"/>
      <c r="M30"/>
      <c r="O30" s="91"/>
    </row>
    <row r="31" spans="1:22" ht="12.75" customHeight="1">
      <c r="A31" s="25">
        <v>29</v>
      </c>
      <c r="B31" s="25"/>
      <c r="C31" s="25"/>
      <c r="D31" s="25"/>
      <c r="E31" s="105">
        <f>E30+$D$28</f>
        <v>20712.196194368076</v>
      </c>
      <c r="F31" s="88"/>
      <c r="J31"/>
      <c r="K31"/>
      <c r="L31"/>
      <c r="M31"/>
      <c r="O31" s="91"/>
    </row>
    <row r="32" spans="1:22" ht="12.75" customHeight="1">
      <c r="A32" s="25">
        <v>30</v>
      </c>
      <c r="B32" s="25"/>
      <c r="C32" s="25"/>
      <c r="D32" s="25"/>
      <c r="E32" s="105">
        <f>E31+$D$28</f>
        <v>21215.396194368077</v>
      </c>
      <c r="J32"/>
      <c r="K32"/>
      <c r="L32"/>
      <c r="M32"/>
      <c r="O32" s="91"/>
    </row>
    <row r="33" spans="5:15" ht="12.75" customHeight="1">
      <c r="E33" s="105"/>
      <c r="J33"/>
      <c r="K33"/>
      <c r="L33"/>
      <c r="M33"/>
      <c r="O33" s="91"/>
    </row>
    <row r="34" spans="5:15" ht="12.75" customHeight="1">
      <c r="J34"/>
      <c r="K34"/>
      <c r="L34"/>
      <c r="M34"/>
      <c r="O34" s="91"/>
    </row>
    <row r="35" spans="5:15" ht="12.75" customHeight="1">
      <c r="J35"/>
      <c r="K35"/>
      <c r="L35"/>
      <c r="M35"/>
      <c r="O35" s="91"/>
    </row>
    <row r="36" spans="5:15" ht="12.75" customHeight="1">
      <c r="J36"/>
      <c r="K36"/>
      <c r="L36"/>
      <c r="M36"/>
      <c r="O36" s="91"/>
    </row>
    <row r="37" spans="5:15" ht="12.75" customHeight="1">
      <c r="J37"/>
      <c r="K37"/>
      <c r="L37"/>
      <c r="M37"/>
      <c r="O37" s="91"/>
    </row>
    <row r="38" spans="5:15" ht="12.75" customHeight="1">
      <c r="J38"/>
      <c r="K38"/>
      <c r="L38"/>
      <c r="M38"/>
      <c r="O38" s="91"/>
    </row>
    <row r="39" spans="5:15" ht="12.75" customHeight="1">
      <c r="J39"/>
      <c r="K39"/>
      <c r="L39"/>
      <c r="M39"/>
      <c r="O39" s="91"/>
    </row>
    <row r="40" spans="5:15" ht="12.75" customHeight="1">
      <c r="J40"/>
      <c r="K40"/>
      <c r="L40"/>
      <c r="M40"/>
      <c r="O40" s="91"/>
    </row>
    <row r="41" spans="5:15" ht="12.75" customHeight="1">
      <c r="J41"/>
      <c r="K41"/>
      <c r="L41"/>
      <c r="M41"/>
      <c r="O41" s="91"/>
    </row>
    <row r="42" spans="5:15" ht="12.75" customHeight="1">
      <c r="J42"/>
      <c r="K42"/>
      <c r="L42"/>
      <c r="M42"/>
      <c r="O42" s="91"/>
    </row>
    <row r="43" spans="5:15" ht="12.75" customHeight="1">
      <c r="J43"/>
      <c r="K43"/>
      <c r="L43"/>
      <c r="M43"/>
      <c r="O43" s="91"/>
    </row>
    <row r="44" spans="5:15" ht="12.75" customHeight="1">
      <c r="J44"/>
      <c r="K44"/>
      <c r="L44"/>
      <c r="M44"/>
      <c r="O44" s="91"/>
    </row>
    <row r="45" spans="5:15" ht="12.75" customHeight="1">
      <c r="J45"/>
      <c r="K45"/>
      <c r="L45"/>
      <c r="M45"/>
      <c r="O45" s="91"/>
    </row>
    <row r="46" spans="5:15" ht="12.75" customHeight="1">
      <c r="J46"/>
      <c r="K46"/>
      <c r="L46"/>
      <c r="M46"/>
      <c r="O46" s="91"/>
    </row>
    <row r="47" spans="5:15" ht="12.75" customHeight="1">
      <c r="J47"/>
      <c r="K47"/>
      <c r="L47"/>
      <c r="M47"/>
      <c r="O47" s="91"/>
    </row>
    <row r="48" spans="5:15" ht="12.75" customHeight="1">
      <c r="J48"/>
      <c r="K48"/>
      <c r="L48"/>
      <c r="M48"/>
      <c r="O48" s="91"/>
    </row>
    <row r="49" spans="10:15" ht="12.75" customHeight="1">
      <c r="J49"/>
      <c r="K49"/>
      <c r="L49"/>
      <c r="M49"/>
      <c r="O49" s="91"/>
    </row>
    <row r="50" spans="10:15" ht="12.75" customHeight="1">
      <c r="J50"/>
      <c r="K50"/>
      <c r="L50"/>
      <c r="M50"/>
      <c r="O50" s="91"/>
    </row>
    <row r="51" spans="10:15" ht="12.75" customHeight="1">
      <c r="J51"/>
      <c r="K51"/>
      <c r="L51"/>
      <c r="M51"/>
      <c r="O51" s="91"/>
    </row>
    <row r="52" spans="10:15" ht="12.75" customHeight="1">
      <c r="J52"/>
      <c r="K52"/>
      <c r="L52"/>
      <c r="M52"/>
      <c r="O52" s="91"/>
    </row>
    <row r="53" spans="10:15" ht="12.75" customHeight="1">
      <c r="J53"/>
      <c r="K53"/>
      <c r="L53"/>
      <c r="M53"/>
      <c r="O53" s="91"/>
    </row>
    <row r="54" spans="10:15" ht="12.75" customHeight="1">
      <c r="J54"/>
      <c r="K54"/>
      <c r="L54"/>
      <c r="M54"/>
      <c r="O54" s="91"/>
    </row>
    <row r="55" spans="10:15" ht="12.75" customHeight="1">
      <c r="J55"/>
      <c r="K55"/>
      <c r="L55"/>
      <c r="M55"/>
      <c r="O55" s="91"/>
    </row>
    <row r="56" spans="10:15" ht="12.75" customHeight="1">
      <c r="J56"/>
      <c r="K56"/>
      <c r="L56"/>
      <c r="M56"/>
      <c r="O56" s="91"/>
    </row>
    <row r="57" spans="10:15" ht="12.75" customHeight="1">
      <c r="J57"/>
      <c r="K57"/>
      <c r="L57"/>
      <c r="M57"/>
      <c r="O57" s="91"/>
    </row>
    <row r="58" spans="10:15" ht="12.75" customHeight="1">
      <c r="J58"/>
      <c r="K58"/>
      <c r="L58"/>
      <c r="M58"/>
      <c r="O58" s="91"/>
    </row>
    <row r="59" spans="10:15" ht="12.75" customHeight="1">
      <c r="J59"/>
      <c r="K59"/>
      <c r="L59"/>
      <c r="M59"/>
      <c r="O59" s="91"/>
    </row>
    <row r="60" spans="10:15" ht="12.75" customHeight="1">
      <c r="J60"/>
      <c r="K60"/>
      <c r="L60"/>
      <c r="M60"/>
      <c r="O60" s="91"/>
    </row>
    <row r="61" spans="10:15" ht="12.75" customHeight="1">
      <c r="J61"/>
      <c r="K61"/>
      <c r="L61"/>
      <c r="M61"/>
      <c r="O61" s="91"/>
    </row>
    <row r="62" spans="10:15" ht="12.75" customHeight="1">
      <c r="J62"/>
      <c r="K62"/>
      <c r="L62"/>
      <c r="M62"/>
      <c r="O62" s="91"/>
    </row>
    <row r="63" spans="10:15" ht="12.75" customHeight="1">
      <c r="J63"/>
      <c r="K63"/>
      <c r="L63"/>
      <c r="M63"/>
      <c r="O63" s="91"/>
    </row>
    <row r="64" spans="10:15" ht="12.75" customHeight="1">
      <c r="J64"/>
      <c r="K64"/>
      <c r="L64"/>
      <c r="M64"/>
      <c r="O64" s="91"/>
    </row>
    <row r="65" spans="10:15" ht="12.75" customHeight="1">
      <c r="J65"/>
      <c r="K65"/>
      <c r="L65"/>
      <c r="M65"/>
      <c r="O65" s="91"/>
    </row>
    <row r="66" spans="10:15" ht="12.75" customHeight="1">
      <c r="J66"/>
      <c r="K66"/>
      <c r="L66"/>
      <c r="M66"/>
      <c r="O66" s="91"/>
    </row>
    <row r="67" spans="10:15" ht="12.75" customHeight="1">
      <c r="J67"/>
      <c r="K67"/>
      <c r="L67"/>
      <c r="M67"/>
      <c r="O67" s="91"/>
    </row>
    <row r="68" spans="10:15" ht="12.75" customHeight="1">
      <c r="J68"/>
      <c r="K68"/>
      <c r="L68"/>
      <c r="M68"/>
      <c r="O68" s="91"/>
    </row>
    <row r="69" spans="10:15" ht="12.75" customHeight="1">
      <c r="O69" s="91"/>
    </row>
    <row r="70" spans="10:15" ht="12.75" customHeight="1">
      <c r="O70" s="91"/>
    </row>
    <row r="71" spans="10:15" ht="12.75" customHeight="1">
      <c r="O71" s="91"/>
    </row>
    <row r="72" spans="10:15" ht="12.75" customHeight="1">
      <c r="O72" s="91"/>
    </row>
    <row r="73" spans="10:15" ht="12.75" customHeight="1">
      <c r="O73" s="91"/>
    </row>
    <row r="74" spans="10:15" ht="12.75" customHeight="1">
      <c r="O74" s="91"/>
    </row>
    <row r="75" spans="10:15" ht="12.75" customHeight="1">
      <c r="O75" s="91"/>
    </row>
    <row r="76" spans="10:15" ht="12.75" customHeight="1">
      <c r="O76" s="91"/>
    </row>
    <row r="77" spans="10:15" ht="12.75" customHeight="1">
      <c r="O77" s="91"/>
    </row>
    <row r="78" spans="10:15" ht="12.75" customHeight="1">
      <c r="O78" s="91"/>
    </row>
    <row r="79" spans="10:15" ht="12.75" customHeight="1">
      <c r="O79" s="91"/>
    </row>
    <row r="80" spans="10:15" ht="12.75" customHeight="1">
      <c r="O80" s="91"/>
    </row>
    <row r="81" spans="15:15" ht="12.75" customHeight="1">
      <c r="O81" s="91"/>
    </row>
    <row r="82" spans="15:15" ht="12.75" customHeight="1">
      <c r="O82" s="91"/>
    </row>
    <row r="83" spans="15:15" ht="12.75" customHeight="1">
      <c r="O83" s="91"/>
    </row>
    <row r="84" spans="15:15" ht="12.75" customHeight="1">
      <c r="O84" s="91"/>
    </row>
    <row r="85" spans="15:15" ht="12.75" customHeight="1">
      <c r="O85" s="91"/>
    </row>
    <row r="86" spans="15:15" ht="12.75" customHeight="1">
      <c r="O86" s="91"/>
    </row>
    <row r="87" spans="15:15" ht="12.75" customHeight="1">
      <c r="O87" s="91"/>
    </row>
    <row r="88" spans="15:15" ht="12.75" customHeight="1">
      <c r="O88" s="91"/>
    </row>
    <row r="89" spans="15:15" ht="12.75" customHeight="1">
      <c r="O89" s="91"/>
    </row>
    <row r="90" spans="15:15" ht="12.75" customHeight="1">
      <c r="O90" s="91"/>
    </row>
    <row r="91" spans="15:15" ht="12.75" customHeight="1">
      <c r="O91" s="91"/>
    </row>
    <row r="92" spans="15:15" ht="12.75" customHeight="1">
      <c r="O92" s="91"/>
    </row>
    <row r="93" spans="15:15" ht="12.75" customHeight="1">
      <c r="O93" s="91"/>
    </row>
    <row r="94" spans="15:15" ht="12.75" customHeight="1">
      <c r="O94" s="91"/>
    </row>
    <row r="95" spans="15:15" ht="12.75" customHeight="1">
      <c r="O95" s="91"/>
    </row>
    <row r="96" spans="15:15" ht="12.75" customHeight="1">
      <c r="O96" s="91"/>
    </row>
    <row r="97" spans="15:15" ht="12.75" customHeight="1">
      <c r="O97" s="91"/>
    </row>
    <row r="98" spans="15:15" ht="12.75" customHeight="1">
      <c r="O98" s="91"/>
    </row>
    <row r="99" spans="15:15" ht="12.75" customHeight="1">
      <c r="O99" s="91"/>
    </row>
    <row r="100" spans="15:15" ht="12.75" customHeight="1">
      <c r="O100" s="91"/>
    </row>
    <row r="101" spans="15:15" ht="12.75" customHeight="1">
      <c r="O101" s="91"/>
    </row>
    <row r="102" spans="15:15" ht="12.75" customHeight="1">
      <c r="O102" s="91"/>
    </row>
    <row r="103" spans="15:15" ht="12.75" customHeight="1">
      <c r="O103" s="91"/>
    </row>
    <row r="104" spans="15:15" ht="12.75" customHeight="1">
      <c r="O104" s="91"/>
    </row>
    <row r="105" spans="15:15" ht="12.75" customHeight="1">
      <c r="O105" s="91"/>
    </row>
    <row r="106" spans="15:15" ht="12.75" customHeight="1">
      <c r="O106" s="91"/>
    </row>
    <row r="107" spans="15:15" ht="12.75" customHeight="1">
      <c r="O107" s="91"/>
    </row>
    <row r="108" spans="15:15" ht="12.75" customHeight="1">
      <c r="O108" s="91"/>
    </row>
    <row r="109" spans="15:15" ht="12.75" customHeight="1">
      <c r="O109" s="91"/>
    </row>
    <row r="110" spans="15:15" ht="12.75" customHeight="1">
      <c r="O110" s="91"/>
    </row>
    <row r="111" spans="15:15" ht="12.75" customHeight="1">
      <c r="O111" s="91"/>
    </row>
    <row r="112" spans="15:15" ht="12.75" customHeight="1">
      <c r="O112" s="91"/>
    </row>
    <row r="113" spans="15:15" ht="12.75" customHeight="1">
      <c r="O113" s="91"/>
    </row>
    <row r="114" spans="15:15" ht="12.75" customHeight="1">
      <c r="O114" s="91"/>
    </row>
    <row r="115" spans="15:15" ht="12.75" customHeight="1">
      <c r="O115" s="91"/>
    </row>
    <row r="116" spans="15:15" ht="12.75" customHeight="1">
      <c r="O116" s="91"/>
    </row>
    <row r="117" spans="15:15" ht="12.75" customHeight="1">
      <c r="O117" s="91"/>
    </row>
    <row r="118" spans="15:15" ht="12.75" customHeight="1">
      <c r="O118" s="91"/>
    </row>
    <row r="119" spans="15:15" ht="12.75" customHeight="1">
      <c r="O119" s="91"/>
    </row>
    <row r="120" spans="15:15" ht="12.75" customHeight="1">
      <c r="O120" s="91"/>
    </row>
    <row r="121" spans="15:15" ht="12.75" customHeight="1">
      <c r="O121" s="91"/>
    </row>
    <row r="122" spans="15:15" ht="12.75" customHeight="1">
      <c r="O122" s="91"/>
    </row>
    <row r="123" spans="15:15" ht="12.75" customHeight="1">
      <c r="O123" s="91"/>
    </row>
    <row r="124" spans="15:15" ht="12.75" customHeight="1">
      <c r="O124" s="91"/>
    </row>
    <row r="125" spans="15:15" ht="12.75" customHeight="1">
      <c r="O125" s="91"/>
    </row>
    <row r="126" spans="15:15" ht="12.75" customHeight="1">
      <c r="O126" s="91"/>
    </row>
    <row r="127" spans="15:15" ht="12.75" customHeight="1">
      <c r="O127" s="91"/>
    </row>
    <row r="128" spans="15:15" ht="12.75" customHeight="1">
      <c r="O128" s="91"/>
    </row>
    <row r="129" spans="15:15" ht="12.75" customHeight="1">
      <c r="O129" s="91"/>
    </row>
    <row r="130" spans="15:15" ht="12.75" customHeight="1">
      <c r="O130" s="91"/>
    </row>
    <row r="131" spans="15:15" ht="12.75" customHeight="1">
      <c r="O131" s="91"/>
    </row>
    <row r="132" spans="15:15" ht="12.75" customHeight="1">
      <c r="O132" s="91"/>
    </row>
    <row r="133" spans="15:15" ht="12.75" customHeight="1">
      <c r="O133" s="91"/>
    </row>
    <row r="134" spans="15:15" ht="12.75" customHeight="1">
      <c r="O134" s="91"/>
    </row>
    <row r="135" spans="15:15" ht="12.75" customHeight="1">
      <c r="O135" s="91"/>
    </row>
    <row r="136" spans="15:15" ht="12.75" customHeight="1">
      <c r="O136" s="91"/>
    </row>
    <row r="137" spans="15:15" ht="12.75" customHeight="1">
      <c r="O137" s="91"/>
    </row>
    <row r="138" spans="15:15" ht="12.75" customHeight="1">
      <c r="O138" s="91"/>
    </row>
    <row r="139" spans="15:15" ht="12.75" customHeight="1">
      <c r="O139" s="91"/>
    </row>
    <row r="140" spans="15:15" ht="12.75" customHeight="1">
      <c r="O140" s="91"/>
    </row>
    <row r="141" spans="15:15" ht="12.75" customHeight="1">
      <c r="O141" s="91"/>
    </row>
    <row r="142" spans="15:15" ht="12.75" customHeight="1">
      <c r="O142" s="91"/>
    </row>
    <row r="143" spans="15:15" ht="12.75" customHeight="1">
      <c r="O143" s="91"/>
    </row>
    <row r="144" spans="15:15" ht="12.75" customHeight="1">
      <c r="O144" s="91"/>
    </row>
    <row r="145" spans="15:15" ht="12.75" customHeight="1">
      <c r="O145" s="91"/>
    </row>
    <row r="146" spans="15:15" ht="12.75" customHeight="1">
      <c r="O146" s="91"/>
    </row>
    <row r="147" spans="15:15" ht="12.75" customHeight="1">
      <c r="O147" s="91"/>
    </row>
    <row r="148" spans="15:15" ht="12.75" customHeight="1">
      <c r="O148" s="91"/>
    </row>
    <row r="149" spans="15:15" ht="12.75" customHeight="1">
      <c r="O149" s="91"/>
    </row>
    <row r="150" spans="15:15" ht="12.75" customHeight="1">
      <c r="O150" s="91"/>
    </row>
    <row r="151" spans="15:15" ht="12.75" customHeight="1">
      <c r="O151" s="91"/>
    </row>
    <row r="152" spans="15:15" ht="12.75" customHeight="1">
      <c r="O152" s="91"/>
    </row>
    <row r="153" spans="15:15" ht="12.75" customHeight="1">
      <c r="O153" s="91"/>
    </row>
    <row r="154" spans="15:15" ht="12.75" customHeight="1">
      <c r="O154" s="91"/>
    </row>
    <row r="155" spans="15:15" ht="12.75" customHeight="1">
      <c r="O155" s="91"/>
    </row>
    <row r="156" spans="15:15" ht="12.75" customHeight="1">
      <c r="O156" s="91"/>
    </row>
    <row r="157" spans="15:15" ht="12.75" customHeight="1">
      <c r="O157" s="91"/>
    </row>
    <row r="158" spans="15:15" ht="12.75" customHeight="1">
      <c r="O158" s="91"/>
    </row>
    <row r="159" spans="15:15" ht="12.75" customHeight="1">
      <c r="O159" s="91"/>
    </row>
    <row r="160" spans="15:15" ht="12.75" customHeight="1">
      <c r="O160" s="91"/>
    </row>
    <row r="161" spans="15:15" ht="12.75" customHeight="1">
      <c r="O161" s="91"/>
    </row>
    <row r="162" spans="15:15" ht="12.75" customHeight="1">
      <c r="O162" s="91"/>
    </row>
    <row r="163" spans="15:15" ht="12.75" customHeight="1">
      <c r="O163" s="91"/>
    </row>
    <row r="164" spans="15:15" ht="12.75" customHeight="1">
      <c r="O164" s="91"/>
    </row>
    <row r="165" spans="15:15" ht="12.75" customHeight="1">
      <c r="O165" s="91"/>
    </row>
    <row r="166" spans="15:15" ht="12.75" customHeight="1">
      <c r="O166" s="91"/>
    </row>
    <row r="167" spans="15:15" ht="12.75" customHeight="1">
      <c r="O167" s="91"/>
    </row>
    <row r="168" spans="15:15" ht="12.75" customHeight="1">
      <c r="O168" s="91"/>
    </row>
    <row r="169" spans="15:15" ht="12.75" customHeight="1">
      <c r="O169" s="91"/>
    </row>
    <row r="170" spans="15:15" ht="12.75" customHeight="1">
      <c r="O170" s="91"/>
    </row>
    <row r="171" spans="15:15" ht="12.75" customHeight="1">
      <c r="O171" s="91"/>
    </row>
    <row r="172" spans="15:15" ht="12.75" customHeight="1">
      <c r="O172" s="91"/>
    </row>
    <row r="173" spans="15:15" ht="12.75" customHeight="1">
      <c r="O173" s="91"/>
    </row>
    <row r="174" spans="15:15" ht="12.75" customHeight="1">
      <c r="O174" s="91"/>
    </row>
    <row r="175" spans="15:15" ht="12.75" customHeight="1">
      <c r="O175" s="91"/>
    </row>
    <row r="176" spans="15:15" ht="12.75" customHeight="1">
      <c r="O176" s="91"/>
    </row>
    <row r="177" spans="15:15" ht="12.75" customHeight="1">
      <c r="O177" s="91"/>
    </row>
    <row r="178" spans="15:15" ht="12.75" customHeight="1">
      <c r="O178" s="91"/>
    </row>
    <row r="179" spans="15:15" ht="12.75" customHeight="1">
      <c r="O179" s="91"/>
    </row>
    <row r="180" spans="15:15" ht="12.75" customHeight="1">
      <c r="O180" s="91"/>
    </row>
    <row r="181" spans="15:15" ht="12.75" customHeight="1">
      <c r="O181" s="91"/>
    </row>
    <row r="182" spans="15:15" ht="12.75" customHeight="1">
      <c r="O182" s="91"/>
    </row>
    <row r="183" spans="15:15" ht="12.75" customHeight="1">
      <c r="O183" s="91"/>
    </row>
    <row r="184" spans="15:15" ht="12.75" customHeight="1">
      <c r="O184" s="91"/>
    </row>
    <row r="185" spans="15:15" ht="12.75" customHeight="1">
      <c r="O185" s="91"/>
    </row>
    <row r="186" spans="15:15" ht="12.75" customHeight="1">
      <c r="O186" s="91"/>
    </row>
    <row r="187" spans="15:15" ht="12.75" customHeight="1">
      <c r="O187" s="91"/>
    </row>
    <row r="188" spans="15:15" ht="12.75" customHeight="1">
      <c r="O188" s="91"/>
    </row>
    <row r="189" spans="15:15" ht="12.75" customHeight="1">
      <c r="O189" s="91"/>
    </row>
    <row r="190" spans="15:15" ht="12.75" customHeight="1">
      <c r="O190" s="91"/>
    </row>
    <row r="191" spans="15:15" ht="12.75" customHeight="1">
      <c r="O191" s="91"/>
    </row>
    <row r="192" spans="15:15" ht="12.75" customHeight="1">
      <c r="O192" s="91"/>
    </row>
    <row r="193" spans="15:15" ht="12.75" customHeight="1">
      <c r="O193" s="91"/>
    </row>
    <row r="194" spans="15:15" ht="12.75" customHeight="1">
      <c r="O194" s="91"/>
    </row>
    <row r="195" spans="15:15" ht="12.75" customHeight="1">
      <c r="O195" s="91"/>
    </row>
    <row r="196" spans="15:15" ht="12.75" customHeight="1">
      <c r="O196" s="91"/>
    </row>
    <row r="197" spans="15:15" ht="12.75" customHeight="1">
      <c r="O197" s="91"/>
    </row>
    <row r="198" spans="15:15" ht="12.75" customHeight="1">
      <c r="O198" s="91"/>
    </row>
    <row r="199" spans="15:15" ht="12.75" customHeight="1">
      <c r="O199" s="91"/>
    </row>
    <row r="200" spans="15:15" ht="12.75" customHeight="1">
      <c r="O200" s="91"/>
    </row>
    <row r="201" spans="15:15" ht="12.75" customHeight="1">
      <c r="O201" s="91"/>
    </row>
    <row r="202" spans="15:15" ht="12.75" customHeight="1">
      <c r="O202" s="91"/>
    </row>
    <row r="203" spans="15:15" ht="12.75" customHeight="1">
      <c r="O203" s="91"/>
    </row>
    <row r="204" spans="15:15" ht="12.75" customHeight="1">
      <c r="O204" s="91"/>
    </row>
    <row r="205" spans="15:15" ht="12.75" customHeight="1">
      <c r="O205" s="91"/>
    </row>
    <row r="206" spans="15:15" ht="12.75" customHeight="1">
      <c r="O206" s="91"/>
    </row>
    <row r="207" spans="15:15" ht="12.75" customHeight="1">
      <c r="O207" s="91"/>
    </row>
    <row r="208" spans="15:15" ht="12.75" customHeight="1">
      <c r="O208" s="91"/>
    </row>
    <row r="209" spans="15:15" ht="12.75" customHeight="1">
      <c r="O209" s="91"/>
    </row>
    <row r="210" spans="15:15" ht="12.75" customHeight="1">
      <c r="O210" s="91"/>
    </row>
    <row r="211" spans="15:15" ht="12.75" customHeight="1">
      <c r="O211" s="91"/>
    </row>
    <row r="212" spans="15:15" ht="12.75" customHeight="1">
      <c r="O212" s="91"/>
    </row>
    <row r="213" spans="15:15" ht="12.75" customHeight="1">
      <c r="O213" s="91"/>
    </row>
    <row r="214" spans="15:15" ht="12.75" customHeight="1">
      <c r="O214" s="91"/>
    </row>
    <row r="215" spans="15:15" ht="12.75" customHeight="1">
      <c r="O215" s="91"/>
    </row>
    <row r="216" spans="15:15" ht="12.75" customHeight="1">
      <c r="O216" s="91"/>
    </row>
    <row r="217" spans="15:15" ht="12.75" customHeight="1">
      <c r="O217" s="91"/>
    </row>
    <row r="218" spans="15:15" ht="12.75" customHeight="1">
      <c r="O218" s="91"/>
    </row>
    <row r="219" spans="15:15" ht="12.75" customHeight="1">
      <c r="O219" s="91"/>
    </row>
    <row r="220" spans="15:15" ht="12.75" customHeight="1">
      <c r="O220" s="91"/>
    </row>
    <row r="221" spans="15:15" ht="12.75" customHeight="1">
      <c r="O221" s="91"/>
    </row>
    <row r="222" spans="15:15" ht="12.75" customHeight="1">
      <c r="O222" s="91"/>
    </row>
    <row r="223" spans="15:15">
      <c r="O223" s="91"/>
    </row>
    <row r="224" spans="15:15">
      <c r="O224" s="91"/>
    </row>
    <row r="225" spans="15:15">
      <c r="O225" s="91"/>
    </row>
    <row r="226" spans="15:15">
      <c r="O226" s="91"/>
    </row>
    <row r="227" spans="15:15">
      <c r="O227" s="91"/>
    </row>
    <row r="228" spans="15:15">
      <c r="O228" s="91"/>
    </row>
    <row r="229" spans="15:15">
      <c r="O229" s="91"/>
    </row>
    <row r="230" spans="15:15">
      <c r="O230" s="91"/>
    </row>
    <row r="231" spans="15:15">
      <c r="O231" s="91"/>
    </row>
    <row r="232" spans="15:15">
      <c r="O232" s="91"/>
    </row>
    <row r="233" spans="15:15">
      <c r="O233" s="91"/>
    </row>
    <row r="234" spans="15:15">
      <c r="O234" s="91"/>
    </row>
    <row r="235" spans="15:15">
      <c r="O235" s="91"/>
    </row>
    <row r="236" spans="15:15">
      <c r="O236" s="91"/>
    </row>
    <row r="237" spans="15:15">
      <c r="O237" s="91"/>
    </row>
    <row r="238" spans="15:15">
      <c r="O238" s="91"/>
    </row>
    <row r="239" spans="15:15">
      <c r="O239" s="91"/>
    </row>
    <row r="240" spans="15:15">
      <c r="O240" s="91"/>
    </row>
    <row r="241" spans="15:15">
      <c r="O241" s="91"/>
    </row>
    <row r="242" spans="15:15">
      <c r="O242" s="91"/>
    </row>
    <row r="243" spans="15:15">
      <c r="O243" s="91"/>
    </row>
    <row r="244" spans="15:15">
      <c r="O244" s="91"/>
    </row>
    <row r="245" spans="15:15">
      <c r="O245" s="91"/>
    </row>
    <row r="246" spans="15:15">
      <c r="O246" s="91"/>
    </row>
    <row r="247" spans="15:15">
      <c r="O247" s="91"/>
    </row>
    <row r="248" spans="15:15">
      <c r="O248" s="91"/>
    </row>
    <row r="249" spans="15:15">
      <c r="O249" s="91"/>
    </row>
    <row r="250" spans="15:15">
      <c r="O250" s="91"/>
    </row>
    <row r="251" spans="15:15">
      <c r="O251" s="91"/>
    </row>
    <row r="252" spans="15:15">
      <c r="O252" s="91"/>
    </row>
    <row r="253" spans="15:15">
      <c r="O253" s="91"/>
    </row>
    <row r="254" spans="15:15">
      <c r="O254" s="91"/>
    </row>
    <row r="255" spans="15:15">
      <c r="O255" s="91"/>
    </row>
    <row r="256" spans="15:15">
      <c r="O256" s="91"/>
    </row>
    <row r="257" spans="15:15">
      <c r="O257" s="91"/>
    </row>
    <row r="258" spans="15:15">
      <c r="O258" s="91"/>
    </row>
    <row r="259" spans="15:15">
      <c r="O259" s="91"/>
    </row>
    <row r="260" spans="15:15">
      <c r="O260" s="91"/>
    </row>
    <row r="261" spans="15:15">
      <c r="O261" s="91"/>
    </row>
    <row r="262" spans="15:15">
      <c r="O262" s="91"/>
    </row>
    <row r="263" spans="15:15">
      <c r="O263" s="91"/>
    </row>
    <row r="264" spans="15:15">
      <c r="O264" s="91"/>
    </row>
    <row r="265" spans="15:15">
      <c r="O265" s="91"/>
    </row>
    <row r="266" spans="15:15">
      <c r="O266" s="91"/>
    </row>
    <row r="267" spans="15:15">
      <c r="O267" s="91"/>
    </row>
    <row r="268" spans="15:15">
      <c r="O268" s="91"/>
    </row>
    <row r="269" spans="15:15">
      <c r="O269" s="91"/>
    </row>
    <row r="270" spans="15:15">
      <c r="O270" s="91"/>
    </row>
    <row r="271" spans="15:15">
      <c r="O271" s="91"/>
    </row>
    <row r="272" spans="15:15">
      <c r="O272" s="91"/>
    </row>
    <row r="273" spans="15:15">
      <c r="O273" s="91"/>
    </row>
    <row r="274" spans="15:15">
      <c r="O274" s="91"/>
    </row>
    <row r="275" spans="15:15">
      <c r="O275" s="91"/>
    </row>
    <row r="276" spans="15:15">
      <c r="O276" s="91"/>
    </row>
    <row r="277" spans="15:15">
      <c r="O277" s="91"/>
    </row>
    <row r="278" spans="15:15">
      <c r="O278" s="91"/>
    </row>
    <row r="279" spans="15:15">
      <c r="O279" s="91"/>
    </row>
    <row r="280" spans="15:15">
      <c r="O280" s="91"/>
    </row>
    <row r="281" spans="15:15">
      <c r="O281" s="91"/>
    </row>
    <row r="282" spans="15:15">
      <c r="O282" s="91"/>
    </row>
    <row r="283" spans="15:15">
      <c r="O283" s="91"/>
    </row>
    <row r="284" spans="15:15">
      <c r="O284" s="91"/>
    </row>
  </sheetData>
  <conditionalFormatting sqref="J5:T15">
    <cfRule type="cellIs" dxfId="19" priority="1" operator="equal">
      <formula>$J$16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2238-568D-49E4-9A30-59DB4E07CA1C}">
  <dimension ref="A1:AG326"/>
  <sheetViews>
    <sheetView zoomScale="90" zoomScaleNormal="90" workbookViewId="0">
      <selection activeCell="K7" sqref="K7"/>
    </sheetView>
  </sheetViews>
  <sheetFormatPr defaultColWidth="9.28515625" defaultRowHeight="16.5"/>
  <cols>
    <col min="1" max="1" width="4.28515625" style="112" bestFit="1" customWidth="1"/>
    <col min="2" max="3" width="13.28515625" style="112" bestFit="1" customWidth="1"/>
    <col min="4" max="4" width="11.7109375" style="112" bestFit="1" customWidth="1"/>
    <col min="5" max="5" width="10.7109375" style="112" bestFit="1" customWidth="1"/>
    <col min="6" max="6" width="5.28515625" style="112" bestFit="1" customWidth="1"/>
    <col min="7" max="8" width="11.7109375" style="112" bestFit="1" customWidth="1"/>
    <col min="9" max="9" width="12.7109375" style="112" bestFit="1" customWidth="1"/>
    <col min="10" max="10" width="12.7109375" style="186" customWidth="1"/>
    <col min="11" max="11" width="52.42578125" style="186" bestFit="1" customWidth="1"/>
    <col min="12" max="12" width="12.28515625" style="24" customWidth="1"/>
    <col min="13" max="13" width="10.28515625" style="24" bestFit="1" customWidth="1"/>
    <col min="14" max="14" width="10.28515625" style="24" customWidth="1"/>
    <col min="15" max="17" width="9.28515625" style="24" customWidth="1"/>
    <col min="18" max="18" width="9.28515625" style="24" bestFit="1" customWidth="1"/>
    <col min="19" max="19" width="12.28515625" style="24" bestFit="1" customWidth="1"/>
    <col min="20" max="28" width="9.28515625" style="24"/>
    <col min="29" max="16384" width="9.28515625" style="112"/>
  </cols>
  <sheetData>
    <row r="1" spans="1:33" s="24" customFormat="1" ht="17.25" thickBot="1">
      <c r="A1" s="6" t="s">
        <v>99</v>
      </c>
      <c r="B1" s="7" t="s">
        <v>123</v>
      </c>
      <c r="C1" s="114" t="s">
        <v>98</v>
      </c>
      <c r="D1" s="114" t="s">
        <v>97</v>
      </c>
      <c r="E1" s="114" t="s">
        <v>124</v>
      </c>
      <c r="F1" s="114" t="s">
        <v>96</v>
      </c>
      <c r="G1" s="114" t="s">
        <v>95</v>
      </c>
      <c r="H1" s="114" t="s">
        <v>94</v>
      </c>
      <c r="I1" s="114" t="s">
        <v>93</v>
      </c>
      <c r="J1" s="187" t="s">
        <v>126</v>
      </c>
      <c r="K1" s="188">
        <f>INTERCEPT($C$9:$C$308,$A$9:$A$308)</f>
        <v>702.81609231966706</v>
      </c>
    </row>
    <row r="2" spans="1:33" s="24" customFormat="1">
      <c r="A2" s="8">
        <v>0</v>
      </c>
      <c r="B2" s="112"/>
      <c r="C2" s="112"/>
      <c r="D2" s="112"/>
      <c r="E2" s="186"/>
      <c r="F2" s="112"/>
      <c r="G2" s="185">
        <f>AVERAGE(G3:G14)</f>
        <v>0.99161654856630177</v>
      </c>
      <c r="H2" s="185">
        <f>AVERAGE(H3:H14)</f>
        <v>1.0000000000000002</v>
      </c>
      <c r="I2" s="112"/>
      <c r="J2" s="187" t="s">
        <v>125</v>
      </c>
      <c r="K2" s="188">
        <f>SLOPE($C$9:$C$308,$A$9:$A$308)</f>
        <v>2.8959546186531715</v>
      </c>
      <c r="AC2" s="112"/>
      <c r="AD2" s="112"/>
      <c r="AE2" s="112"/>
      <c r="AF2" s="112"/>
      <c r="AG2" s="112"/>
    </row>
    <row r="3" spans="1:33" s="24" customFormat="1">
      <c r="A3" s="114">
        <f>'1.MonthlyData12(26)'!B3</f>
        <v>1</v>
      </c>
      <c r="B3" s="184">
        <f>'1.MonthlyData12(26)'!AF3/1000</f>
        <v>479.94499999999999</v>
      </c>
      <c r="C3" s="112"/>
      <c r="D3" s="117">
        <f t="shared" ref="D3:D66" si="0">$K$1+$K$2*A3</f>
        <v>705.71204693832021</v>
      </c>
      <c r="E3" s="116">
        <f>B3/D3</f>
        <v>0.68008616557164647</v>
      </c>
      <c r="F3" s="113">
        <f t="shared" ref="F3:F66" si="1">IF(MOD(A3,$K$4)&gt;0,MOD(A3,$K$4),$K$4)</f>
        <v>1</v>
      </c>
      <c r="G3" s="116">
        <f>AVERAGEIF($F$3:$F$314,F3,$E$3:$E$314)</f>
        <v>0.94247686343594306</v>
      </c>
      <c r="H3" s="118">
        <f t="shared" ref="H3:H14" si="2">G3/$G$2</f>
        <v>0.95044487185958548</v>
      </c>
      <c r="I3" s="115">
        <f t="shared" ref="I3:I66" si="3">($K$1+$K$2*A3)*VLOOKUP(F3,$F$3:$H$14,3,0)</f>
        <v>670.74039602205755</v>
      </c>
      <c r="J3" s="187" t="s">
        <v>127</v>
      </c>
      <c r="K3" s="188">
        <f>RSQ($C$9:$C$308,$A$9:$A$308)</f>
        <v>0.82735851127300353</v>
      </c>
      <c r="AC3" s="112"/>
      <c r="AD3" s="112"/>
      <c r="AE3" s="112"/>
      <c r="AF3" s="112"/>
      <c r="AG3" s="112"/>
    </row>
    <row r="4" spans="1:33" s="24" customFormat="1">
      <c r="A4" s="114">
        <v>2</v>
      </c>
      <c r="B4" s="184">
        <f>'1.MonthlyData12(26)'!AF4/1000</f>
        <v>467.56799999999998</v>
      </c>
      <c r="D4" s="117">
        <f t="shared" si="0"/>
        <v>708.60800155697336</v>
      </c>
      <c r="E4" s="116">
        <f t="shared" ref="E4:E67" si="4">B4/D4</f>
        <v>0.65984013583341772</v>
      </c>
      <c r="F4" s="113">
        <f t="shared" si="1"/>
        <v>2</v>
      </c>
      <c r="G4" s="116">
        <f t="shared" ref="G4:G14" si="5">AVERAGEIF($F$3:$F$314,F4,$E$3:$E$314)</f>
        <v>0.86496848907177082</v>
      </c>
      <c r="H4" s="118">
        <f t="shared" si="2"/>
        <v>0.87228121628502353</v>
      </c>
      <c r="I4" s="115">
        <f t="shared" si="3"/>
        <v>618.10544946741652</v>
      </c>
      <c r="J4" s="187" t="s">
        <v>128</v>
      </c>
      <c r="K4" s="189">
        <v>12</v>
      </c>
      <c r="AC4" s="112"/>
      <c r="AD4" s="112"/>
      <c r="AE4" s="112"/>
      <c r="AF4" s="112"/>
      <c r="AG4" s="112"/>
    </row>
    <row r="5" spans="1:33" s="24" customFormat="1">
      <c r="A5" s="114">
        <v>3</v>
      </c>
      <c r="B5" s="184">
        <f>'1.MonthlyData12(26)'!AF5/1000</f>
        <v>504.07</v>
      </c>
      <c r="D5" s="117">
        <f t="shared" si="0"/>
        <v>711.50395617562663</v>
      </c>
      <c r="E5" s="116">
        <f t="shared" si="4"/>
        <v>0.70845705863591302</v>
      </c>
      <c r="F5" s="113">
        <f t="shared" si="1"/>
        <v>3</v>
      </c>
      <c r="G5" s="116">
        <f t="shared" si="5"/>
        <v>0.90928343421503643</v>
      </c>
      <c r="H5" s="118">
        <f t="shared" si="2"/>
        <v>0.91697081450455409</v>
      </c>
      <c r="I5" s="115">
        <f t="shared" si="3"/>
        <v>652.42836221757693</v>
      </c>
      <c r="J5" s="187"/>
      <c r="K5" s="187"/>
      <c r="AC5" s="112"/>
      <c r="AD5" s="112"/>
      <c r="AE5" s="112"/>
      <c r="AF5" s="112"/>
      <c r="AG5" s="112"/>
    </row>
    <row r="6" spans="1:33" s="24" customFormat="1">
      <c r="A6" s="114">
        <v>4</v>
      </c>
      <c r="B6" s="184">
        <f>'1.MonthlyData12(26)'!AF6/1000</f>
        <v>518.35400000000004</v>
      </c>
      <c r="D6" s="117">
        <f t="shared" si="0"/>
        <v>714.39991079427978</v>
      </c>
      <c r="E6" s="116">
        <f t="shared" si="4"/>
        <v>0.72557959788053006</v>
      </c>
      <c r="F6" s="113">
        <f t="shared" si="1"/>
        <v>4</v>
      </c>
      <c r="G6" s="116">
        <f t="shared" si="5"/>
        <v>0.96352379515686859</v>
      </c>
      <c r="H6" s="118">
        <f t="shared" si="2"/>
        <v>0.97166974124216643</v>
      </c>
      <c r="I6" s="115">
        <f t="shared" si="3"/>
        <v>694.16077646490464</v>
      </c>
      <c r="J6" s="181" t="str">
        <f>PROPER(CHAR(96+COLUMN(C9)))&amp;ROW(C9)</f>
        <v>C9</v>
      </c>
      <c r="K6" s="179" t="str" cm="1">
        <f t="array" aca="1" ref="K6" ca="1">_xlfn.FORMULATEXT(INDIRECT(J6))</f>
        <v>=(AVERAGE(B3:B14)+AVERAGE(B4:B15))/2</v>
      </c>
      <c r="AC6" s="112"/>
      <c r="AD6" s="112"/>
      <c r="AE6" s="112"/>
      <c r="AF6" s="112"/>
      <c r="AG6" s="112"/>
    </row>
    <row r="7" spans="1:33" s="24" customFormat="1">
      <c r="A7" s="114">
        <v>5</v>
      </c>
      <c r="B7" s="184">
        <f>'1.MonthlyData12(26)'!AF7/1000</f>
        <v>529.22</v>
      </c>
      <c r="D7" s="117">
        <f t="shared" si="0"/>
        <v>717.29586541293293</v>
      </c>
      <c r="E7" s="116">
        <f t="shared" si="4"/>
        <v>0.73779875992361765</v>
      </c>
      <c r="F7" s="113">
        <f t="shared" si="1"/>
        <v>5</v>
      </c>
      <c r="G7" s="116">
        <f t="shared" si="5"/>
        <v>1.0238186930674322</v>
      </c>
      <c r="H7" s="118">
        <f t="shared" si="2"/>
        <v>1.032474391989211</v>
      </c>
      <c r="I7" s="115">
        <f t="shared" si="3"/>
        <v>740.58961251859284</v>
      </c>
      <c r="J7" s="181" t="str">
        <f>PROPER(CHAR(96+COLUMN(K1)))&amp;ROW(K1)</f>
        <v>K1</v>
      </c>
      <c r="K7" s="179" t="str" cm="1">
        <f t="array" aca="1" ref="K7" ca="1">_xlfn.FORMULATEXT(INDIRECT(J7))</f>
        <v>=INTERCEPT($C$9:$C$308,$A$9:$A$308)</v>
      </c>
      <c r="AC7" s="112"/>
      <c r="AD7" s="112"/>
      <c r="AE7" s="112"/>
      <c r="AF7" s="112"/>
      <c r="AG7" s="112"/>
    </row>
    <row r="8" spans="1:33" s="24" customFormat="1">
      <c r="A8" s="114">
        <v>6</v>
      </c>
      <c r="B8" s="184">
        <f>'1.MonthlyData12(26)'!AF8/1000</f>
        <v>555.90599999999995</v>
      </c>
      <c r="D8" s="117">
        <f t="shared" si="0"/>
        <v>720.19182003158608</v>
      </c>
      <c r="E8" s="116">
        <f t="shared" si="4"/>
        <v>0.77188602333142176</v>
      </c>
      <c r="F8" s="113">
        <f t="shared" si="1"/>
        <v>6</v>
      </c>
      <c r="G8" s="116">
        <f t="shared" si="5"/>
        <v>1.0060439993987311</v>
      </c>
      <c r="H8" s="118">
        <f t="shared" si="2"/>
        <v>1.0145494252322522</v>
      </c>
      <c r="I8" s="115">
        <f t="shared" si="3"/>
        <v>730.67019707001532</v>
      </c>
      <c r="J8" s="181" t="str">
        <f>PROPER(CHAR(96+COLUMN(K2)))&amp;ROW(K2)</f>
        <v>K2</v>
      </c>
      <c r="K8" s="179" t="str" cm="1">
        <f t="array" aca="1" ref="K8" ca="1">_xlfn.FORMULATEXT(INDIRECT(J8))</f>
        <v>=SLOPE($C$9:$C$308,$A$9:$A$308)</v>
      </c>
      <c r="AC8" s="112"/>
      <c r="AD8" s="112"/>
      <c r="AE8" s="112"/>
      <c r="AF8" s="112"/>
      <c r="AG8" s="112"/>
    </row>
    <row r="9" spans="1:33" s="24" customFormat="1">
      <c r="A9" s="114">
        <v>7</v>
      </c>
      <c r="B9" s="184">
        <f>'1.MonthlyData12(26)'!AF9/1000</f>
        <v>567.56500000000005</v>
      </c>
      <c r="C9" s="119">
        <f>(AVERAGE(B3:B14)+AVERAGE(B4:B15))/2</f>
        <v>540.64345833333323</v>
      </c>
      <c r="D9" s="117">
        <f t="shared" si="0"/>
        <v>723.08777465023923</v>
      </c>
      <c r="E9" s="116">
        <f t="shared" si="4"/>
        <v>0.78491853948787027</v>
      </c>
      <c r="F9" s="113">
        <f t="shared" si="1"/>
        <v>7</v>
      </c>
      <c r="G9" s="116">
        <f t="shared" si="5"/>
        <v>1.0453692581686338</v>
      </c>
      <c r="H9" s="118">
        <f t="shared" si="2"/>
        <v>1.0542071526337966</v>
      </c>
      <c r="I9" s="115">
        <f t="shared" si="3"/>
        <v>762.28430401833702</v>
      </c>
      <c r="J9" s="181" t="str">
        <f>PROPER(CHAR(96+COLUMN(K3)))&amp;ROW(K3)</f>
        <v>K3</v>
      </c>
      <c r="K9" s="179" t="str" cm="1">
        <f t="array" aca="1" ref="K9" ca="1">_xlfn.FORMULATEXT(INDIRECT(J9))</f>
        <v>=RSQ($C$9:$C$308,$A$9:$A$308)</v>
      </c>
      <c r="AC9" s="112"/>
      <c r="AD9" s="112"/>
      <c r="AE9" s="112"/>
      <c r="AF9" s="112"/>
      <c r="AG9" s="112"/>
    </row>
    <row r="10" spans="1:33" s="24" customFormat="1">
      <c r="A10" s="114">
        <v>8</v>
      </c>
      <c r="B10" s="184">
        <f>'1.MonthlyData12(26)'!AF10/1000</f>
        <v>557.41499999999996</v>
      </c>
      <c r="C10" s="119">
        <f t="shared" ref="C10:C73" si="6">(AVERAGE(B4:B15)+AVERAGE(B5:B16))/2</f>
        <v>544.43758333333335</v>
      </c>
      <c r="D10" s="117">
        <f t="shared" si="0"/>
        <v>725.98372926889249</v>
      </c>
      <c r="E10" s="116">
        <f t="shared" si="4"/>
        <v>0.76780646387398932</v>
      </c>
      <c r="F10" s="113">
        <f t="shared" si="1"/>
        <v>8</v>
      </c>
      <c r="G10" s="116">
        <f t="shared" si="5"/>
        <v>1.0783623344232727</v>
      </c>
      <c r="H10" s="118">
        <f t="shared" si="2"/>
        <v>1.0874791631728915</v>
      </c>
      <c r="I10" s="115">
        <f t="shared" si="3"/>
        <v>789.49217838247023</v>
      </c>
      <c r="J10" s="181" t="str">
        <f>PROPER(CHAR(96+COLUMN(D3)))&amp;ROW(D3)</f>
        <v>D3</v>
      </c>
      <c r="K10" s="179" t="str" cm="1">
        <f t="array" aca="1" ref="K10" ca="1">_xlfn.FORMULATEXT(INDIRECT(J10))</f>
        <v>=$K$1+$K$2*A3</v>
      </c>
      <c r="AC10" s="112"/>
      <c r="AD10" s="112"/>
      <c r="AE10" s="112"/>
      <c r="AF10" s="112"/>
      <c r="AG10" s="112"/>
    </row>
    <row r="11" spans="1:33" s="24" customFormat="1">
      <c r="A11" s="114">
        <v>9</v>
      </c>
      <c r="B11" s="184">
        <f>'1.MonthlyData12(26)'!AF11/1000</f>
        <v>589.04899999999998</v>
      </c>
      <c r="C11" s="119">
        <f t="shared" si="6"/>
        <v>550.62512500000003</v>
      </c>
      <c r="D11" s="117">
        <f t="shared" si="0"/>
        <v>728.87968388754564</v>
      </c>
      <c r="E11" s="116">
        <f t="shared" si="4"/>
        <v>0.8081566999621308</v>
      </c>
      <c r="F11" s="113">
        <f t="shared" si="1"/>
        <v>9</v>
      </c>
      <c r="G11" s="116">
        <f t="shared" si="5"/>
        <v>1.0374828326510046</v>
      </c>
      <c r="H11" s="118">
        <f t="shared" si="2"/>
        <v>1.0462540526890332</v>
      </c>
      <c r="I11" s="115">
        <f t="shared" si="3"/>
        <v>762.59332319004602</v>
      </c>
      <c r="J11" s="181" t="str">
        <f>PROPER(CHAR(96+COLUMN(E3)))&amp;ROW(E3)</f>
        <v>E3</v>
      </c>
      <c r="K11" s="179" t="str" cm="1">
        <f t="array" aca="1" ref="K11" ca="1">_xlfn.FORMULATEXT(INDIRECT(J11))</f>
        <v>=B3/D3</v>
      </c>
      <c r="AC11" s="112"/>
      <c r="AD11" s="112"/>
      <c r="AE11" s="112"/>
      <c r="AF11" s="112"/>
      <c r="AG11" s="112"/>
    </row>
    <row r="12" spans="1:33" s="24" customFormat="1">
      <c r="A12" s="114">
        <v>10</v>
      </c>
      <c r="B12" s="184">
        <f>'1.MonthlyData12(26)'!AF12/1000</f>
        <v>583.32799999999997</v>
      </c>
      <c r="C12" s="119">
        <f t="shared" si="6"/>
        <v>558.82483333333334</v>
      </c>
      <c r="D12" s="117">
        <f t="shared" si="0"/>
        <v>731.77563850619879</v>
      </c>
      <c r="E12" s="116">
        <f t="shared" si="4"/>
        <v>0.79714050223203581</v>
      </c>
      <c r="F12" s="113">
        <f t="shared" si="1"/>
        <v>10</v>
      </c>
      <c r="G12" s="116">
        <f t="shared" si="5"/>
        <v>1.0541205844575199</v>
      </c>
      <c r="H12" s="118">
        <f t="shared" si="2"/>
        <v>1.0630324655045216</v>
      </c>
      <c r="I12" s="115">
        <f t="shared" si="3"/>
        <v>777.90126119739</v>
      </c>
      <c r="J12" s="181" t="str">
        <f>PROPER(CHAR(96+COLUMN(F3)))&amp;ROW(F3)</f>
        <v>F3</v>
      </c>
      <c r="K12" s="179" t="str" cm="1">
        <f t="array" aca="1" ref="K12" ca="1">_xlfn.FORMULATEXT(INDIRECT(J12))</f>
        <v>=IF(MOD(A3,$K$4)&gt;0,MOD(A3,$K$4),$K$4)</v>
      </c>
      <c r="AC12" s="112"/>
      <c r="AD12" s="112"/>
      <c r="AE12" s="112"/>
      <c r="AF12" s="112"/>
      <c r="AG12" s="112"/>
    </row>
    <row r="13" spans="1:33" s="24" customFormat="1">
      <c r="A13" s="114">
        <v>11</v>
      </c>
      <c r="B13" s="184">
        <f>'1.MonthlyData12(26)'!AF13/1000</f>
        <v>556.21299999999997</v>
      </c>
      <c r="C13" s="119">
        <f t="shared" si="6"/>
        <v>566.97245833333329</v>
      </c>
      <c r="D13" s="117">
        <f t="shared" si="0"/>
        <v>734.67159312485194</v>
      </c>
      <c r="E13" s="116">
        <f t="shared" si="4"/>
        <v>0.75709065820035826</v>
      </c>
      <c r="F13" s="113">
        <f t="shared" si="1"/>
        <v>11</v>
      </c>
      <c r="G13" s="116">
        <f t="shared" si="5"/>
        <v>1.0054675750494684</v>
      </c>
      <c r="H13" s="118">
        <f t="shared" si="2"/>
        <v>1.0139681276025423</v>
      </c>
      <c r="I13" s="115">
        <f t="shared" si="3"/>
        <v>744.93357968358293</v>
      </c>
      <c r="J13" s="181" t="str">
        <f>PROPER(CHAR(96+COLUMN(G3)))&amp;ROW(G3)</f>
        <v>G3</v>
      </c>
      <c r="K13" s="179" t="str" cm="1">
        <f t="array" aca="1" ref="K13" ca="1">_xlfn.FORMULATEXT(INDIRECT(J13))</f>
        <v>=AVERAGEIF($F$3:$F$314,F3,$E$3:$E$314)</v>
      </c>
      <c r="AC13" s="112"/>
      <c r="AD13" s="112"/>
      <c r="AE13" s="112"/>
      <c r="AF13" s="112"/>
      <c r="AG13" s="112"/>
    </row>
    <row r="14" spans="1:33" s="24" customFormat="1">
      <c r="A14" s="114">
        <v>12</v>
      </c>
      <c r="B14" s="184">
        <f>'1.MonthlyData12(26)'!AF14/1000</f>
        <v>555.69500000000005</v>
      </c>
      <c r="C14" s="119">
        <f t="shared" si="6"/>
        <v>574.75399999999991</v>
      </c>
      <c r="D14" s="117">
        <f t="shared" si="0"/>
        <v>737.56754774350509</v>
      </c>
      <c r="E14" s="116">
        <f t="shared" si="4"/>
        <v>0.75341574029399594</v>
      </c>
      <c r="F14" s="113">
        <f t="shared" si="1"/>
        <v>12</v>
      </c>
      <c r="G14" s="116">
        <f t="shared" si="5"/>
        <v>0.96848072369993965</v>
      </c>
      <c r="H14" s="118">
        <f t="shared" si="2"/>
        <v>0.9766685772844228</v>
      </c>
      <c r="I14" s="115">
        <f t="shared" si="3"/>
        <v>720.35904750580971</v>
      </c>
      <c r="J14" s="181" t="str">
        <f>PROPER(CHAR(96+COLUMN(G2)))&amp;ROW(G2)</f>
        <v>G2</v>
      </c>
      <c r="K14" s="179" t="str" cm="1">
        <f t="array" aca="1" ref="K14" ca="1">_xlfn.FORMULATEXT(INDIRECT(J14))</f>
        <v>=AVERAGE(G3:G14)</v>
      </c>
      <c r="AC14" s="112"/>
      <c r="AD14" s="112"/>
      <c r="AE14" s="112"/>
      <c r="AF14" s="112"/>
      <c r="AG14" s="112"/>
    </row>
    <row r="15" spans="1:33" s="24" customFormat="1">
      <c r="A15" s="114">
        <v>13</v>
      </c>
      <c r="B15" s="184">
        <f>'1.MonthlyData12(26)'!AF15/1000</f>
        <v>526.73199999999997</v>
      </c>
      <c r="C15" s="119">
        <f t="shared" si="6"/>
        <v>582.02083333333326</v>
      </c>
      <c r="D15" s="117">
        <f t="shared" si="0"/>
        <v>740.46350236215835</v>
      </c>
      <c r="E15" s="116">
        <f t="shared" si="4"/>
        <v>0.71135443991455105</v>
      </c>
      <c r="F15" s="113">
        <f t="shared" si="1"/>
        <v>1</v>
      </c>
      <c r="G15" s="116"/>
      <c r="H15" s="118">
        <f>H3</f>
        <v>0.95044487185958548</v>
      </c>
      <c r="I15" s="115">
        <f t="shared" si="3"/>
        <v>703.76973861930151</v>
      </c>
      <c r="J15" s="181" t="str">
        <f>PROPER(CHAR(96+COLUMN(H3)))&amp;ROW(H3)</f>
        <v>H3</v>
      </c>
      <c r="K15" s="179" t="str" cm="1">
        <f t="array" aca="1" ref="K15" ca="1">_xlfn.FORMULATEXT(INDIRECT(J15))</f>
        <v>=G3/$G$2</v>
      </c>
      <c r="AC15" s="112"/>
      <c r="AD15" s="112"/>
      <c r="AE15" s="112"/>
      <c r="AF15" s="112"/>
      <c r="AG15" s="112"/>
    </row>
    <row r="16" spans="1:33" s="24" customFormat="1">
      <c r="A16" s="114">
        <v>14</v>
      </c>
      <c r="B16" s="184">
        <f>'1.MonthlyData12(26)'!AF16/1000</f>
        <v>511.84</v>
      </c>
      <c r="C16" s="119">
        <f t="shared" si="6"/>
        <v>591.14408333333324</v>
      </c>
      <c r="D16" s="117">
        <f t="shared" si="0"/>
        <v>743.3594569808115</v>
      </c>
      <c r="E16" s="116">
        <f t="shared" si="4"/>
        <v>0.68854979269230199</v>
      </c>
      <c r="F16" s="113">
        <f t="shared" si="1"/>
        <v>2</v>
      </c>
      <c r="G16" s="113"/>
      <c r="H16" s="118">
        <f t="shared" ref="H16:H79" si="7">H4</f>
        <v>0.87228121628502353</v>
      </c>
      <c r="I16" s="115">
        <f t="shared" si="3"/>
        <v>648.41849127219689</v>
      </c>
      <c r="J16" s="181" t="str">
        <f>PROPER(CHAR(96+COLUMN(I317)))&amp;ROW(I317)</f>
        <v>I317</v>
      </c>
      <c r="K16" s="179" t="str" cm="1">
        <f t="array" aca="1" ref="K16" ca="1">_xlfn.FORMULATEXT(INDIRECT(J16))</f>
        <v>=($K$1+$K$2*A317)*VLOOKUP(F317,$F$3:$H$14,3,0)</v>
      </c>
      <c r="AC16" s="112"/>
      <c r="AD16" s="112"/>
      <c r="AE16" s="112"/>
      <c r="AF16" s="112"/>
      <c r="AG16" s="112"/>
    </row>
    <row r="17" spans="1:33">
      <c r="A17" s="114">
        <v>15</v>
      </c>
      <c r="B17" s="184">
        <f>'1.MonthlyData12(26)'!AF17/1000</f>
        <v>608.29899999999998</v>
      </c>
      <c r="C17" s="119">
        <f t="shared" si="6"/>
        <v>599.56099999999992</v>
      </c>
      <c r="D17" s="117">
        <f t="shared" si="0"/>
        <v>746.25541159946465</v>
      </c>
      <c r="E17" s="116">
        <f t="shared" si="4"/>
        <v>0.81513512739052729</v>
      </c>
      <c r="F17" s="113">
        <f t="shared" si="1"/>
        <v>3</v>
      </c>
      <c r="G17" s="113"/>
      <c r="H17" s="118">
        <f t="shared" si="7"/>
        <v>0.91697081450455409</v>
      </c>
      <c r="I17" s="115">
        <f t="shared" si="3"/>
        <v>684.29443260279231</v>
      </c>
      <c r="J17" s="112"/>
      <c r="K17" s="112"/>
    </row>
    <row r="18" spans="1:33">
      <c r="A18" s="114">
        <v>16</v>
      </c>
      <c r="B18" s="184">
        <f>'1.MonthlyData12(26)'!AF18/1000</f>
        <v>610.91800000000001</v>
      </c>
      <c r="C18" s="119">
        <f t="shared" si="6"/>
        <v>605.77279166666676</v>
      </c>
      <c r="D18" s="117">
        <f t="shared" si="0"/>
        <v>749.1513662181178</v>
      </c>
      <c r="E18" s="116">
        <f t="shared" si="4"/>
        <v>0.81548005856820305</v>
      </c>
      <c r="F18" s="113">
        <f t="shared" si="1"/>
        <v>4</v>
      </c>
      <c r="G18" s="113"/>
      <c r="H18" s="118">
        <f t="shared" si="7"/>
        <v>0.97166974124216643</v>
      </c>
      <c r="I18" s="115">
        <f t="shared" si="3"/>
        <v>727.92771416437404</v>
      </c>
      <c r="J18" s="112"/>
      <c r="K18" s="112"/>
    </row>
    <row r="19" spans="1:33">
      <c r="A19" s="114">
        <v>17</v>
      </c>
      <c r="B19" s="184">
        <f>'1.MonthlyData12(26)'!AF19/1000</f>
        <v>632.19899999999996</v>
      </c>
      <c r="C19" s="119">
        <f t="shared" si="6"/>
        <v>613.53870833333337</v>
      </c>
      <c r="D19" s="117">
        <f t="shared" si="0"/>
        <v>752.04732083677095</v>
      </c>
      <c r="E19" s="116">
        <f t="shared" si="4"/>
        <v>0.84063726109226622</v>
      </c>
      <c r="F19" s="113">
        <f t="shared" si="1"/>
        <v>5</v>
      </c>
      <c r="G19" s="113"/>
      <c r="H19" s="118">
        <f t="shared" si="7"/>
        <v>1.032474391989211</v>
      </c>
      <c r="I19" s="115">
        <f t="shared" si="3"/>
        <v>776.46960032806021</v>
      </c>
      <c r="J19" s="187"/>
      <c r="K19" s="187"/>
    </row>
    <row r="20" spans="1:33" hidden="1">
      <c r="A20" s="114">
        <v>18</v>
      </c>
      <c r="B20" s="184">
        <f>'1.MonthlyData12(26)'!AF20/1000</f>
        <v>639.68399999999997</v>
      </c>
      <c r="C20" s="119">
        <f t="shared" si="6"/>
        <v>620.57737499999996</v>
      </c>
      <c r="D20" s="117">
        <f t="shared" si="0"/>
        <v>754.9432754554241</v>
      </c>
      <c r="E20" s="116">
        <f t="shared" si="4"/>
        <v>0.84732723741940308</v>
      </c>
      <c r="F20" s="113">
        <f t="shared" si="1"/>
        <v>6</v>
      </c>
      <c r="G20" s="113"/>
      <c r="H20" s="118">
        <f t="shared" si="7"/>
        <v>1.0145494252322522</v>
      </c>
      <c r="I20" s="115">
        <f t="shared" si="3"/>
        <v>765.92726619625444</v>
      </c>
      <c r="J20" s="187"/>
      <c r="K20" s="187"/>
    </row>
    <row r="21" spans="1:33" hidden="1">
      <c r="A21" s="114">
        <v>19</v>
      </c>
      <c r="B21" s="184">
        <f>'1.MonthlyData12(26)'!AF21/1000</f>
        <v>658.19100000000003</v>
      </c>
      <c r="C21" s="119">
        <f t="shared" si="6"/>
        <v>625.56366666666656</v>
      </c>
      <c r="D21" s="117">
        <f t="shared" si="0"/>
        <v>757.83923007407736</v>
      </c>
      <c r="E21" s="116">
        <f t="shared" si="4"/>
        <v>0.86851006635756123</v>
      </c>
      <c r="F21" s="113">
        <f t="shared" si="1"/>
        <v>7</v>
      </c>
      <c r="G21" s="113"/>
      <c r="H21" s="118">
        <f t="shared" si="7"/>
        <v>1.0542071526337966</v>
      </c>
      <c r="I21" s="115">
        <f t="shared" si="3"/>
        <v>798.91953689058175</v>
      </c>
      <c r="J21" s="187"/>
      <c r="K21" s="187"/>
    </row>
    <row r="22" spans="1:33" hidden="1">
      <c r="A22" s="114">
        <v>20</v>
      </c>
      <c r="B22" s="184">
        <f>'1.MonthlyData12(26)'!AF22/1000</f>
        <v>685.74699999999996</v>
      </c>
      <c r="C22" s="119">
        <f t="shared" si="6"/>
        <v>631.30470833333334</v>
      </c>
      <c r="D22" s="117">
        <f t="shared" si="0"/>
        <v>760.73518469273051</v>
      </c>
      <c r="E22" s="116">
        <f t="shared" si="4"/>
        <v>0.90142669065186054</v>
      </c>
      <c r="F22" s="113">
        <f t="shared" si="1"/>
        <v>8</v>
      </c>
      <c r="G22" s="113"/>
      <c r="H22" s="118">
        <f t="shared" si="7"/>
        <v>1.0874791631728915</v>
      </c>
      <c r="I22" s="115">
        <f t="shared" si="3"/>
        <v>827.28366204582562</v>
      </c>
      <c r="J22" s="187"/>
      <c r="K22" s="187"/>
    </row>
    <row r="23" spans="1:33" hidden="1">
      <c r="A23" s="114">
        <v>21</v>
      </c>
      <c r="B23" s="184">
        <f>'1.MonthlyData12(26)'!AF23/1000</f>
        <v>662.72299999999996</v>
      </c>
      <c r="C23" s="119">
        <f t="shared" si="6"/>
        <v>635.11449999999991</v>
      </c>
      <c r="D23" s="117">
        <f t="shared" si="0"/>
        <v>763.63113931138366</v>
      </c>
      <c r="E23" s="116">
        <f t="shared" si="4"/>
        <v>0.86785748496010884</v>
      </c>
      <c r="F23" s="113">
        <f t="shared" si="1"/>
        <v>9</v>
      </c>
      <c r="G23" s="113"/>
      <c r="H23" s="118">
        <f t="shared" si="7"/>
        <v>1.0462540526890332</v>
      </c>
      <c r="I23" s="115">
        <f t="shared" si="3"/>
        <v>798.95217426407885</v>
      </c>
      <c r="J23" s="187"/>
      <c r="K23" s="187"/>
    </row>
    <row r="24" spans="1:33" hidden="1">
      <c r="A24" s="114">
        <v>22</v>
      </c>
      <c r="B24" s="184">
        <f>'1.MonthlyData12(26)'!AF24/1000</f>
        <v>658.73699999999997</v>
      </c>
      <c r="C24" s="119">
        <f t="shared" si="6"/>
        <v>635.53179166666655</v>
      </c>
      <c r="D24" s="117">
        <f t="shared" si="0"/>
        <v>766.52709393003681</v>
      </c>
      <c r="E24" s="116">
        <f t="shared" si="4"/>
        <v>0.85937862499107542</v>
      </c>
      <c r="F24" s="113">
        <f t="shared" si="1"/>
        <v>10</v>
      </c>
      <c r="G24" s="113"/>
      <c r="H24" s="118">
        <f t="shared" si="7"/>
        <v>1.0630324655045216</v>
      </c>
      <c r="I24" s="115">
        <f t="shared" si="3"/>
        <v>814.84318653646301</v>
      </c>
      <c r="J24" s="187"/>
      <c r="K24" s="187"/>
    </row>
    <row r="25" spans="1:33" hidden="1">
      <c r="A25" s="114">
        <v>23</v>
      </c>
      <c r="B25" s="184">
        <f>'1.MonthlyData12(26)'!AF25/1000</f>
        <v>667.18600000000004</v>
      </c>
      <c r="C25" s="119">
        <f t="shared" si="6"/>
        <v>639.40170833333332</v>
      </c>
      <c r="D25" s="117">
        <f t="shared" si="0"/>
        <v>769.42304854868996</v>
      </c>
      <c r="E25" s="116">
        <f t="shared" si="4"/>
        <v>0.86712505072270363</v>
      </c>
      <c r="F25" s="113">
        <f t="shared" si="1"/>
        <v>11</v>
      </c>
      <c r="G25" s="113"/>
      <c r="H25" s="118">
        <f t="shared" si="7"/>
        <v>1.0139681276025423</v>
      </c>
      <c r="I25" s="115">
        <f t="shared" si="3"/>
        <v>780.17044787115515</v>
      </c>
      <c r="J25" s="187"/>
      <c r="K25" s="187"/>
    </row>
    <row r="26" spans="1:33" hidden="1">
      <c r="A26" s="114">
        <v>24</v>
      </c>
      <c r="B26" s="184">
        <f>'1.MonthlyData12(26)'!AF26/1000</f>
        <v>613.65</v>
      </c>
      <c r="C26" s="119">
        <f t="shared" si="6"/>
        <v>645.63874999999996</v>
      </c>
      <c r="D26" s="117">
        <f t="shared" si="0"/>
        <v>772.31900316734323</v>
      </c>
      <c r="E26" s="116">
        <f t="shared" si="4"/>
        <v>0.79455509638293409</v>
      </c>
      <c r="F26" s="113">
        <f t="shared" si="1"/>
        <v>12</v>
      </c>
      <c r="G26" s="113"/>
      <c r="H26" s="118">
        <f t="shared" si="7"/>
        <v>0.9766685772844228</v>
      </c>
      <c r="I26" s="115">
        <f t="shared" si="3"/>
        <v>754.29970203317271</v>
      </c>
      <c r="J26" s="187"/>
      <c r="K26" s="187"/>
    </row>
    <row r="27" spans="1:33" hidden="1">
      <c r="A27" s="114">
        <v>25</v>
      </c>
      <c r="B27" s="184">
        <f>'1.MonthlyData12(26)'!AF27/1000</f>
        <v>588.44799999999998</v>
      </c>
      <c r="C27" s="119">
        <f t="shared" si="6"/>
        <v>648.61691666666661</v>
      </c>
      <c r="D27" s="117">
        <f t="shared" si="0"/>
        <v>775.21495778599638</v>
      </c>
      <c r="E27" s="116">
        <f t="shared" si="4"/>
        <v>0.75907720057492134</v>
      </c>
      <c r="F27" s="113">
        <f t="shared" si="1"/>
        <v>1</v>
      </c>
      <c r="G27" s="113"/>
      <c r="H27" s="118">
        <f t="shared" si="7"/>
        <v>0.95044487185958548</v>
      </c>
      <c r="I27" s="115">
        <f t="shared" si="3"/>
        <v>736.79908121654535</v>
      </c>
      <c r="J27" s="187"/>
      <c r="K27" s="187"/>
    </row>
    <row r="28" spans="1:33" hidden="1">
      <c r="A28" s="114">
        <v>26</v>
      </c>
      <c r="B28" s="184">
        <f>'1.MonthlyData12(26)'!AF28/1000</f>
        <v>587.90899999999999</v>
      </c>
      <c r="C28" s="119">
        <f t="shared" si="6"/>
        <v>652.01833333333343</v>
      </c>
      <c r="D28" s="117">
        <f t="shared" si="0"/>
        <v>778.11091240464953</v>
      </c>
      <c r="E28" s="116">
        <f t="shared" si="4"/>
        <v>0.75555938186645455</v>
      </c>
      <c r="F28" s="113">
        <f t="shared" si="1"/>
        <v>2</v>
      </c>
      <c r="G28" s="113"/>
      <c r="H28" s="118">
        <f t="shared" si="7"/>
        <v>0.87228121628502353</v>
      </c>
      <c r="I28" s="115">
        <f t="shared" si="3"/>
        <v>678.73153307697714</v>
      </c>
      <c r="J28" s="187"/>
      <c r="K28" s="187"/>
    </row>
    <row r="29" spans="1:33" hidden="1">
      <c r="A29" s="114">
        <v>27</v>
      </c>
      <c r="B29" s="184">
        <f>'1.MonthlyData12(26)'!AF29/1000</f>
        <v>623.66499999999996</v>
      </c>
      <c r="C29" s="119">
        <f t="shared" si="6"/>
        <v>657.7909166666667</v>
      </c>
      <c r="D29" s="117">
        <f t="shared" si="0"/>
        <v>781.00686702330268</v>
      </c>
      <c r="E29" s="116">
        <f t="shared" si="4"/>
        <v>0.7985397137121355</v>
      </c>
      <c r="F29" s="113">
        <f t="shared" si="1"/>
        <v>3</v>
      </c>
      <c r="G29" s="113"/>
      <c r="H29" s="118">
        <f t="shared" si="7"/>
        <v>0.91697081450455409</v>
      </c>
      <c r="I29" s="115">
        <f t="shared" si="3"/>
        <v>716.16050298800781</v>
      </c>
      <c r="J29" s="187"/>
      <c r="K29" s="187"/>
    </row>
    <row r="30" spans="1:33" hidden="1">
      <c r="A30" s="114">
        <v>28</v>
      </c>
      <c r="B30" s="184">
        <f>'1.MonthlyData12(26)'!AF30/1000</f>
        <v>605.56700000000001</v>
      </c>
      <c r="C30" s="119">
        <f t="shared" si="6"/>
        <v>666.19804166666665</v>
      </c>
      <c r="D30" s="117">
        <f t="shared" si="0"/>
        <v>783.90282164195582</v>
      </c>
      <c r="E30" s="116">
        <f t="shared" si="4"/>
        <v>0.77250264099264854</v>
      </c>
      <c r="F30" s="113">
        <f t="shared" si="1"/>
        <v>4</v>
      </c>
      <c r="G30" s="113"/>
      <c r="H30" s="118">
        <f t="shared" si="7"/>
        <v>0.97166974124216643</v>
      </c>
      <c r="I30" s="115">
        <f t="shared" si="3"/>
        <v>761.69465186384332</v>
      </c>
      <c r="J30" s="187"/>
      <c r="K30" s="187"/>
    </row>
    <row r="31" spans="1:33" hidden="1">
      <c r="A31" s="114">
        <v>29</v>
      </c>
      <c r="B31" s="184">
        <f>'1.MonthlyData12(26)'!AF31/1000</f>
        <v>730.428</v>
      </c>
      <c r="C31" s="119">
        <f t="shared" si="6"/>
        <v>674.64724999999999</v>
      </c>
      <c r="D31" s="117">
        <f t="shared" si="0"/>
        <v>786.79877626060897</v>
      </c>
      <c r="E31" s="116">
        <f t="shared" si="4"/>
        <v>0.92835426545968924</v>
      </c>
      <c r="F31" s="113">
        <f t="shared" si="1"/>
        <v>5</v>
      </c>
      <c r="G31" s="24"/>
      <c r="H31" s="118">
        <f t="shared" si="7"/>
        <v>1.032474391989211</v>
      </c>
      <c r="I31" s="115">
        <f t="shared" si="3"/>
        <v>812.34958813752746</v>
      </c>
      <c r="J31" s="187"/>
      <c r="K31" s="187"/>
      <c r="AC31" s="24"/>
      <c r="AD31" s="24"/>
      <c r="AE31" s="24"/>
      <c r="AF31" s="24"/>
      <c r="AG31" s="24"/>
    </row>
    <row r="32" spans="1:33" hidden="1">
      <c r="A32" s="114">
        <v>30</v>
      </c>
      <c r="B32" s="184">
        <f>'1.MonthlyData12(26)'!AF32/1000</f>
        <v>691.14400000000001</v>
      </c>
      <c r="C32" s="119">
        <f t="shared" si="6"/>
        <v>681.46691666666663</v>
      </c>
      <c r="D32" s="117">
        <f t="shared" si="0"/>
        <v>789.69473087926224</v>
      </c>
      <c r="E32" s="116">
        <f t="shared" si="4"/>
        <v>0.87520401615250254</v>
      </c>
      <c r="F32" s="113">
        <f t="shared" si="1"/>
        <v>6</v>
      </c>
      <c r="G32" s="24"/>
      <c r="H32" s="118">
        <f t="shared" si="7"/>
        <v>1.0145494252322522</v>
      </c>
      <c r="I32" s="115">
        <f t="shared" si="3"/>
        <v>801.18433532249355</v>
      </c>
      <c r="J32" s="187"/>
      <c r="K32" s="187"/>
      <c r="AC32" s="24"/>
      <c r="AD32" s="24"/>
      <c r="AE32" s="24"/>
      <c r="AF32" s="24"/>
      <c r="AG32" s="24"/>
    </row>
    <row r="33" spans="1:33" hidden="1">
      <c r="A33" s="114">
        <v>31</v>
      </c>
      <c r="B33" s="184">
        <f>'1.MonthlyData12(26)'!AF33/1000</f>
        <v>678.20699999999999</v>
      </c>
      <c r="C33" s="119">
        <f t="shared" si="6"/>
        <v>689.57804166666665</v>
      </c>
      <c r="D33" s="117">
        <f t="shared" si="0"/>
        <v>792.59068549791539</v>
      </c>
      <c r="E33" s="116">
        <f t="shared" si="4"/>
        <v>0.85568378787336097</v>
      </c>
      <c r="F33" s="113">
        <f t="shared" si="1"/>
        <v>7</v>
      </c>
      <c r="G33" s="24"/>
      <c r="H33" s="118">
        <f t="shared" si="7"/>
        <v>1.0542071526337966</v>
      </c>
      <c r="I33" s="115">
        <f t="shared" si="3"/>
        <v>835.55476976282637</v>
      </c>
      <c r="J33" s="187"/>
      <c r="K33" s="187"/>
      <c r="AC33" s="24"/>
      <c r="AD33" s="24"/>
      <c r="AE33" s="24"/>
      <c r="AF33" s="24"/>
      <c r="AG33" s="24"/>
    </row>
    <row r="34" spans="1:33" hidden="1">
      <c r="A34" s="114">
        <v>32</v>
      </c>
      <c r="B34" s="184">
        <f>'1.MonthlyData12(26)'!AF34/1000</f>
        <v>747.36500000000001</v>
      </c>
      <c r="C34" s="119">
        <f t="shared" si="6"/>
        <v>697.62641666666673</v>
      </c>
      <c r="D34" s="117">
        <f t="shared" si="0"/>
        <v>795.48664011656854</v>
      </c>
      <c r="E34" s="116">
        <f t="shared" si="4"/>
        <v>0.93950666461285015</v>
      </c>
      <c r="F34" s="113">
        <f t="shared" si="1"/>
        <v>8</v>
      </c>
      <c r="G34" s="24"/>
      <c r="H34" s="118">
        <f t="shared" si="7"/>
        <v>1.0874791631728915</v>
      </c>
      <c r="I34" s="115">
        <f t="shared" si="3"/>
        <v>865.07514570918102</v>
      </c>
      <c r="J34" s="187"/>
      <c r="K34" s="187"/>
      <c r="AC34" s="24"/>
      <c r="AD34" s="24"/>
      <c r="AE34" s="24"/>
      <c r="AF34" s="24"/>
      <c r="AG34" s="24"/>
    </row>
    <row r="35" spans="1:33" hidden="1">
      <c r="A35" s="114">
        <v>33</v>
      </c>
      <c r="B35" s="184">
        <f>'1.MonthlyData12(26)'!AF35/1000</f>
        <v>739.64700000000005</v>
      </c>
      <c r="C35" s="119">
        <f t="shared" si="6"/>
        <v>704.65133333333324</v>
      </c>
      <c r="D35" s="117">
        <f t="shared" si="0"/>
        <v>798.38259473522169</v>
      </c>
      <c r="E35" s="116">
        <f t="shared" si="4"/>
        <v>0.92643176952686335</v>
      </c>
      <c r="F35" s="113">
        <f t="shared" si="1"/>
        <v>9</v>
      </c>
      <c r="G35" s="24"/>
      <c r="H35" s="118">
        <f t="shared" si="7"/>
        <v>1.0462540526890332</v>
      </c>
      <c r="I35" s="115">
        <f t="shared" si="3"/>
        <v>835.31102533811168</v>
      </c>
      <c r="J35" s="187"/>
      <c r="K35" s="187"/>
      <c r="AC35" s="24"/>
      <c r="AD35" s="24"/>
      <c r="AE35" s="24"/>
      <c r="AF35" s="24"/>
      <c r="AG35" s="24"/>
    </row>
    <row r="36" spans="1:33" hidden="1">
      <c r="A36" s="114">
        <v>34</v>
      </c>
      <c r="B36" s="184">
        <f>'1.MonthlyData12(26)'!AF36/1000</f>
        <v>783.58399999999995</v>
      </c>
      <c r="C36" s="119">
        <f t="shared" si="6"/>
        <v>715.16362499999991</v>
      </c>
      <c r="D36" s="117">
        <f t="shared" si="0"/>
        <v>801.27854935387495</v>
      </c>
      <c r="E36" s="116">
        <f t="shared" si="4"/>
        <v>0.97791710589514302</v>
      </c>
      <c r="F36" s="113">
        <f t="shared" si="1"/>
        <v>10</v>
      </c>
      <c r="H36" s="118">
        <f t="shared" si="7"/>
        <v>1.0630324655045216</v>
      </c>
      <c r="I36" s="115">
        <f t="shared" si="3"/>
        <v>851.78511187553613</v>
      </c>
      <c r="J36" s="187"/>
      <c r="K36" s="187"/>
      <c r="AC36" s="24"/>
      <c r="AD36" s="24"/>
      <c r="AE36" s="24"/>
      <c r="AF36" s="24"/>
      <c r="AG36" s="24"/>
    </row>
    <row r="37" spans="1:33" hidden="1">
      <c r="A37" s="114">
        <v>35</v>
      </c>
      <c r="B37" s="184">
        <f>'1.MonthlyData12(26)'!AF37/1000</f>
        <v>745.12</v>
      </c>
      <c r="C37" s="119">
        <f t="shared" si="6"/>
        <v>725.67641666666668</v>
      </c>
      <c r="D37" s="117">
        <f t="shared" si="0"/>
        <v>804.1745039725281</v>
      </c>
      <c r="E37" s="116">
        <f t="shared" si="4"/>
        <v>0.9265650630792126</v>
      </c>
      <c r="F37" s="113">
        <f t="shared" si="1"/>
        <v>11</v>
      </c>
      <c r="H37" s="118">
        <f t="shared" si="7"/>
        <v>1.0139681276025423</v>
      </c>
      <c r="I37" s="115">
        <f t="shared" si="3"/>
        <v>815.40731605872747</v>
      </c>
      <c r="J37" s="187"/>
      <c r="K37" s="187"/>
      <c r="AC37" s="24"/>
      <c r="AD37" s="24"/>
      <c r="AE37" s="24"/>
      <c r="AF37" s="24"/>
      <c r="AG37" s="24"/>
    </row>
    <row r="38" spans="1:33" hidden="1">
      <c r="A38" s="114">
        <v>36</v>
      </c>
      <c r="B38" s="184">
        <f>'1.MonthlyData12(26)'!AF38/1000</f>
        <v>699.38800000000003</v>
      </c>
      <c r="C38" s="119">
        <f t="shared" si="6"/>
        <v>732.78854166666679</v>
      </c>
      <c r="D38" s="117">
        <f t="shared" si="0"/>
        <v>807.07045859118125</v>
      </c>
      <c r="E38" s="116">
        <f t="shared" si="4"/>
        <v>0.86657613663725064</v>
      </c>
      <c r="F38" s="113">
        <f t="shared" si="1"/>
        <v>12</v>
      </c>
      <c r="H38" s="118">
        <f t="shared" si="7"/>
        <v>0.9766685772844228</v>
      </c>
      <c r="I38" s="115">
        <f t="shared" si="3"/>
        <v>788.2403565605357</v>
      </c>
      <c r="J38" s="187"/>
      <c r="K38" s="187"/>
      <c r="AC38" s="24"/>
      <c r="AD38" s="24"/>
      <c r="AE38" s="24"/>
      <c r="AF38" s="24"/>
      <c r="AG38" s="24"/>
    </row>
    <row r="39" spans="1:33" hidden="1">
      <c r="A39" s="114">
        <v>37</v>
      </c>
      <c r="B39" s="184">
        <f>'1.MonthlyData12(26)'!AF39/1000</f>
        <v>697.37699999999995</v>
      </c>
      <c r="C39" s="119">
        <f t="shared" si="6"/>
        <v>743.57333333333338</v>
      </c>
      <c r="D39" s="117">
        <f t="shared" si="0"/>
        <v>809.9664132098344</v>
      </c>
      <c r="E39" s="116">
        <f t="shared" si="4"/>
        <v>0.86099496056428892</v>
      </c>
      <c r="F39" s="113">
        <f t="shared" si="1"/>
        <v>1</v>
      </c>
      <c r="H39" s="118">
        <f t="shared" si="7"/>
        <v>0.95044487185958548</v>
      </c>
      <c r="I39" s="115">
        <f t="shared" si="3"/>
        <v>769.82842381378907</v>
      </c>
      <c r="J39" s="187"/>
      <c r="K39" s="187"/>
      <c r="AC39" s="24"/>
      <c r="AD39" s="24"/>
      <c r="AE39" s="24"/>
      <c r="AF39" s="24"/>
      <c r="AG39" s="24"/>
    </row>
    <row r="40" spans="1:33" hidden="1">
      <c r="A40" s="114">
        <v>38</v>
      </c>
      <c r="B40" s="184">
        <f>'1.MonthlyData12(26)'!AF40/1000</f>
        <v>672.14099999999996</v>
      </c>
      <c r="C40" s="119">
        <f t="shared" si="6"/>
        <v>757.07091666666668</v>
      </c>
      <c r="D40" s="117">
        <f t="shared" si="0"/>
        <v>812.86236782848755</v>
      </c>
      <c r="E40" s="116">
        <f t="shared" si="4"/>
        <v>0.82688167960780845</v>
      </c>
      <c r="F40" s="113">
        <f t="shared" si="1"/>
        <v>2</v>
      </c>
      <c r="H40" s="118">
        <f t="shared" si="7"/>
        <v>0.87228121628502353</v>
      </c>
      <c r="I40" s="115">
        <f t="shared" si="3"/>
        <v>709.04457488175728</v>
      </c>
      <c r="J40" s="187"/>
      <c r="K40" s="187"/>
      <c r="AC40" s="24"/>
      <c r="AD40" s="24"/>
      <c r="AE40" s="24"/>
      <c r="AF40" s="24"/>
      <c r="AG40" s="24"/>
    </row>
    <row r="41" spans="1:33" hidden="1">
      <c r="A41" s="114">
        <v>39</v>
      </c>
      <c r="B41" s="184">
        <f>'1.MonthlyData12(26)'!AF41/1000</f>
        <v>708.03099999999995</v>
      </c>
      <c r="C41" s="119">
        <f t="shared" si="6"/>
        <v>766.29870833333337</v>
      </c>
      <c r="D41" s="117">
        <f t="shared" si="0"/>
        <v>815.7583224471407</v>
      </c>
      <c r="E41" s="116">
        <f t="shared" si="4"/>
        <v>0.86794211044764269</v>
      </c>
      <c r="F41" s="113">
        <f t="shared" si="1"/>
        <v>3</v>
      </c>
      <c r="H41" s="118">
        <f t="shared" si="7"/>
        <v>0.91697081450455409</v>
      </c>
      <c r="I41" s="115">
        <f t="shared" si="3"/>
        <v>748.0265733732233</v>
      </c>
      <c r="J41" s="187"/>
      <c r="K41" s="187"/>
      <c r="AC41" s="24"/>
      <c r="AD41" s="24"/>
      <c r="AE41" s="24"/>
      <c r="AF41" s="24"/>
      <c r="AG41" s="24"/>
    </row>
    <row r="42" spans="1:33" hidden="1">
      <c r="A42" s="114">
        <v>40</v>
      </c>
      <c r="B42" s="184">
        <f>'1.MonthlyData12(26)'!AF42/1000</f>
        <v>773.49599999999998</v>
      </c>
      <c r="C42" s="119">
        <f t="shared" si="6"/>
        <v>774.66937500000017</v>
      </c>
      <c r="D42" s="117">
        <f t="shared" si="0"/>
        <v>818.65427706579396</v>
      </c>
      <c r="E42" s="116">
        <f t="shared" si="4"/>
        <v>0.94483840330297975</v>
      </c>
      <c r="F42" s="113">
        <f t="shared" si="1"/>
        <v>4</v>
      </c>
      <c r="H42" s="118">
        <f t="shared" si="7"/>
        <v>0.97166974124216643</v>
      </c>
      <c r="I42" s="115">
        <f t="shared" si="3"/>
        <v>795.46158956331283</v>
      </c>
      <c r="J42" s="187"/>
      <c r="K42" s="187"/>
      <c r="AC42" s="24"/>
      <c r="AD42" s="24"/>
      <c r="AE42" s="24"/>
      <c r="AF42" s="24"/>
      <c r="AG42" s="24"/>
    </row>
    <row r="43" spans="1:33" hidden="1">
      <c r="A43" s="114">
        <v>41</v>
      </c>
      <c r="B43" s="184">
        <f>'1.MonthlyData12(26)'!AF43/1000</f>
        <v>814.80600000000004</v>
      </c>
      <c r="C43" s="119">
        <f t="shared" si="6"/>
        <v>783.44666666666672</v>
      </c>
      <c r="D43" s="117">
        <f t="shared" si="0"/>
        <v>821.55023168444711</v>
      </c>
      <c r="E43" s="116">
        <f t="shared" si="4"/>
        <v>0.99179084683523344</v>
      </c>
      <c r="F43" s="113">
        <f t="shared" si="1"/>
        <v>5</v>
      </c>
      <c r="H43" s="118">
        <f t="shared" si="7"/>
        <v>1.032474391989211</v>
      </c>
      <c r="I43" s="115">
        <f t="shared" si="3"/>
        <v>848.22957594699494</v>
      </c>
      <c r="J43" s="187"/>
      <c r="K43" s="187"/>
      <c r="AC43" s="24"/>
      <c r="AD43" s="24"/>
      <c r="AE43" s="24"/>
      <c r="AF43" s="24"/>
      <c r="AG43" s="24"/>
    </row>
    <row r="44" spans="1:33" hidden="1">
      <c r="A44" s="114">
        <v>42</v>
      </c>
      <c r="B44" s="184">
        <f>'1.MonthlyData12(26)'!AF44/1000</f>
        <v>777.45699999999999</v>
      </c>
      <c r="C44" s="119">
        <f t="shared" si="6"/>
        <v>788.39570833333323</v>
      </c>
      <c r="D44" s="117">
        <f t="shared" si="0"/>
        <v>824.44618630310026</v>
      </c>
      <c r="E44" s="116">
        <f t="shared" si="4"/>
        <v>0.94300515050739153</v>
      </c>
      <c r="F44" s="113">
        <f t="shared" si="1"/>
        <v>6</v>
      </c>
      <c r="H44" s="118">
        <f t="shared" si="7"/>
        <v>1.0145494252322522</v>
      </c>
      <c r="I44" s="115">
        <f t="shared" si="3"/>
        <v>836.44140444873267</v>
      </c>
      <c r="J44" s="187"/>
      <c r="K44" s="187"/>
      <c r="AC44" s="24"/>
      <c r="AD44" s="24"/>
      <c r="AE44" s="24"/>
      <c r="AF44" s="24"/>
      <c r="AG44" s="24"/>
    </row>
    <row r="45" spans="1:33" hidden="1">
      <c r="A45" s="114">
        <v>43</v>
      </c>
      <c r="B45" s="184">
        <f>'1.MonthlyData12(26)'!AF45/1000</f>
        <v>850.72900000000004</v>
      </c>
      <c r="C45" s="119">
        <f t="shared" si="6"/>
        <v>792.27162499999997</v>
      </c>
      <c r="D45" s="117">
        <f t="shared" si="0"/>
        <v>827.34214092175341</v>
      </c>
      <c r="E45" s="116">
        <f t="shared" si="4"/>
        <v>1.0282674578285</v>
      </c>
      <c r="F45" s="113">
        <f t="shared" si="1"/>
        <v>7</v>
      </c>
      <c r="H45" s="118">
        <f t="shared" si="7"/>
        <v>1.0542071526337966</v>
      </c>
      <c r="I45" s="115">
        <f t="shared" si="3"/>
        <v>872.19000263507098</v>
      </c>
      <c r="J45" s="187"/>
      <c r="K45" s="187"/>
      <c r="AC45" s="24"/>
      <c r="AD45" s="24"/>
      <c r="AE45" s="24"/>
      <c r="AF45" s="24"/>
      <c r="AG45" s="24"/>
    </row>
    <row r="46" spans="1:33" hidden="1">
      <c r="A46" s="114">
        <v>44</v>
      </c>
      <c r="B46" s="184">
        <f>'1.MonthlyData12(26)'!AF46/1000</f>
        <v>898.78499999999997</v>
      </c>
      <c r="C46" s="119">
        <f t="shared" si="6"/>
        <v>793.27379166666663</v>
      </c>
      <c r="D46" s="117">
        <f t="shared" si="0"/>
        <v>830.23809554040656</v>
      </c>
      <c r="E46" s="116">
        <f t="shared" si="4"/>
        <v>1.0825629476987271</v>
      </c>
      <c r="F46" s="113">
        <f t="shared" si="1"/>
        <v>8</v>
      </c>
      <c r="H46" s="118">
        <f t="shared" si="7"/>
        <v>1.0874791631728915</v>
      </c>
      <c r="I46" s="115">
        <f t="shared" si="3"/>
        <v>902.86662937253652</v>
      </c>
      <c r="J46" s="187"/>
      <c r="K46" s="187"/>
      <c r="AC46" s="24"/>
      <c r="AD46" s="24"/>
      <c r="AE46" s="24"/>
      <c r="AF46" s="24"/>
      <c r="AG46" s="24"/>
    </row>
    <row r="47" spans="1:33" hidden="1">
      <c r="A47" s="114">
        <v>45</v>
      </c>
      <c r="B47" s="184">
        <f>'1.MonthlyData12(26)'!AF47/1000</f>
        <v>809.69399999999996</v>
      </c>
      <c r="C47" s="119">
        <f t="shared" si="6"/>
        <v>794.26895833333333</v>
      </c>
      <c r="D47" s="117">
        <f t="shared" si="0"/>
        <v>833.13405015905983</v>
      </c>
      <c r="E47" s="116">
        <f t="shared" si="4"/>
        <v>0.97186521166121498</v>
      </c>
      <c r="F47" s="113">
        <f t="shared" si="1"/>
        <v>9</v>
      </c>
      <c r="H47" s="118">
        <f t="shared" si="7"/>
        <v>1.0462540526890332</v>
      </c>
      <c r="I47" s="115">
        <f t="shared" si="3"/>
        <v>871.66987641214462</v>
      </c>
      <c r="J47" s="187"/>
      <c r="K47" s="187"/>
      <c r="AC47" s="24"/>
      <c r="AD47" s="24"/>
      <c r="AE47" s="24"/>
      <c r="AF47" s="24"/>
      <c r="AG47" s="24"/>
    </row>
    <row r="48" spans="1:33" hidden="1">
      <c r="A48" s="114">
        <v>46</v>
      </c>
      <c r="B48" s="184">
        <f>'1.MonthlyData12(26)'!AF48/1000</f>
        <v>914.43299999999999</v>
      </c>
      <c r="C48" s="119">
        <f t="shared" si="6"/>
        <v>796.95029166666677</v>
      </c>
      <c r="D48" s="117">
        <f t="shared" si="0"/>
        <v>836.03000477771297</v>
      </c>
      <c r="E48" s="116">
        <f t="shared" si="4"/>
        <v>1.0937801212566924</v>
      </c>
      <c r="F48" s="113">
        <f t="shared" si="1"/>
        <v>10</v>
      </c>
      <c r="H48" s="118">
        <f t="shared" si="7"/>
        <v>1.0630324655045216</v>
      </c>
      <c r="I48" s="115">
        <f t="shared" si="3"/>
        <v>888.72703721460914</v>
      </c>
      <c r="J48" s="187"/>
      <c r="K48" s="187"/>
      <c r="AC48" s="24"/>
      <c r="AD48" s="24"/>
      <c r="AE48" s="24"/>
      <c r="AF48" s="24"/>
      <c r="AG48" s="24"/>
    </row>
    <row r="49" spans="1:33" hidden="1">
      <c r="A49" s="114">
        <v>47</v>
      </c>
      <c r="B49" s="184">
        <f>'1.MonthlyData12(26)'!AF49/1000</f>
        <v>824.92600000000004</v>
      </c>
      <c r="C49" s="119">
        <f t="shared" si="6"/>
        <v>795.41895833333342</v>
      </c>
      <c r="D49" s="117">
        <f t="shared" si="0"/>
        <v>838.92595939636612</v>
      </c>
      <c r="E49" s="116">
        <f t="shared" si="4"/>
        <v>0.98331204412074757</v>
      </c>
      <c r="F49" s="113">
        <f t="shared" si="1"/>
        <v>11</v>
      </c>
      <c r="H49" s="118">
        <f t="shared" si="7"/>
        <v>1.0139681276025423</v>
      </c>
      <c r="I49" s="115">
        <f t="shared" si="3"/>
        <v>850.6441842462998</v>
      </c>
      <c r="J49" s="187"/>
      <c r="K49" s="187"/>
      <c r="AC49" s="24"/>
      <c r="AD49" s="24"/>
      <c r="AE49" s="24"/>
      <c r="AF49" s="24"/>
      <c r="AG49" s="24"/>
    </row>
    <row r="50" spans="1:33" hidden="1">
      <c r="A50" s="114">
        <v>48</v>
      </c>
      <c r="B50" s="184">
        <f>'1.MonthlyData12(26)'!AF50/1000</f>
        <v>738.35900000000004</v>
      </c>
      <c r="C50" s="119">
        <f t="shared" si="6"/>
        <v>794.30304166666679</v>
      </c>
      <c r="D50" s="117">
        <f t="shared" si="0"/>
        <v>841.82191401501927</v>
      </c>
      <c r="E50" s="116">
        <f t="shared" si="4"/>
        <v>0.87709643537127813</v>
      </c>
      <c r="F50" s="113">
        <f t="shared" si="1"/>
        <v>12</v>
      </c>
      <c r="H50" s="118">
        <f t="shared" si="7"/>
        <v>0.9766685772844228</v>
      </c>
      <c r="I50" s="115">
        <f t="shared" si="3"/>
        <v>822.18101108789858</v>
      </c>
      <c r="J50" s="187"/>
      <c r="K50" s="187"/>
      <c r="AC50" s="24"/>
      <c r="AD50" s="24"/>
      <c r="AE50" s="24"/>
      <c r="AF50" s="24"/>
      <c r="AG50" s="24"/>
    </row>
    <row r="51" spans="1:33" hidden="1">
      <c r="A51" s="114">
        <v>49</v>
      </c>
      <c r="B51" s="184">
        <f>'1.MonthlyData12(26)'!AF51/1000</f>
        <v>751.428</v>
      </c>
      <c r="C51" s="119">
        <f t="shared" si="6"/>
        <v>794.32804166666665</v>
      </c>
      <c r="D51" s="117">
        <f t="shared" si="0"/>
        <v>844.71786863367242</v>
      </c>
      <c r="E51" s="116">
        <f t="shared" si="4"/>
        <v>0.8895609148358985</v>
      </c>
      <c r="F51" s="113">
        <f t="shared" si="1"/>
        <v>1</v>
      </c>
      <c r="H51" s="118">
        <f t="shared" si="7"/>
        <v>0.95044487185958548</v>
      </c>
      <c r="I51" s="115">
        <f t="shared" si="3"/>
        <v>802.85776641103291</v>
      </c>
      <c r="J51" s="187"/>
      <c r="K51" s="187"/>
      <c r="AC51" s="24"/>
      <c r="AD51" s="24"/>
      <c r="AE51" s="24"/>
      <c r="AF51" s="24"/>
      <c r="AG51" s="24"/>
    </row>
    <row r="52" spans="1:33" hidden="1">
      <c r="A52" s="114">
        <v>50</v>
      </c>
      <c r="B52" s="184">
        <f>'1.MonthlyData12(26)'!AF52/1000</f>
        <v>642.14200000000005</v>
      </c>
      <c r="C52" s="119">
        <f t="shared" si="6"/>
        <v>792.84037499999999</v>
      </c>
      <c r="D52" s="117">
        <f t="shared" si="0"/>
        <v>847.61382325232557</v>
      </c>
      <c r="E52" s="116">
        <f t="shared" si="4"/>
        <v>0.7575879278797949</v>
      </c>
      <c r="F52" s="113">
        <f t="shared" si="1"/>
        <v>2</v>
      </c>
      <c r="G52" s="24"/>
      <c r="H52" s="118">
        <f t="shared" si="7"/>
        <v>0.87228121628502353</v>
      </c>
      <c r="I52" s="115">
        <f t="shared" si="3"/>
        <v>739.35761668653754</v>
      </c>
      <c r="J52" s="187"/>
      <c r="K52" s="187"/>
      <c r="AC52" s="24"/>
      <c r="AD52" s="24"/>
      <c r="AE52" s="24"/>
      <c r="AF52" s="24"/>
      <c r="AG52" s="24"/>
    </row>
    <row r="53" spans="1:33" hidden="1">
      <c r="A53" s="114">
        <v>51</v>
      </c>
      <c r="B53" s="184">
        <f>'1.MonthlyData12(26)'!AF53/1000</f>
        <v>761.91399999999999</v>
      </c>
      <c r="C53" s="119">
        <f t="shared" si="6"/>
        <v>794.81849999999997</v>
      </c>
      <c r="D53" s="117">
        <f t="shared" si="0"/>
        <v>850.50977787097884</v>
      </c>
      <c r="E53" s="116">
        <f t="shared" si="4"/>
        <v>0.89583214658301236</v>
      </c>
      <c r="F53" s="113">
        <f t="shared" si="1"/>
        <v>3</v>
      </c>
      <c r="G53" s="24"/>
      <c r="H53" s="118">
        <f t="shared" si="7"/>
        <v>0.91697081450455409</v>
      </c>
      <c r="I53" s="115">
        <f t="shared" si="3"/>
        <v>779.89264375843879</v>
      </c>
      <c r="J53" s="187"/>
      <c r="K53" s="187"/>
      <c r="AC53" s="24"/>
      <c r="AD53" s="24"/>
      <c r="AE53" s="24"/>
      <c r="AF53" s="24"/>
      <c r="AG53" s="24"/>
    </row>
    <row r="54" spans="1:33" hidden="1">
      <c r="A54" s="114">
        <v>52</v>
      </c>
      <c r="B54" s="184">
        <f>'1.MonthlyData12(26)'!AF54/1000</f>
        <v>783.96500000000003</v>
      </c>
      <c r="C54" s="119">
        <f t="shared" si="6"/>
        <v>798.51825000000008</v>
      </c>
      <c r="D54" s="117">
        <f t="shared" si="0"/>
        <v>853.40573248963199</v>
      </c>
      <c r="E54" s="116">
        <f t="shared" si="4"/>
        <v>0.91863104518052252</v>
      </c>
      <c r="F54" s="113">
        <f t="shared" si="1"/>
        <v>4</v>
      </c>
      <c r="G54" s="24"/>
      <c r="H54" s="118">
        <f t="shared" si="7"/>
        <v>0.97166974124216643</v>
      </c>
      <c r="I54" s="115">
        <f t="shared" si="3"/>
        <v>829.22852726278222</v>
      </c>
      <c r="J54" s="187"/>
      <c r="K54" s="187"/>
      <c r="AC54" s="24"/>
      <c r="AD54" s="24"/>
      <c r="AE54" s="24"/>
      <c r="AF54" s="24"/>
      <c r="AG54" s="24"/>
    </row>
    <row r="55" spans="1:33" hidden="1">
      <c r="A55" s="114">
        <v>53</v>
      </c>
      <c r="B55" s="184">
        <f>'1.MonthlyData12(26)'!AF55/1000</f>
        <v>767.58500000000004</v>
      </c>
      <c r="C55" s="119">
        <f t="shared" si="6"/>
        <v>799.69091666666668</v>
      </c>
      <c r="D55" s="117">
        <f t="shared" si="0"/>
        <v>856.30168710828514</v>
      </c>
      <c r="E55" s="116">
        <f t="shared" si="4"/>
        <v>0.89639552456345184</v>
      </c>
      <c r="F55" s="113">
        <f t="shared" si="1"/>
        <v>5</v>
      </c>
      <c r="G55" s="24"/>
      <c r="H55" s="118">
        <f t="shared" si="7"/>
        <v>1.032474391989211</v>
      </c>
      <c r="I55" s="115">
        <f t="shared" si="3"/>
        <v>884.10956375646231</v>
      </c>
      <c r="J55" s="187"/>
      <c r="K55" s="187"/>
      <c r="AC55" s="24"/>
      <c r="AD55" s="24"/>
      <c r="AE55" s="24"/>
      <c r="AF55" s="24"/>
      <c r="AG55" s="24"/>
    </row>
    <row r="56" spans="1:33" hidden="1">
      <c r="A56" s="114">
        <v>54</v>
      </c>
      <c r="B56" s="184">
        <f>'1.MonthlyData12(26)'!AF56/1000</f>
        <v>797.89599999999996</v>
      </c>
      <c r="C56" s="119">
        <f t="shared" si="6"/>
        <v>801.83887499999992</v>
      </c>
      <c r="D56" s="117">
        <f t="shared" si="0"/>
        <v>859.19764172693829</v>
      </c>
      <c r="E56" s="116">
        <f t="shared" si="4"/>
        <v>0.92865245579151556</v>
      </c>
      <c r="F56" s="113">
        <f t="shared" si="1"/>
        <v>6</v>
      </c>
      <c r="G56" s="24"/>
      <c r="H56" s="118">
        <f t="shared" si="7"/>
        <v>1.0145494252322522</v>
      </c>
      <c r="I56" s="115">
        <f t="shared" si="3"/>
        <v>871.69847357497179</v>
      </c>
      <c r="J56" s="187"/>
      <c r="K56" s="187"/>
      <c r="AC56" s="24"/>
      <c r="AD56" s="24"/>
      <c r="AE56" s="24"/>
      <c r="AF56" s="24"/>
      <c r="AG56" s="24"/>
    </row>
    <row r="57" spans="1:33" hidden="1">
      <c r="A57" s="114">
        <v>55</v>
      </c>
      <c r="B57" s="184">
        <f>'1.MonthlyData12(26)'!AF57/1000</f>
        <v>830.89</v>
      </c>
      <c r="C57" s="119">
        <f t="shared" si="6"/>
        <v>803.93529166666667</v>
      </c>
      <c r="D57" s="117">
        <f t="shared" si="0"/>
        <v>862.09359634559155</v>
      </c>
      <c r="E57" s="116">
        <f t="shared" si="4"/>
        <v>0.96380486239793062</v>
      </c>
      <c r="F57" s="113">
        <f t="shared" si="1"/>
        <v>7</v>
      </c>
      <c r="G57" s="24"/>
      <c r="H57" s="118">
        <f t="shared" si="7"/>
        <v>1.0542071526337966</v>
      </c>
      <c r="I57" s="115">
        <f t="shared" si="3"/>
        <v>908.82523550731571</v>
      </c>
      <c r="J57" s="187"/>
      <c r="K57" s="187"/>
      <c r="AC57" s="24"/>
      <c r="AD57" s="24"/>
      <c r="AE57" s="24"/>
      <c r="AF57" s="24"/>
      <c r="AG57" s="24"/>
    </row>
    <row r="58" spans="1:33" hidden="1">
      <c r="A58" s="114">
        <v>56</v>
      </c>
      <c r="B58" s="184">
        <f>'1.MonthlyData12(26)'!AF58/1000</f>
        <v>882.92</v>
      </c>
      <c r="C58" s="119">
        <f t="shared" si="6"/>
        <v>810.48949999999991</v>
      </c>
      <c r="D58" s="117">
        <f t="shared" si="0"/>
        <v>864.9895509642447</v>
      </c>
      <c r="E58" s="116">
        <f t="shared" si="4"/>
        <v>1.0207290932194122</v>
      </c>
      <c r="F58" s="113">
        <f t="shared" si="1"/>
        <v>8</v>
      </c>
      <c r="G58" s="24"/>
      <c r="H58" s="118">
        <f t="shared" si="7"/>
        <v>1.0874791631728915</v>
      </c>
      <c r="I58" s="115">
        <f t="shared" si="3"/>
        <v>940.65811303589203</v>
      </c>
      <c r="J58" s="187"/>
      <c r="K58" s="187"/>
      <c r="AC58" s="24"/>
      <c r="AD58" s="24"/>
      <c r="AE58" s="24"/>
      <c r="AF58" s="24"/>
      <c r="AG58" s="24"/>
    </row>
    <row r="59" spans="1:33" hidden="1">
      <c r="A59" s="114">
        <v>57</v>
      </c>
      <c r="B59" s="184">
        <f>'1.MonthlyData12(26)'!AF59/1000</f>
        <v>873.03399999999999</v>
      </c>
      <c r="C59" s="119">
        <f t="shared" si="6"/>
        <v>817.74391666666656</v>
      </c>
      <c r="D59" s="117">
        <f t="shared" si="0"/>
        <v>867.88550558289785</v>
      </c>
      <c r="E59" s="116">
        <f t="shared" si="4"/>
        <v>1.0059322276774796</v>
      </c>
      <c r="F59" s="113">
        <f t="shared" si="1"/>
        <v>9</v>
      </c>
      <c r="G59" s="24"/>
      <c r="H59" s="118">
        <f t="shared" si="7"/>
        <v>1.0462540526890332</v>
      </c>
      <c r="I59" s="115">
        <f t="shared" si="3"/>
        <v>908.02872748617733</v>
      </c>
      <c r="J59" s="187"/>
      <c r="K59" s="187"/>
      <c r="AC59" s="24"/>
      <c r="AD59" s="24"/>
      <c r="AE59" s="24"/>
      <c r="AF59" s="24"/>
      <c r="AG59" s="24"/>
    </row>
    <row r="60" spans="1:33" hidden="1">
      <c r="A60" s="114">
        <v>58</v>
      </c>
      <c r="B60" s="184">
        <f>'1.MonthlyData12(26)'!AF60/1000</f>
        <v>939.88699999999994</v>
      </c>
      <c r="C60" s="119">
        <f t="shared" si="6"/>
        <v>823.11020833333328</v>
      </c>
      <c r="D60" s="117">
        <f t="shared" si="0"/>
        <v>870.781460201551</v>
      </c>
      <c r="E60" s="116">
        <f t="shared" si="4"/>
        <v>1.0793603710653805</v>
      </c>
      <c r="F60" s="113">
        <f t="shared" si="1"/>
        <v>10</v>
      </c>
      <c r="G60" s="24"/>
      <c r="H60" s="118">
        <f t="shared" si="7"/>
        <v>1.0630324655045216</v>
      </c>
      <c r="I60" s="115">
        <f t="shared" si="3"/>
        <v>925.66896255368215</v>
      </c>
      <c r="J60" s="187"/>
      <c r="K60" s="187"/>
      <c r="AC60" s="24"/>
      <c r="AD60" s="24"/>
      <c r="AE60" s="24"/>
      <c r="AF60" s="24"/>
      <c r="AG60" s="24"/>
    </row>
    <row r="61" spans="1:33" hidden="1">
      <c r="A61" s="114">
        <v>59</v>
      </c>
      <c r="B61" s="184">
        <f>'1.MonthlyData12(26)'!AF61/1000</f>
        <v>827.61599999999999</v>
      </c>
      <c r="C61" s="119">
        <f t="shared" si="6"/>
        <v>835.70854166666663</v>
      </c>
      <c r="D61" s="117">
        <f t="shared" si="0"/>
        <v>873.67741482020415</v>
      </c>
      <c r="E61" s="116">
        <f t="shared" si="4"/>
        <v>0.94727869344123627</v>
      </c>
      <c r="F61" s="113">
        <f t="shared" si="1"/>
        <v>11</v>
      </c>
      <c r="G61" s="24"/>
      <c r="H61" s="118">
        <f t="shared" si="7"/>
        <v>1.0139681276025423</v>
      </c>
      <c r="I61" s="115">
        <f t="shared" si="3"/>
        <v>885.88105243387201</v>
      </c>
      <c r="J61" s="187"/>
      <c r="K61" s="187"/>
      <c r="AC61" s="24"/>
      <c r="AD61" s="24"/>
      <c r="AE61" s="24"/>
      <c r="AF61" s="24"/>
      <c r="AG61" s="24"/>
    </row>
    <row r="62" spans="1:33" hidden="1">
      <c r="A62" s="114">
        <v>60</v>
      </c>
      <c r="B62" s="184">
        <f>'1.MonthlyData12(26)'!AF62/1000</f>
        <v>787.22</v>
      </c>
      <c r="C62" s="119">
        <f t="shared" si="6"/>
        <v>850.265625</v>
      </c>
      <c r="D62" s="117">
        <f t="shared" si="0"/>
        <v>876.5733694388573</v>
      </c>
      <c r="E62" s="116">
        <f t="shared" si="4"/>
        <v>0.89806515626175454</v>
      </c>
      <c r="F62" s="113">
        <f t="shared" si="1"/>
        <v>12</v>
      </c>
      <c r="G62" s="24"/>
      <c r="H62" s="118">
        <f t="shared" si="7"/>
        <v>0.9766685772844228</v>
      </c>
      <c r="I62" s="115">
        <f t="shared" si="3"/>
        <v>856.12166561526146</v>
      </c>
      <c r="J62" s="187"/>
      <c r="K62" s="187"/>
      <c r="AC62" s="24"/>
      <c r="AD62" s="24"/>
      <c r="AE62" s="24"/>
      <c r="AF62" s="24"/>
      <c r="AG62" s="24"/>
    </row>
    <row r="63" spans="1:33" hidden="1">
      <c r="A63" s="114">
        <v>61</v>
      </c>
      <c r="B63" s="184">
        <f>'1.MonthlyData12(26)'!AF63/1000</f>
        <v>752.88099999999997</v>
      </c>
      <c r="C63" s="119">
        <f t="shared" si="6"/>
        <v>861.69320833333336</v>
      </c>
      <c r="D63" s="117">
        <f t="shared" si="0"/>
        <v>879.46932405751056</v>
      </c>
      <c r="E63" s="116">
        <f t="shared" si="4"/>
        <v>0.85606283176144904</v>
      </c>
      <c r="F63" s="113">
        <f t="shared" si="1"/>
        <v>1</v>
      </c>
      <c r="G63" s="24"/>
      <c r="H63" s="118">
        <f t="shared" si="7"/>
        <v>0.95044487185958548</v>
      </c>
      <c r="I63" s="115">
        <f t="shared" si="3"/>
        <v>835.88710900827687</v>
      </c>
      <c r="J63" s="187"/>
      <c r="K63" s="187"/>
      <c r="AC63" s="24"/>
      <c r="AD63" s="24"/>
      <c r="AE63" s="24"/>
      <c r="AF63" s="24"/>
      <c r="AG63" s="24"/>
    </row>
    <row r="64" spans="1:33" hidden="1">
      <c r="A64" s="114">
        <v>62</v>
      </c>
      <c r="B64" s="184">
        <f>'1.MonthlyData12(26)'!AF64/1000</f>
        <v>797.99</v>
      </c>
      <c r="C64" s="119">
        <f t="shared" si="6"/>
        <v>872.79854166666667</v>
      </c>
      <c r="D64" s="117">
        <f t="shared" si="0"/>
        <v>882.36527867616371</v>
      </c>
      <c r="E64" s="116">
        <f t="shared" si="4"/>
        <v>0.90437602122926442</v>
      </c>
      <c r="F64" s="113">
        <f t="shared" si="1"/>
        <v>2</v>
      </c>
      <c r="G64" s="24"/>
      <c r="H64" s="118">
        <f t="shared" si="7"/>
        <v>0.87228121628502353</v>
      </c>
      <c r="I64" s="115">
        <f t="shared" si="3"/>
        <v>769.67065849131779</v>
      </c>
      <c r="J64" s="187"/>
      <c r="K64" s="187"/>
      <c r="AC64" s="24"/>
      <c r="AD64" s="24"/>
      <c r="AE64" s="24"/>
      <c r="AF64" s="24"/>
      <c r="AG64" s="24"/>
    </row>
    <row r="65" spans="1:33" hidden="1">
      <c r="A65" s="114">
        <v>63</v>
      </c>
      <c r="B65" s="184">
        <f>'1.MonthlyData12(26)'!AF65/1000</f>
        <v>780.17200000000003</v>
      </c>
      <c r="C65" s="119">
        <f t="shared" si="6"/>
        <v>881.39670833333332</v>
      </c>
      <c r="D65" s="117">
        <f t="shared" si="0"/>
        <v>885.26123329481686</v>
      </c>
      <c r="E65" s="116">
        <f t="shared" si="4"/>
        <v>0.88129014426206198</v>
      </c>
      <c r="F65" s="113">
        <f t="shared" si="1"/>
        <v>3</v>
      </c>
      <c r="G65" s="24"/>
      <c r="H65" s="118">
        <f t="shared" si="7"/>
        <v>0.91697081450455409</v>
      </c>
      <c r="I65" s="115">
        <f t="shared" si="3"/>
        <v>811.75871414365429</v>
      </c>
      <c r="J65" s="187"/>
      <c r="K65" s="187"/>
      <c r="AC65" s="24"/>
      <c r="AD65" s="24"/>
      <c r="AE65" s="24"/>
      <c r="AF65" s="24"/>
      <c r="AG65" s="24"/>
    </row>
    <row r="66" spans="1:33" hidden="1">
      <c r="A66" s="114">
        <v>64</v>
      </c>
      <c r="B66" s="184">
        <f>'1.MonthlyData12(26)'!AF66/1000</f>
        <v>894.49800000000005</v>
      </c>
      <c r="C66" s="119">
        <f t="shared" si="6"/>
        <v>876.76958333333346</v>
      </c>
      <c r="D66" s="117">
        <f t="shared" si="0"/>
        <v>888.15718791347001</v>
      </c>
      <c r="E66" s="116">
        <f t="shared" si="4"/>
        <v>1.0071392904013154</v>
      </c>
      <c r="F66" s="113">
        <f t="shared" si="1"/>
        <v>4</v>
      </c>
      <c r="G66" s="24"/>
      <c r="H66" s="118">
        <f t="shared" si="7"/>
        <v>0.97166974124216643</v>
      </c>
      <c r="I66" s="115">
        <f t="shared" si="3"/>
        <v>862.99546496225162</v>
      </c>
      <c r="J66" s="187"/>
      <c r="K66" s="187"/>
      <c r="AC66" s="24"/>
      <c r="AD66" s="24"/>
      <c r="AE66" s="24"/>
      <c r="AF66" s="24"/>
      <c r="AG66" s="24"/>
    </row>
    <row r="67" spans="1:33" hidden="1">
      <c r="A67" s="114">
        <v>65</v>
      </c>
      <c r="B67" s="184">
        <f>'1.MonthlyData12(26)'!AF67/1000</f>
        <v>959.41200000000003</v>
      </c>
      <c r="C67" s="119">
        <f t="shared" si="6"/>
        <v>871.97583333333341</v>
      </c>
      <c r="D67" s="117">
        <f t="shared" ref="D67:D130" si="8">$K$1+$K$2*A67</f>
        <v>891.05314253212327</v>
      </c>
      <c r="E67" s="116">
        <f t="shared" si="4"/>
        <v>1.0767169254053917</v>
      </c>
      <c r="F67" s="113">
        <f t="shared" ref="F67:F130" si="9">IF(MOD(A67,$K$4)&gt;0,MOD(A67,$K$4),$K$4)</f>
        <v>5</v>
      </c>
      <c r="G67" s="24"/>
      <c r="H67" s="118">
        <f t="shared" si="7"/>
        <v>1.032474391989211</v>
      </c>
      <c r="I67" s="115">
        <f t="shared" ref="I67:I130" si="10">($K$1+$K$2*A67)*VLOOKUP(F67,$F$3:$H$14,3,0)</f>
        <v>919.98955156592967</v>
      </c>
      <c r="J67" s="187"/>
      <c r="K67" s="187"/>
      <c r="AC67" s="24"/>
      <c r="AD67" s="24"/>
      <c r="AE67" s="24"/>
      <c r="AF67" s="24"/>
      <c r="AG67" s="24"/>
    </row>
    <row r="68" spans="1:33" hidden="1">
      <c r="A68" s="114">
        <v>66</v>
      </c>
      <c r="B68" s="184">
        <f>'1.MonthlyData12(26)'!AF68/1000</f>
        <v>955.43899999999996</v>
      </c>
      <c r="C68" s="119">
        <f t="shared" si="6"/>
        <v>880.05208333333348</v>
      </c>
      <c r="D68" s="117">
        <f t="shared" si="8"/>
        <v>893.94909715077642</v>
      </c>
      <c r="E68" s="116">
        <f t="shared" ref="E68:E131" si="11">B68/D68</f>
        <v>1.0687845684337129</v>
      </c>
      <c r="F68" s="113">
        <f t="shared" si="9"/>
        <v>6</v>
      </c>
      <c r="G68" s="24"/>
      <c r="H68" s="118">
        <f t="shared" si="7"/>
        <v>1.0145494252322522</v>
      </c>
      <c r="I68" s="115">
        <f t="shared" si="10"/>
        <v>906.95554270121102</v>
      </c>
      <c r="J68" s="187"/>
      <c r="K68" s="187"/>
      <c r="AC68" s="24"/>
      <c r="AD68" s="24"/>
      <c r="AE68" s="24"/>
      <c r="AF68" s="24"/>
      <c r="AG68" s="24"/>
    </row>
    <row r="69" spans="1:33" hidden="1">
      <c r="A69" s="114">
        <v>67</v>
      </c>
      <c r="B69" s="184">
        <f>'1.MonthlyData12(26)'!AF69/1000</f>
        <v>947.60900000000004</v>
      </c>
      <c r="C69" s="119">
        <f t="shared" si="6"/>
        <v>890.10566666666682</v>
      </c>
      <c r="D69" s="117">
        <f t="shared" si="8"/>
        <v>896.84505176942957</v>
      </c>
      <c r="E69" s="116">
        <f t="shared" si="11"/>
        <v>1.0566028079548588</v>
      </c>
      <c r="F69" s="113">
        <f t="shared" si="9"/>
        <v>7</v>
      </c>
      <c r="G69" s="24"/>
      <c r="H69" s="118">
        <f t="shared" si="7"/>
        <v>1.0542071526337966</v>
      </c>
      <c r="I69" s="115">
        <f t="shared" si="10"/>
        <v>945.46046837956021</v>
      </c>
      <c r="J69" s="187"/>
      <c r="K69" s="187"/>
      <c r="AC69" s="24"/>
      <c r="AD69" s="24"/>
      <c r="AE69" s="24"/>
      <c r="AF69" s="24"/>
      <c r="AG69" s="24"/>
    </row>
    <row r="70" spans="1:33" hidden="1">
      <c r="A70" s="114">
        <v>68</v>
      </c>
      <c r="B70" s="184">
        <f>'1.MonthlyData12(26)'!AF70/1000</f>
        <v>1032.729</v>
      </c>
      <c r="C70" s="119">
        <f t="shared" si="6"/>
        <v>897.01233333333334</v>
      </c>
      <c r="D70" s="117">
        <f t="shared" si="8"/>
        <v>899.74100638808272</v>
      </c>
      <c r="E70" s="116">
        <f t="shared" si="11"/>
        <v>1.147806971859362</v>
      </c>
      <c r="F70" s="113">
        <f t="shared" si="9"/>
        <v>8</v>
      </c>
      <c r="G70" s="24"/>
      <c r="H70" s="118">
        <f t="shared" si="7"/>
        <v>1.0874791631728915</v>
      </c>
      <c r="I70" s="115">
        <f t="shared" si="10"/>
        <v>978.44959669924742</v>
      </c>
      <c r="J70" s="187"/>
      <c r="K70" s="187"/>
      <c r="AC70" s="24"/>
      <c r="AD70" s="24"/>
      <c r="AE70" s="24"/>
      <c r="AF70" s="24"/>
      <c r="AG70" s="24"/>
    </row>
    <row r="71" spans="1:33" hidden="1">
      <c r="A71" s="114">
        <v>69</v>
      </c>
      <c r="B71" s="184">
        <f>'1.MonthlyData12(26)'!AF71/1000</f>
        <v>929.58100000000002</v>
      </c>
      <c r="C71" s="119">
        <f t="shared" si="6"/>
        <v>905.58262500000001</v>
      </c>
      <c r="D71" s="117">
        <f t="shared" si="8"/>
        <v>902.63696100673587</v>
      </c>
      <c r="E71" s="116">
        <f t="shared" si="11"/>
        <v>1.0298503608396588</v>
      </c>
      <c r="F71" s="113">
        <f t="shared" si="9"/>
        <v>9</v>
      </c>
      <c r="G71" s="24"/>
      <c r="H71" s="118">
        <f t="shared" si="7"/>
        <v>1.0462540526890332</v>
      </c>
      <c r="I71" s="115">
        <f t="shared" si="10"/>
        <v>944.38757856021016</v>
      </c>
      <c r="J71" s="187"/>
      <c r="K71" s="187"/>
      <c r="AC71" s="24"/>
      <c r="AD71" s="24"/>
      <c r="AE71" s="24"/>
      <c r="AF71" s="24"/>
      <c r="AG71" s="24"/>
    </row>
    <row r="72" spans="1:33" hidden="1">
      <c r="A72" s="114">
        <v>70</v>
      </c>
      <c r="B72" s="184">
        <f>'1.MonthlyData12(26)'!AF72/1000</f>
        <v>772.28899999999999</v>
      </c>
      <c r="C72" s="119">
        <f t="shared" si="6"/>
        <v>915.38491666666664</v>
      </c>
      <c r="D72" s="117">
        <f t="shared" si="8"/>
        <v>905.53291562538902</v>
      </c>
      <c r="E72" s="116">
        <f t="shared" si="11"/>
        <v>0.85285580090330937</v>
      </c>
      <c r="F72" s="113">
        <f t="shared" si="9"/>
        <v>10</v>
      </c>
      <c r="G72" s="24"/>
      <c r="H72" s="118">
        <f t="shared" si="7"/>
        <v>1.0630324655045216</v>
      </c>
      <c r="I72" s="115">
        <f t="shared" si="10"/>
        <v>962.61088789275516</v>
      </c>
      <c r="J72" s="187"/>
      <c r="K72" s="187"/>
      <c r="AC72" s="24"/>
      <c r="AD72" s="24"/>
      <c r="AE72" s="24"/>
      <c r="AF72" s="24"/>
      <c r="AG72" s="24"/>
    </row>
    <row r="73" spans="1:33" hidden="1">
      <c r="A73" s="114">
        <v>71</v>
      </c>
      <c r="B73" s="184">
        <f>'1.MonthlyData12(26)'!AF73/1000</f>
        <v>880.16399999999999</v>
      </c>
      <c r="C73" s="119">
        <f t="shared" si="6"/>
        <v>922.72683333333339</v>
      </c>
      <c r="D73" s="117">
        <f t="shared" si="8"/>
        <v>908.42887024404217</v>
      </c>
      <c r="E73" s="116">
        <f t="shared" si="11"/>
        <v>0.96888598417568006</v>
      </c>
      <c r="F73" s="113">
        <f t="shared" si="9"/>
        <v>11</v>
      </c>
      <c r="G73" s="24"/>
      <c r="H73" s="118">
        <f t="shared" si="7"/>
        <v>1.0139681276025423</v>
      </c>
      <c r="I73" s="115">
        <f t="shared" si="10"/>
        <v>921.11792062144434</v>
      </c>
      <c r="J73" s="187"/>
      <c r="K73" s="187"/>
      <c r="AC73" s="24"/>
      <c r="AD73" s="24"/>
      <c r="AE73" s="24"/>
      <c r="AF73" s="24"/>
      <c r="AG73" s="24"/>
    </row>
    <row r="74" spans="1:33" hidden="1">
      <c r="A74" s="114">
        <v>72</v>
      </c>
      <c r="B74" s="184">
        <f>'1.MonthlyData12(26)'!AF74/1000</f>
        <v>928.50199999999995</v>
      </c>
      <c r="C74" s="119">
        <f t="shared" ref="C74:C137" si="12">(AVERAGE(B68:B79)+AVERAGE(B69:B80))/2</f>
        <v>924.62987500000008</v>
      </c>
      <c r="D74" s="117">
        <f t="shared" si="8"/>
        <v>911.32482486269544</v>
      </c>
      <c r="E74" s="116">
        <f t="shared" si="11"/>
        <v>1.0188485759069412</v>
      </c>
      <c r="F74" s="113">
        <f t="shared" si="9"/>
        <v>12</v>
      </c>
      <c r="G74" s="24"/>
      <c r="H74" s="118">
        <f t="shared" si="7"/>
        <v>0.9766685772844228</v>
      </c>
      <c r="I74" s="115">
        <f t="shared" si="10"/>
        <v>890.06232014262457</v>
      </c>
      <c r="J74" s="187"/>
      <c r="K74" s="187"/>
      <c r="AC74" s="24"/>
      <c r="AD74" s="24"/>
      <c r="AE74" s="24"/>
      <c r="AF74" s="24"/>
      <c r="AG74" s="24"/>
    </row>
    <row r="75" spans="1:33" hidden="1">
      <c r="A75" s="114">
        <v>73</v>
      </c>
      <c r="B75" s="184">
        <f>'1.MonthlyData12(26)'!AF75/1000</f>
        <v>852.88499999999999</v>
      </c>
      <c r="C75" s="119">
        <f t="shared" si="12"/>
        <v>927.2791666666667</v>
      </c>
      <c r="D75" s="117">
        <f t="shared" si="8"/>
        <v>914.22077948134859</v>
      </c>
      <c r="E75" s="116">
        <f t="shared" si="11"/>
        <v>0.9329092262416685</v>
      </c>
      <c r="F75" s="113">
        <f t="shared" si="9"/>
        <v>1</v>
      </c>
      <c r="G75" s="24"/>
      <c r="H75" s="118">
        <f t="shared" si="7"/>
        <v>0.95044487185958548</v>
      </c>
      <c r="I75" s="115">
        <f t="shared" si="10"/>
        <v>868.91645160552071</v>
      </c>
      <c r="J75" s="187"/>
      <c r="K75" s="187"/>
      <c r="AC75" s="24"/>
      <c r="AD75" s="24"/>
      <c r="AE75" s="24"/>
      <c r="AF75" s="24"/>
      <c r="AG75" s="24"/>
    </row>
    <row r="76" spans="1:33" hidden="1">
      <c r="A76" s="114">
        <v>74</v>
      </c>
      <c r="B76" s="184">
        <f>'1.MonthlyData12(26)'!AF76/1000</f>
        <v>863.74599999999998</v>
      </c>
      <c r="C76" s="119">
        <f t="shared" si="12"/>
        <v>931.76879166666663</v>
      </c>
      <c r="D76" s="117">
        <f t="shared" si="8"/>
        <v>917.11673410000174</v>
      </c>
      <c r="E76" s="116">
        <f t="shared" si="11"/>
        <v>0.94180595324936878</v>
      </c>
      <c r="F76" s="113">
        <f t="shared" si="9"/>
        <v>2</v>
      </c>
      <c r="G76" s="24"/>
      <c r="H76" s="118">
        <f t="shared" si="7"/>
        <v>0.87228121628502353</v>
      </c>
      <c r="I76" s="115">
        <f t="shared" si="10"/>
        <v>799.98370029609805</v>
      </c>
      <c r="J76" s="187"/>
      <c r="K76" s="187"/>
      <c r="AC76" s="24"/>
      <c r="AD76" s="24"/>
      <c r="AE76" s="24"/>
      <c r="AF76" s="24"/>
      <c r="AG76" s="24"/>
    </row>
    <row r="77" spans="1:33" hidden="1">
      <c r="A77" s="114">
        <v>75</v>
      </c>
      <c r="B77" s="184">
        <f>'1.MonthlyData12(26)'!AF77/1000</f>
        <v>920.10299999999995</v>
      </c>
      <c r="C77" s="119">
        <f t="shared" si="12"/>
        <v>935.18212499999993</v>
      </c>
      <c r="D77" s="117">
        <f t="shared" si="8"/>
        <v>920.01268871865489</v>
      </c>
      <c r="E77" s="116">
        <f t="shared" si="11"/>
        <v>1.0000981630823711</v>
      </c>
      <c r="F77" s="113">
        <f t="shared" si="9"/>
        <v>3</v>
      </c>
      <c r="G77" s="24"/>
      <c r="H77" s="118">
        <f t="shared" si="7"/>
        <v>0.91697081450455409</v>
      </c>
      <c r="I77" s="115">
        <f t="shared" si="10"/>
        <v>843.62478452886978</v>
      </c>
      <c r="J77" s="187"/>
      <c r="K77" s="187"/>
      <c r="AC77" s="24"/>
      <c r="AD77" s="24"/>
      <c r="AE77" s="24"/>
      <c r="AF77" s="24"/>
      <c r="AG77" s="24"/>
    </row>
    <row r="78" spans="1:33" hidden="1">
      <c r="A78" s="114">
        <v>76</v>
      </c>
      <c r="B78" s="184">
        <f>'1.MonthlyData12(26)'!AF78/1000</f>
        <v>989.822</v>
      </c>
      <c r="C78" s="119">
        <f t="shared" si="12"/>
        <v>952.20729166666661</v>
      </c>
      <c r="D78" s="117">
        <f t="shared" si="8"/>
        <v>922.90864333730815</v>
      </c>
      <c r="E78" s="116">
        <f t="shared" si="11"/>
        <v>1.0725026871790126</v>
      </c>
      <c r="F78" s="113">
        <f t="shared" si="9"/>
        <v>4</v>
      </c>
      <c r="G78" s="24"/>
      <c r="H78" s="118">
        <f t="shared" si="7"/>
        <v>0.97166974124216643</v>
      </c>
      <c r="I78" s="115">
        <f t="shared" si="10"/>
        <v>896.76240266172113</v>
      </c>
      <c r="J78" s="187"/>
      <c r="K78" s="187"/>
      <c r="AC78" s="24"/>
      <c r="AD78" s="24"/>
      <c r="AE78" s="24"/>
      <c r="AF78" s="24"/>
      <c r="AG78" s="24"/>
    </row>
    <row r="79" spans="1:33" hidden="1">
      <c r="A79" s="114">
        <v>77</v>
      </c>
      <c r="B79" s="184">
        <f>'1.MonthlyData12(26)'!AF79/1000</f>
        <v>1040.2940000000001</v>
      </c>
      <c r="C79" s="119">
        <f t="shared" si="12"/>
        <v>973.38058333333333</v>
      </c>
      <c r="D79" s="117">
        <f t="shared" si="8"/>
        <v>925.8045979559613</v>
      </c>
      <c r="E79" s="116">
        <f t="shared" si="11"/>
        <v>1.1236647585211981</v>
      </c>
      <c r="F79" s="113">
        <f t="shared" si="9"/>
        <v>5</v>
      </c>
      <c r="G79" s="24"/>
      <c r="H79" s="118">
        <f t="shared" si="7"/>
        <v>1.032474391989211</v>
      </c>
      <c r="I79" s="115">
        <f t="shared" si="10"/>
        <v>955.86953937539704</v>
      </c>
      <c r="J79" s="187"/>
      <c r="K79" s="187"/>
      <c r="AC79" s="24"/>
      <c r="AD79" s="24"/>
      <c r="AE79" s="24"/>
      <c r="AF79" s="24"/>
      <c r="AG79" s="24"/>
    </row>
    <row r="80" spans="1:33" hidden="1">
      <c r="A80" s="114">
        <v>78</v>
      </c>
      <c r="B80" s="184">
        <f>'1.MonthlyData12(26)'!AF80/1000</f>
        <v>920.23</v>
      </c>
      <c r="C80" s="119">
        <f t="shared" si="12"/>
        <v>982.24275</v>
      </c>
      <c r="D80" s="117">
        <f t="shared" si="8"/>
        <v>928.70055257461445</v>
      </c>
      <c r="E80" s="116">
        <f t="shared" si="11"/>
        <v>0.9908791347747864</v>
      </c>
      <c r="F80" s="113">
        <f t="shared" si="9"/>
        <v>6</v>
      </c>
      <c r="G80" s="24"/>
      <c r="H80" s="118">
        <f t="shared" ref="H80:H143" si="13">H68</f>
        <v>1.0145494252322522</v>
      </c>
      <c r="I80" s="115">
        <f t="shared" si="10"/>
        <v>942.21261182745013</v>
      </c>
      <c r="J80" s="187"/>
      <c r="K80" s="187"/>
      <c r="AC80" s="24"/>
      <c r="AD80" s="24"/>
      <c r="AE80" s="24"/>
      <c r="AF80" s="24"/>
      <c r="AG80" s="24"/>
    </row>
    <row r="81" spans="1:33" hidden="1">
      <c r="A81" s="114">
        <v>79</v>
      </c>
      <c r="B81" s="184">
        <f>'1.MonthlyData12(26)'!AF81/1000</f>
        <v>1046.4010000000001</v>
      </c>
      <c r="C81" s="119">
        <f t="shared" si="12"/>
        <v>989.75666666666666</v>
      </c>
      <c r="D81" s="117">
        <f t="shared" si="8"/>
        <v>931.5965071932676</v>
      </c>
      <c r="E81" s="116">
        <f t="shared" si="11"/>
        <v>1.1232341382994422</v>
      </c>
      <c r="F81" s="113">
        <f t="shared" si="9"/>
        <v>7</v>
      </c>
      <c r="G81" s="24"/>
      <c r="H81" s="118">
        <f t="shared" si="13"/>
        <v>1.0542071526337966</v>
      </c>
      <c r="I81" s="115">
        <f t="shared" si="10"/>
        <v>982.09570125180483</v>
      </c>
      <c r="J81" s="187"/>
      <c r="K81" s="187"/>
      <c r="AC81" s="24"/>
      <c r="AD81" s="24"/>
      <c r="AE81" s="24"/>
      <c r="AF81" s="24"/>
      <c r="AG81" s="24"/>
    </row>
    <row r="82" spans="1:33" hidden="1">
      <c r="A82" s="114">
        <v>80</v>
      </c>
      <c r="B82" s="184">
        <f>'1.MonthlyData12(26)'!AF82/1000</f>
        <v>1041.6880000000001</v>
      </c>
      <c r="C82" s="119">
        <f t="shared" si="12"/>
        <v>992.82062500000006</v>
      </c>
      <c r="D82" s="117">
        <f t="shared" si="8"/>
        <v>934.49246181192075</v>
      </c>
      <c r="E82" s="116">
        <f t="shared" si="11"/>
        <v>1.1147099014370154</v>
      </c>
      <c r="F82" s="113">
        <f t="shared" si="9"/>
        <v>8</v>
      </c>
      <c r="G82" s="24"/>
      <c r="H82" s="118">
        <f t="shared" si="13"/>
        <v>1.0874791631728915</v>
      </c>
      <c r="I82" s="115">
        <f t="shared" si="10"/>
        <v>1016.2410803626028</v>
      </c>
      <c r="J82" s="187"/>
      <c r="K82" s="187"/>
      <c r="AC82" s="24"/>
      <c r="AD82" s="24"/>
      <c r="AE82" s="24"/>
      <c r="AF82" s="24"/>
      <c r="AG82" s="24"/>
    </row>
    <row r="83" spans="1:33" hidden="1">
      <c r="A83" s="114">
        <v>81</v>
      </c>
      <c r="B83" s="184">
        <f>'1.MonthlyData12(26)'!AF83/1000</f>
        <v>1002.542</v>
      </c>
      <c r="C83" s="119">
        <f t="shared" si="12"/>
        <v>995.87429166666652</v>
      </c>
      <c r="D83" s="117">
        <f t="shared" si="8"/>
        <v>937.3884164305739</v>
      </c>
      <c r="E83" s="116">
        <f t="shared" si="11"/>
        <v>1.0695054285154499</v>
      </c>
      <c r="F83" s="113">
        <f t="shared" si="9"/>
        <v>9</v>
      </c>
      <c r="G83" s="24"/>
      <c r="H83" s="118">
        <f t="shared" si="13"/>
        <v>1.0462540526890332</v>
      </c>
      <c r="I83" s="115">
        <f t="shared" si="10"/>
        <v>980.74642963424299</v>
      </c>
      <c r="J83" s="187"/>
      <c r="K83" s="187"/>
      <c r="AC83" s="24"/>
      <c r="AD83" s="24"/>
      <c r="AE83" s="24"/>
      <c r="AF83" s="24"/>
      <c r="AG83" s="24"/>
    </row>
    <row r="84" spans="1:33" hidden="1">
      <c r="A84" s="114">
        <v>82</v>
      </c>
      <c r="B84" s="184">
        <f>'1.MonthlyData12(26)'!AF84/1000</f>
        <v>1107.932</v>
      </c>
      <c r="C84" s="119">
        <f t="shared" si="12"/>
        <v>1004.5428749999999</v>
      </c>
      <c r="D84" s="117">
        <f t="shared" si="8"/>
        <v>940.28437104922716</v>
      </c>
      <c r="E84" s="116">
        <f t="shared" si="11"/>
        <v>1.1782946033269714</v>
      </c>
      <c r="F84" s="113">
        <f t="shared" si="9"/>
        <v>10</v>
      </c>
      <c r="G84" s="24"/>
      <c r="H84" s="118">
        <f t="shared" si="13"/>
        <v>1.0630324655045216</v>
      </c>
      <c r="I84" s="115">
        <f t="shared" si="10"/>
        <v>999.55281323182828</v>
      </c>
      <c r="J84" s="187"/>
      <c r="K84" s="187"/>
      <c r="AC84" s="24"/>
      <c r="AD84" s="24"/>
      <c r="AE84" s="24"/>
      <c r="AF84" s="24"/>
      <c r="AG84" s="24"/>
    </row>
    <row r="85" spans="1:33" hidden="1">
      <c r="A85" s="114">
        <v>83</v>
      </c>
      <c r="B85" s="184">
        <f>'1.MonthlyData12(26)'!AF85/1000</f>
        <v>1052.68</v>
      </c>
      <c r="C85" s="119">
        <f t="shared" si="12"/>
        <v>1011.0725</v>
      </c>
      <c r="D85" s="117">
        <f t="shared" si="8"/>
        <v>943.18032566788031</v>
      </c>
      <c r="E85" s="116">
        <f t="shared" si="11"/>
        <v>1.1160962239692409</v>
      </c>
      <c r="F85" s="113">
        <f t="shared" si="9"/>
        <v>11</v>
      </c>
      <c r="G85" s="24"/>
      <c r="H85" s="118">
        <f t="shared" si="13"/>
        <v>1.0139681276025423</v>
      </c>
      <c r="I85" s="115">
        <f t="shared" si="10"/>
        <v>956.35478880901667</v>
      </c>
      <c r="J85" s="187"/>
      <c r="K85" s="187"/>
      <c r="AC85" s="24"/>
      <c r="AD85" s="24"/>
      <c r="AE85" s="24"/>
      <c r="AF85" s="24"/>
      <c r="AG85" s="24"/>
    </row>
    <row r="86" spans="1:33" hidden="1">
      <c r="A86" s="114">
        <v>84</v>
      </c>
      <c r="B86" s="184">
        <f>'1.MonthlyData12(26)'!AF86/1000</f>
        <v>968.678</v>
      </c>
      <c r="C86" s="119">
        <f t="shared" si="12"/>
        <v>1022.5110416666666</v>
      </c>
      <c r="D86" s="117">
        <f t="shared" si="8"/>
        <v>946.07628028653346</v>
      </c>
      <c r="E86" s="116">
        <f t="shared" si="11"/>
        <v>1.0238899549480527</v>
      </c>
      <c r="F86" s="113">
        <f t="shared" si="9"/>
        <v>12</v>
      </c>
      <c r="G86" s="24"/>
      <c r="H86" s="118">
        <f t="shared" si="13"/>
        <v>0.9766685772844228</v>
      </c>
      <c r="I86" s="115">
        <f t="shared" si="10"/>
        <v>924.00297466998745</v>
      </c>
      <c r="J86" s="187"/>
      <c r="K86" s="187"/>
    </row>
    <row r="87" spans="1:33" hidden="1">
      <c r="A87" s="114">
        <v>85</v>
      </c>
      <c r="B87" s="184">
        <f>'1.MonthlyData12(26)'!AF87/1000</f>
        <v>993.04300000000001</v>
      </c>
      <c r="C87" s="119">
        <f t="shared" si="12"/>
        <v>1036.9114999999999</v>
      </c>
      <c r="D87" s="117">
        <f t="shared" si="8"/>
        <v>948.97223490518661</v>
      </c>
      <c r="E87" s="116">
        <f t="shared" si="11"/>
        <v>1.0464405210961905</v>
      </c>
      <c r="F87" s="113">
        <f t="shared" si="9"/>
        <v>1</v>
      </c>
      <c r="G87" s="24"/>
      <c r="H87" s="118">
        <f t="shared" si="13"/>
        <v>0.95044487185958548</v>
      </c>
      <c r="I87" s="115">
        <f t="shared" si="10"/>
        <v>901.94579420276455</v>
      </c>
      <c r="J87" s="187"/>
      <c r="K87" s="187"/>
    </row>
    <row r="88" spans="1:33" hidden="1">
      <c r="A88" s="114">
        <v>86</v>
      </c>
      <c r="B88" s="184">
        <f>'1.MonthlyData12(26)'!AF88/1000</f>
        <v>797.12300000000005</v>
      </c>
      <c r="C88" s="119">
        <f t="shared" si="12"/>
        <v>1048.0059583333332</v>
      </c>
      <c r="D88" s="117">
        <f t="shared" si="8"/>
        <v>951.86818952383987</v>
      </c>
      <c r="E88" s="116">
        <f t="shared" si="11"/>
        <v>0.83743002316187376</v>
      </c>
      <c r="F88" s="113">
        <f t="shared" si="9"/>
        <v>2</v>
      </c>
      <c r="G88" s="24"/>
      <c r="H88" s="118">
        <f t="shared" si="13"/>
        <v>0.87228121628502353</v>
      </c>
      <c r="I88" s="115">
        <f t="shared" si="10"/>
        <v>830.2967421008783</v>
      </c>
      <c r="J88" s="187"/>
      <c r="K88" s="187"/>
    </row>
    <row r="89" spans="1:33" hidden="1">
      <c r="A89" s="114">
        <v>87</v>
      </c>
      <c r="B89" s="184">
        <f>'1.MonthlyData12(26)'!AF89/1000</f>
        <v>1060.0139999999999</v>
      </c>
      <c r="C89" s="119">
        <f t="shared" si="12"/>
        <v>1055.9734583333334</v>
      </c>
      <c r="D89" s="117">
        <f t="shared" si="8"/>
        <v>954.76414414249302</v>
      </c>
      <c r="E89" s="116">
        <f t="shared" si="11"/>
        <v>1.1102364982003334</v>
      </c>
      <c r="F89" s="113">
        <f t="shared" si="9"/>
        <v>3</v>
      </c>
      <c r="G89" s="24"/>
      <c r="H89" s="118">
        <f t="shared" si="13"/>
        <v>0.91697081450455409</v>
      </c>
      <c r="I89" s="115">
        <f t="shared" si="10"/>
        <v>875.49085491408528</v>
      </c>
      <c r="J89" s="187"/>
      <c r="K89" s="187"/>
    </row>
    <row r="90" spans="1:33" hidden="1">
      <c r="A90" s="114">
        <v>88</v>
      </c>
      <c r="B90" s="184">
        <f>'1.MonthlyData12(26)'!AF90/1000</f>
        <v>1057.9570000000001</v>
      </c>
      <c r="C90" s="119">
        <f t="shared" si="12"/>
        <v>1063.3603333333333</v>
      </c>
      <c r="D90" s="117">
        <f t="shared" si="8"/>
        <v>957.66009876114617</v>
      </c>
      <c r="E90" s="116">
        <f t="shared" si="11"/>
        <v>1.1047312103413316</v>
      </c>
      <c r="F90" s="113">
        <f t="shared" si="9"/>
        <v>4</v>
      </c>
      <c r="G90" s="24"/>
      <c r="H90" s="118">
        <f t="shared" si="13"/>
        <v>0.97166974124216643</v>
      </c>
      <c r="I90" s="115">
        <f t="shared" si="10"/>
        <v>930.52934036119041</v>
      </c>
      <c r="J90" s="187"/>
      <c r="K90" s="187"/>
    </row>
    <row r="91" spans="1:33" hidden="1">
      <c r="A91" s="114">
        <v>89</v>
      </c>
      <c r="B91" s="184">
        <f>'1.MonthlyData12(26)'!AF91/1000</f>
        <v>1128.8699999999999</v>
      </c>
      <c r="C91" s="119">
        <f t="shared" si="12"/>
        <v>1073.9018333333333</v>
      </c>
      <c r="D91" s="117">
        <f t="shared" si="8"/>
        <v>960.55605337979932</v>
      </c>
      <c r="E91" s="116">
        <f t="shared" si="11"/>
        <v>1.1752255331981651</v>
      </c>
      <c r="F91" s="113">
        <f t="shared" si="9"/>
        <v>5</v>
      </c>
      <c r="G91" s="24"/>
      <c r="H91" s="118">
        <f t="shared" si="13"/>
        <v>1.032474391989211</v>
      </c>
      <c r="I91" s="115">
        <f t="shared" si="10"/>
        <v>991.74952718486441</v>
      </c>
      <c r="J91" s="187"/>
      <c r="K91" s="187"/>
    </row>
    <row r="92" spans="1:33" hidden="1">
      <c r="A92" s="114">
        <v>90</v>
      </c>
      <c r="B92" s="184">
        <f>'1.MonthlyData12(26)'!AF92/1000</f>
        <v>1106.1790000000001</v>
      </c>
      <c r="C92" s="119">
        <f t="shared" si="12"/>
        <v>1086.1783333333333</v>
      </c>
      <c r="D92" s="117">
        <f t="shared" si="8"/>
        <v>963.45200799845247</v>
      </c>
      <c r="E92" s="116">
        <f t="shared" si="11"/>
        <v>1.1481412574955958</v>
      </c>
      <c r="F92" s="113">
        <f t="shared" si="9"/>
        <v>6</v>
      </c>
      <c r="G92" s="24"/>
      <c r="H92" s="118">
        <f t="shared" si="13"/>
        <v>1.0145494252322522</v>
      </c>
      <c r="I92" s="115">
        <f t="shared" si="10"/>
        <v>977.46968095368925</v>
      </c>
      <c r="J92" s="187"/>
      <c r="K92" s="187"/>
    </row>
    <row r="93" spans="1:33" hidden="1">
      <c r="A93" s="114">
        <v>91</v>
      </c>
      <c r="B93" s="184">
        <f>'1.MonthlyData12(26)'!AF93/1000</f>
        <v>1206.0630000000001</v>
      </c>
      <c r="C93" s="119">
        <f t="shared" si="12"/>
        <v>1096.2217499999999</v>
      </c>
      <c r="D93" s="117">
        <f t="shared" si="8"/>
        <v>966.34796261710562</v>
      </c>
      <c r="E93" s="116">
        <f t="shared" si="11"/>
        <v>1.248062857952003</v>
      </c>
      <c r="F93" s="113">
        <f t="shared" si="9"/>
        <v>7</v>
      </c>
      <c r="G93" s="24"/>
      <c r="H93" s="118">
        <f t="shared" si="13"/>
        <v>1.0542071526337966</v>
      </c>
      <c r="I93" s="115">
        <f t="shared" si="10"/>
        <v>1018.7309341240494</v>
      </c>
      <c r="J93" s="187"/>
      <c r="K93" s="187"/>
    </row>
    <row r="94" spans="1:33" hidden="1">
      <c r="A94" s="114">
        <v>92</v>
      </c>
      <c r="B94" s="184">
        <f>'1.MonthlyData12(26)'!AF94/1000</f>
        <v>1148.2929999999999</v>
      </c>
      <c r="C94" s="119">
        <f t="shared" si="12"/>
        <v>1111.3050416666665</v>
      </c>
      <c r="D94" s="117">
        <f t="shared" si="8"/>
        <v>969.24391723575877</v>
      </c>
      <c r="E94" s="116">
        <f t="shared" si="11"/>
        <v>1.1847306746839137</v>
      </c>
      <c r="F94" s="113">
        <f t="shared" si="9"/>
        <v>8</v>
      </c>
      <c r="G94" s="24"/>
      <c r="H94" s="118">
        <f t="shared" si="13"/>
        <v>1.0874791631728915</v>
      </c>
      <c r="I94" s="115">
        <f t="shared" si="10"/>
        <v>1054.0325640259582</v>
      </c>
      <c r="J94" s="187"/>
      <c r="K94" s="187"/>
    </row>
    <row r="95" spans="1:33" hidden="1">
      <c r="A95" s="114">
        <v>93</v>
      </c>
      <c r="B95" s="184">
        <f>'1.MonthlyData12(26)'!AF95/1000</f>
        <v>1087.1569999999999</v>
      </c>
      <c r="C95" s="119">
        <f t="shared" si="12"/>
        <v>1119.0672083333334</v>
      </c>
      <c r="D95" s="117">
        <f t="shared" si="8"/>
        <v>972.13987185441204</v>
      </c>
      <c r="E95" s="116">
        <f t="shared" si="11"/>
        <v>1.1183133533307159</v>
      </c>
      <c r="F95" s="113">
        <f t="shared" si="9"/>
        <v>9</v>
      </c>
      <c r="G95" s="24"/>
      <c r="H95" s="118">
        <f t="shared" si="13"/>
        <v>1.0462540526890332</v>
      </c>
      <c r="I95" s="115">
        <f t="shared" si="10"/>
        <v>1017.1052807082759</v>
      </c>
      <c r="J95" s="187"/>
      <c r="K95" s="187"/>
    </row>
    <row r="96" spans="1:33" hidden="1">
      <c r="A96" s="114">
        <v>94</v>
      </c>
      <c r="B96" s="184">
        <f>'1.MonthlyData12(26)'!AF96/1000</f>
        <v>1200.6020000000001</v>
      </c>
      <c r="C96" s="119">
        <f t="shared" si="12"/>
        <v>1121.0898750000001</v>
      </c>
      <c r="D96" s="117">
        <f t="shared" si="8"/>
        <v>975.03582647306519</v>
      </c>
      <c r="E96" s="116">
        <f t="shared" si="11"/>
        <v>1.2313414209023077</v>
      </c>
      <c r="F96" s="113">
        <f t="shared" si="9"/>
        <v>10</v>
      </c>
      <c r="G96" s="24"/>
      <c r="H96" s="118">
        <f t="shared" si="13"/>
        <v>1.0630324655045216</v>
      </c>
      <c r="I96" s="115">
        <f t="shared" si="10"/>
        <v>1036.4947385709013</v>
      </c>
      <c r="J96" s="187"/>
      <c r="K96" s="187"/>
    </row>
    <row r="97" spans="1:11" hidden="1">
      <c r="A97" s="114">
        <v>95</v>
      </c>
      <c r="B97" s="184">
        <f>'1.MonthlyData12(26)'!AF97/1000</f>
        <v>1213.0060000000001</v>
      </c>
      <c r="C97" s="119">
        <f t="shared" si="12"/>
        <v>1127.9298333333334</v>
      </c>
      <c r="D97" s="117">
        <f t="shared" si="8"/>
        <v>977.93178109171834</v>
      </c>
      <c r="E97" s="116">
        <f t="shared" si="11"/>
        <v>1.2403789542925536</v>
      </c>
      <c r="F97" s="113">
        <f t="shared" si="9"/>
        <v>11</v>
      </c>
      <c r="G97" s="24"/>
      <c r="H97" s="118">
        <f t="shared" si="13"/>
        <v>1.0139681276025423</v>
      </c>
      <c r="I97" s="115">
        <f t="shared" si="10"/>
        <v>991.59165699658888</v>
      </c>
      <c r="J97" s="187"/>
      <c r="K97" s="187"/>
    </row>
    <row r="98" spans="1:11" hidden="1">
      <c r="A98" s="114">
        <v>96</v>
      </c>
      <c r="B98" s="184">
        <f>'1.MonthlyData12(26)'!AF98/1000</f>
        <v>1102.9880000000001</v>
      </c>
      <c r="C98" s="119">
        <f t="shared" si="12"/>
        <v>1134.2262500000002</v>
      </c>
      <c r="D98" s="117">
        <f t="shared" si="8"/>
        <v>980.8277357103716</v>
      </c>
      <c r="E98" s="116">
        <f t="shared" si="11"/>
        <v>1.1245481340320713</v>
      </c>
      <c r="F98" s="113">
        <f t="shared" si="9"/>
        <v>12</v>
      </c>
      <c r="G98" s="24"/>
      <c r="H98" s="118">
        <f t="shared" si="13"/>
        <v>0.9766685772844228</v>
      </c>
      <c r="I98" s="115">
        <f t="shared" si="10"/>
        <v>957.94362919735045</v>
      </c>
      <c r="J98" s="187"/>
      <c r="K98" s="187"/>
    </row>
    <row r="99" spans="1:11" hidden="1">
      <c r="A99" s="114">
        <v>97</v>
      </c>
      <c r="B99" s="184">
        <f>'1.MonthlyData12(26)'!AF99/1000</f>
        <v>1099.7750000000001</v>
      </c>
      <c r="C99" s="119">
        <f t="shared" si="12"/>
        <v>1139.2300416666667</v>
      </c>
      <c r="D99" s="117">
        <f t="shared" si="8"/>
        <v>983.72369032902475</v>
      </c>
      <c r="E99" s="116">
        <f t="shared" si="11"/>
        <v>1.1179714495156254</v>
      </c>
      <c r="F99" s="113">
        <f t="shared" si="9"/>
        <v>1</v>
      </c>
      <c r="G99" s="24"/>
      <c r="H99" s="118">
        <f t="shared" si="13"/>
        <v>0.95044487185958548</v>
      </c>
      <c r="I99" s="115">
        <f t="shared" si="10"/>
        <v>934.9751368000085</v>
      </c>
      <c r="J99" s="187"/>
      <c r="K99" s="187"/>
    </row>
    <row r="100" spans="1:11" hidden="1">
      <c r="A100" s="114">
        <v>98</v>
      </c>
      <c r="B100" s="184">
        <f>'1.MonthlyData12(26)'!AF100/1000</f>
        <v>1052.3900000000001</v>
      </c>
      <c r="C100" s="119">
        <f t="shared" si="12"/>
        <v>1144.8233749999999</v>
      </c>
      <c r="D100" s="117">
        <f t="shared" si="8"/>
        <v>986.6196449476779</v>
      </c>
      <c r="E100" s="116">
        <f t="shared" si="11"/>
        <v>1.0666623205701626</v>
      </c>
      <c r="F100" s="113">
        <f t="shared" si="9"/>
        <v>2</v>
      </c>
      <c r="G100" s="24"/>
      <c r="H100" s="118">
        <f t="shared" si="13"/>
        <v>0.87228121628502353</v>
      </c>
      <c r="I100" s="115">
        <f t="shared" si="10"/>
        <v>860.60978390565856</v>
      </c>
      <c r="J100" s="187"/>
      <c r="K100" s="187"/>
    </row>
    <row r="101" spans="1:11" hidden="1">
      <c r="A101" s="114">
        <v>99</v>
      </c>
      <c r="B101" s="184">
        <f>'1.MonthlyData12(26)'!AF101/1000</f>
        <v>991.03899999999999</v>
      </c>
      <c r="C101" s="119">
        <f t="shared" si="12"/>
        <v>1157.5413333333336</v>
      </c>
      <c r="D101" s="117">
        <f t="shared" si="8"/>
        <v>989.51559956633105</v>
      </c>
      <c r="E101" s="116">
        <f t="shared" si="11"/>
        <v>1.0015395416043331</v>
      </c>
      <c r="F101" s="113">
        <f t="shared" si="9"/>
        <v>3</v>
      </c>
      <c r="G101" s="24"/>
      <c r="H101" s="118">
        <f t="shared" si="13"/>
        <v>0.91697081450455409</v>
      </c>
      <c r="I101" s="115">
        <f t="shared" si="10"/>
        <v>907.35692529930077</v>
      </c>
      <c r="J101" s="187"/>
      <c r="K101" s="187"/>
    </row>
    <row r="102" spans="1:11" hidden="1">
      <c r="A102" s="114">
        <v>100</v>
      </c>
      <c r="B102" s="184">
        <f>'1.MonthlyData12(26)'!AF102/1000</f>
        <v>1175.4760000000001</v>
      </c>
      <c r="C102" s="119">
        <f t="shared" si="12"/>
        <v>1169.8198750000001</v>
      </c>
      <c r="D102" s="117">
        <f t="shared" si="8"/>
        <v>992.4115541849842</v>
      </c>
      <c r="E102" s="116">
        <f t="shared" si="11"/>
        <v>1.1844642427257481</v>
      </c>
      <c r="F102" s="113">
        <f t="shared" si="9"/>
        <v>4</v>
      </c>
      <c r="G102" s="24"/>
      <c r="H102" s="118">
        <f t="shared" si="13"/>
        <v>0.97166974124216643</v>
      </c>
      <c r="I102" s="115">
        <f t="shared" si="10"/>
        <v>964.2962780606598</v>
      </c>
      <c r="J102" s="187"/>
      <c r="K102" s="187"/>
    </row>
    <row r="103" spans="1:11" hidden="1">
      <c r="A103" s="114">
        <v>101</v>
      </c>
      <c r="B103" s="184">
        <f>'1.MonthlyData12(26)'!AF103/1000</f>
        <v>1175.51</v>
      </c>
      <c r="C103" s="119">
        <f t="shared" si="12"/>
        <v>1175.9271666666668</v>
      </c>
      <c r="D103" s="117">
        <f t="shared" si="8"/>
        <v>995.30750880363735</v>
      </c>
      <c r="E103" s="116">
        <f t="shared" si="11"/>
        <v>1.1810520764712873</v>
      </c>
      <c r="F103" s="113">
        <f t="shared" si="9"/>
        <v>5</v>
      </c>
      <c r="G103" s="24"/>
      <c r="H103" s="118">
        <f t="shared" si="13"/>
        <v>1.032474391989211</v>
      </c>
      <c r="I103" s="115">
        <f t="shared" si="10"/>
        <v>1027.6295149943317</v>
      </c>
      <c r="J103" s="187"/>
      <c r="K103" s="187"/>
    </row>
    <row r="104" spans="1:11" hidden="1">
      <c r="A104" s="114">
        <v>102</v>
      </c>
      <c r="B104" s="184">
        <f>'1.MonthlyData12(26)'!AF104/1000</f>
        <v>1210.653</v>
      </c>
      <c r="C104" s="119">
        <f t="shared" si="12"/>
        <v>1180.201</v>
      </c>
      <c r="D104" s="117">
        <f t="shared" si="8"/>
        <v>998.2034634222905</v>
      </c>
      <c r="E104" s="116">
        <f t="shared" si="11"/>
        <v>1.2128318968653313</v>
      </c>
      <c r="F104" s="113">
        <f t="shared" si="9"/>
        <v>6</v>
      </c>
      <c r="G104" s="24"/>
      <c r="H104" s="118">
        <f t="shared" si="13"/>
        <v>1.0145494252322522</v>
      </c>
      <c r="I104" s="115">
        <f t="shared" si="10"/>
        <v>1012.7267500799284</v>
      </c>
      <c r="J104" s="187"/>
      <c r="K104" s="187"/>
    </row>
    <row r="105" spans="1:11" hidden="1">
      <c r="A105" s="114">
        <v>103</v>
      </c>
      <c r="B105" s="184">
        <f>'1.MonthlyData12(26)'!AF105/1000</f>
        <v>1221.68</v>
      </c>
      <c r="C105" s="119">
        <f t="shared" si="12"/>
        <v>1187.0355833333333</v>
      </c>
      <c r="D105" s="117">
        <f t="shared" si="8"/>
        <v>1001.0994180409436</v>
      </c>
      <c r="E105" s="116">
        <f t="shared" si="11"/>
        <v>1.2203383380151311</v>
      </c>
      <c r="F105" s="113">
        <f t="shared" si="9"/>
        <v>7</v>
      </c>
      <c r="G105" s="24"/>
      <c r="H105" s="118">
        <f t="shared" si="13"/>
        <v>1.0542071526337966</v>
      </c>
      <c r="I105" s="115">
        <f t="shared" si="10"/>
        <v>1055.3661669962939</v>
      </c>
      <c r="J105" s="187"/>
      <c r="K105" s="187"/>
    </row>
    <row r="106" spans="1:11" hidden="1">
      <c r="A106" s="114">
        <v>104</v>
      </c>
      <c r="B106" s="184">
        <f>'1.MonthlyData12(26)'!AF106/1000</f>
        <v>1266.9159999999999</v>
      </c>
      <c r="C106" s="119">
        <f t="shared" si="12"/>
        <v>1188.8624583333335</v>
      </c>
      <c r="D106" s="117">
        <f t="shared" si="8"/>
        <v>1003.9953726595969</v>
      </c>
      <c r="E106" s="116">
        <f t="shared" si="11"/>
        <v>1.2618743417551048</v>
      </c>
      <c r="F106" s="113">
        <f t="shared" si="9"/>
        <v>8</v>
      </c>
      <c r="G106" s="24"/>
      <c r="H106" s="118">
        <f t="shared" si="13"/>
        <v>1.0874791631728915</v>
      </c>
      <c r="I106" s="115">
        <f t="shared" si="10"/>
        <v>1091.8240476893138</v>
      </c>
      <c r="J106" s="187"/>
      <c r="K106" s="187"/>
    </row>
    <row r="107" spans="1:11" hidden="1">
      <c r="A107" s="114">
        <v>105</v>
      </c>
      <c r="B107" s="184">
        <f>'1.MonthlyData12(26)'!AF107/1000</f>
        <v>1273.7650000000001</v>
      </c>
      <c r="C107" s="119">
        <f t="shared" si="12"/>
        <v>1196.5706250000003</v>
      </c>
      <c r="D107" s="117">
        <f t="shared" si="8"/>
        <v>1006.8913272782501</v>
      </c>
      <c r="E107" s="116">
        <f t="shared" si="11"/>
        <v>1.265047146093851</v>
      </c>
      <c r="F107" s="113">
        <f t="shared" si="9"/>
        <v>9</v>
      </c>
      <c r="G107" s="24"/>
      <c r="H107" s="118">
        <f t="shared" si="13"/>
        <v>1.0462540526890332</v>
      </c>
      <c r="I107" s="115">
        <f t="shared" si="10"/>
        <v>1053.4641317823089</v>
      </c>
      <c r="J107" s="187"/>
      <c r="K107" s="187"/>
    </row>
    <row r="108" spans="1:11" hidden="1">
      <c r="A108" s="114">
        <v>106</v>
      </c>
      <c r="B108" s="184">
        <f>'1.MonthlyData12(26)'!AF108/1000</f>
        <v>1308.6790000000001</v>
      </c>
      <c r="C108" s="119">
        <f t="shared" si="12"/>
        <v>1211.5097083333335</v>
      </c>
      <c r="D108" s="117">
        <f t="shared" si="8"/>
        <v>1009.7872818969033</v>
      </c>
      <c r="E108" s="116">
        <f t="shared" si="11"/>
        <v>1.2959947341994875</v>
      </c>
      <c r="F108" s="113">
        <f t="shared" si="9"/>
        <v>10</v>
      </c>
      <c r="G108" s="24"/>
      <c r="H108" s="118">
        <f t="shared" si="13"/>
        <v>1.0630324655045216</v>
      </c>
      <c r="I108" s="115">
        <f t="shared" si="10"/>
        <v>1073.4366639099744</v>
      </c>
      <c r="J108" s="187"/>
      <c r="K108" s="187"/>
    </row>
    <row r="109" spans="1:11" hidden="1">
      <c r="A109" s="114">
        <v>107</v>
      </c>
      <c r="B109" s="184">
        <f>'1.MonthlyData12(26)'!AF109/1000</f>
        <v>1251.5039999999999</v>
      </c>
      <c r="C109" s="119">
        <f t="shared" si="12"/>
        <v>1223.2572083333334</v>
      </c>
      <c r="D109" s="117">
        <f t="shared" si="8"/>
        <v>1012.6832365155565</v>
      </c>
      <c r="E109" s="116">
        <f t="shared" si="11"/>
        <v>1.2358296798771733</v>
      </c>
      <c r="F109" s="113">
        <f t="shared" si="9"/>
        <v>11</v>
      </c>
      <c r="G109" s="24"/>
      <c r="H109" s="118">
        <f t="shared" si="13"/>
        <v>1.0139681276025423</v>
      </c>
      <c r="I109" s="115">
        <f t="shared" si="10"/>
        <v>1026.8285251841612</v>
      </c>
      <c r="J109" s="187"/>
      <c r="K109" s="187"/>
    </row>
    <row r="110" spans="1:11" hidden="1">
      <c r="A110" s="114">
        <v>108</v>
      </c>
      <c r="B110" s="184">
        <f>'1.MonthlyData12(26)'!AF110/1000</f>
        <v>1167.0619999999999</v>
      </c>
      <c r="C110" s="119">
        <f t="shared" si="12"/>
        <v>1235.6626666666666</v>
      </c>
      <c r="D110" s="117">
        <f t="shared" si="8"/>
        <v>1015.5791911342096</v>
      </c>
      <c r="E110" s="116">
        <f t="shared" si="11"/>
        <v>1.1491590317999847</v>
      </c>
      <c r="F110" s="113">
        <f t="shared" si="9"/>
        <v>12</v>
      </c>
      <c r="G110" s="24"/>
      <c r="H110" s="118">
        <f t="shared" si="13"/>
        <v>0.9766685772844228</v>
      </c>
      <c r="I110" s="115">
        <f t="shared" si="10"/>
        <v>991.88428372471344</v>
      </c>
      <c r="J110" s="187"/>
      <c r="K110" s="187"/>
    </row>
    <row r="111" spans="1:11" hidden="1">
      <c r="A111" s="114">
        <v>109</v>
      </c>
      <c r="B111" s="184">
        <f>'1.MonthlyData12(26)'!AF111/1000</f>
        <v>1199.731</v>
      </c>
      <c r="C111" s="119">
        <f t="shared" si="12"/>
        <v>1246.3207500000001</v>
      </c>
      <c r="D111" s="117">
        <f t="shared" si="8"/>
        <v>1018.4751457528628</v>
      </c>
      <c r="E111" s="116">
        <f t="shared" si="11"/>
        <v>1.1779678718749211</v>
      </c>
      <c r="F111" s="113">
        <f t="shared" si="9"/>
        <v>1</v>
      </c>
      <c r="G111" s="24"/>
      <c r="H111" s="118">
        <f t="shared" si="13"/>
        <v>0.95044487185958548</v>
      </c>
      <c r="I111" s="115">
        <f t="shared" si="10"/>
        <v>968.00447939725234</v>
      </c>
      <c r="J111" s="187"/>
      <c r="K111" s="187"/>
    </row>
    <row r="112" spans="1:11" hidden="1">
      <c r="A112" s="114">
        <v>110</v>
      </c>
      <c r="B112" s="184">
        <f>'1.MonthlyData12(26)'!AF112/1000</f>
        <v>996.279</v>
      </c>
      <c r="C112" s="119">
        <f t="shared" si="12"/>
        <v>1259.714125</v>
      </c>
      <c r="D112" s="117">
        <f t="shared" si="8"/>
        <v>1021.3711003715159</v>
      </c>
      <c r="E112" s="116">
        <f t="shared" si="11"/>
        <v>0.97543292505301071</v>
      </c>
      <c r="F112" s="113">
        <f t="shared" si="9"/>
        <v>2</v>
      </c>
      <c r="G112" s="24"/>
      <c r="H112" s="118">
        <f t="shared" si="13"/>
        <v>0.87228121628502353</v>
      </c>
      <c r="I112" s="115">
        <f t="shared" si="10"/>
        <v>890.9228257104387</v>
      </c>
      <c r="J112" s="187"/>
      <c r="K112" s="187"/>
    </row>
    <row r="113" spans="1:11" hidden="1">
      <c r="A113" s="114">
        <v>111</v>
      </c>
      <c r="B113" s="184">
        <f>'1.MonthlyData12(26)'!AF113/1000</f>
        <v>1232.146</v>
      </c>
      <c r="C113" s="119">
        <f t="shared" si="12"/>
        <v>1273.5245</v>
      </c>
      <c r="D113" s="117">
        <f t="shared" si="8"/>
        <v>1024.2670549901691</v>
      </c>
      <c r="E113" s="116">
        <f t="shared" si="11"/>
        <v>1.2029538527057537</v>
      </c>
      <c r="F113" s="113">
        <f t="shared" si="9"/>
        <v>3</v>
      </c>
      <c r="G113" s="24"/>
      <c r="H113" s="118">
        <f t="shared" si="13"/>
        <v>0.91697081450455409</v>
      </c>
      <c r="I113" s="115">
        <f t="shared" si="10"/>
        <v>939.22299568451626</v>
      </c>
      <c r="J113" s="187"/>
      <c r="K113" s="187"/>
    </row>
    <row r="114" spans="1:11" hidden="1">
      <c r="A114" s="114">
        <v>112</v>
      </c>
      <c r="B114" s="184">
        <f>'1.MonthlyData12(26)'!AF114/1000</f>
        <v>1292.9069999999999</v>
      </c>
      <c r="C114" s="119">
        <f t="shared" si="12"/>
        <v>1284.9699166666664</v>
      </c>
      <c r="D114" s="117">
        <f t="shared" si="8"/>
        <v>1027.1630096088222</v>
      </c>
      <c r="E114" s="116">
        <f t="shared" si="11"/>
        <v>1.2587164723663304</v>
      </c>
      <c r="F114" s="113">
        <f t="shared" si="9"/>
        <v>4</v>
      </c>
      <c r="G114" s="24"/>
      <c r="H114" s="118">
        <f t="shared" si="13"/>
        <v>0.97166974124216643</v>
      </c>
      <c r="I114" s="115">
        <f t="shared" si="10"/>
        <v>998.0632157601292</v>
      </c>
      <c r="J114" s="187"/>
      <c r="K114" s="187"/>
    </row>
    <row r="115" spans="1:11" hidden="1">
      <c r="A115" s="114">
        <v>113</v>
      </c>
      <c r="B115" s="184">
        <f>'1.MonthlyData12(26)'!AF115/1000</f>
        <v>1340.019</v>
      </c>
      <c r="C115" s="119">
        <f t="shared" si="12"/>
        <v>1297.1039166666667</v>
      </c>
      <c r="D115" s="117">
        <f t="shared" si="8"/>
        <v>1030.0589642274754</v>
      </c>
      <c r="E115" s="116">
        <f t="shared" si="11"/>
        <v>1.3009148471466279</v>
      </c>
      <c r="F115" s="113">
        <f t="shared" si="9"/>
        <v>5</v>
      </c>
      <c r="G115" s="24"/>
      <c r="H115" s="118">
        <f t="shared" si="13"/>
        <v>1.032474391989211</v>
      </c>
      <c r="I115" s="115">
        <f t="shared" si="10"/>
        <v>1063.509502803799</v>
      </c>
      <c r="J115" s="187"/>
      <c r="K115" s="187"/>
    </row>
    <row r="116" spans="1:11" hidden="1">
      <c r="A116" s="114">
        <v>114</v>
      </c>
      <c r="B116" s="184">
        <f>'1.MonthlyData12(26)'!AF116/1000</f>
        <v>1343.875</v>
      </c>
      <c r="C116" s="119">
        <f t="shared" si="12"/>
        <v>1308.3344166666668</v>
      </c>
      <c r="D116" s="117">
        <f t="shared" si="8"/>
        <v>1032.9549188461287</v>
      </c>
      <c r="E116" s="116">
        <f t="shared" si="11"/>
        <v>1.3010006298253434</v>
      </c>
      <c r="F116" s="113">
        <f t="shared" si="9"/>
        <v>6</v>
      </c>
      <c r="G116" s="24"/>
      <c r="H116" s="118">
        <f t="shared" si="13"/>
        <v>1.0145494252322522</v>
      </c>
      <c r="I116" s="115">
        <f t="shared" si="10"/>
        <v>1047.9838192061677</v>
      </c>
      <c r="J116" s="187"/>
      <c r="K116" s="187"/>
    </row>
    <row r="117" spans="1:11" hidden="1">
      <c r="A117" s="114">
        <v>115</v>
      </c>
      <c r="B117" s="184">
        <f>'1.MonthlyData12(26)'!AF117/1000</f>
        <v>1344.252</v>
      </c>
      <c r="C117" s="119">
        <f t="shared" si="12"/>
        <v>1316.8246666666669</v>
      </c>
      <c r="D117" s="117">
        <f t="shared" si="8"/>
        <v>1035.8508734647817</v>
      </c>
      <c r="E117" s="116">
        <f t="shared" si="11"/>
        <v>1.29772734129543</v>
      </c>
      <c r="F117" s="113">
        <f t="shared" si="9"/>
        <v>7</v>
      </c>
      <c r="G117" s="24"/>
      <c r="H117" s="118">
        <f t="shared" si="13"/>
        <v>1.0542071526337966</v>
      </c>
      <c r="I117" s="115">
        <f t="shared" si="10"/>
        <v>1092.0013998685386</v>
      </c>
      <c r="J117" s="187"/>
      <c r="K117" s="187"/>
    </row>
    <row r="118" spans="1:11" hidden="1">
      <c r="A118" s="114">
        <v>116</v>
      </c>
      <c r="B118" s="184">
        <f>'1.MonthlyData12(26)'!AF118/1000</f>
        <v>1465.7850000000001</v>
      </c>
      <c r="C118" s="119">
        <f t="shared" si="12"/>
        <v>1328.3875416666667</v>
      </c>
      <c r="D118" s="117">
        <f t="shared" si="8"/>
        <v>1038.746828083435</v>
      </c>
      <c r="E118" s="116">
        <f t="shared" si="11"/>
        <v>1.4111090020890673</v>
      </c>
      <c r="F118" s="113">
        <f t="shared" si="9"/>
        <v>8</v>
      </c>
      <c r="G118" s="24"/>
      <c r="H118" s="118">
        <f t="shared" si="13"/>
        <v>1.0874791631728915</v>
      </c>
      <c r="I118" s="115">
        <f t="shared" si="10"/>
        <v>1129.6155313526694</v>
      </c>
      <c r="J118" s="187"/>
      <c r="K118" s="187"/>
    </row>
    <row r="119" spans="1:11" hidden="1">
      <c r="A119" s="114">
        <v>117</v>
      </c>
      <c r="B119" s="184">
        <f>'1.MonthlyData12(26)'!AF119/1000</f>
        <v>1406.345</v>
      </c>
      <c r="C119" s="119">
        <f t="shared" si="12"/>
        <v>1333.9320833333334</v>
      </c>
      <c r="D119" s="117">
        <f t="shared" si="8"/>
        <v>1041.6427827020882</v>
      </c>
      <c r="E119" s="116">
        <f t="shared" si="11"/>
        <v>1.35012215641897</v>
      </c>
      <c r="F119" s="113">
        <f t="shared" si="9"/>
        <v>9</v>
      </c>
      <c r="G119" s="24"/>
      <c r="H119" s="118">
        <f t="shared" si="13"/>
        <v>1.0462540526890332</v>
      </c>
      <c r="I119" s="115">
        <f t="shared" si="10"/>
        <v>1089.8229828563417</v>
      </c>
      <c r="J119" s="187"/>
      <c r="K119" s="187"/>
    </row>
    <row r="120" spans="1:11" hidden="1">
      <c r="A120" s="114">
        <v>118</v>
      </c>
      <c r="B120" s="184">
        <f>'1.MonthlyData12(26)'!AF120/1000</f>
        <v>1450.789</v>
      </c>
      <c r="C120" s="119">
        <f t="shared" si="12"/>
        <v>1329.9690416666667</v>
      </c>
      <c r="D120" s="117">
        <f t="shared" si="8"/>
        <v>1044.5387373207413</v>
      </c>
      <c r="E120" s="116">
        <f t="shared" si="11"/>
        <v>1.3889279048867993</v>
      </c>
      <c r="F120" s="113">
        <f t="shared" si="9"/>
        <v>10</v>
      </c>
      <c r="G120" s="24"/>
      <c r="H120" s="118">
        <f t="shared" si="13"/>
        <v>1.0630324655045216</v>
      </c>
      <c r="I120" s="115">
        <f t="shared" si="10"/>
        <v>1110.3785892490475</v>
      </c>
      <c r="J120" s="187"/>
      <c r="K120" s="187"/>
    </row>
    <row r="121" spans="1:11" hidden="1">
      <c r="A121" s="114">
        <v>119</v>
      </c>
      <c r="B121" s="184">
        <f>'1.MonthlyData12(26)'!AF121/1000</f>
        <v>1400.61</v>
      </c>
      <c r="C121" s="119">
        <f t="shared" si="12"/>
        <v>1326.3760833333336</v>
      </c>
      <c r="D121" s="117">
        <f t="shared" si="8"/>
        <v>1047.4346919393945</v>
      </c>
      <c r="E121" s="116">
        <f t="shared" si="11"/>
        <v>1.3371812207276408</v>
      </c>
      <c r="F121" s="113">
        <f t="shared" si="9"/>
        <v>11</v>
      </c>
      <c r="G121" s="24"/>
      <c r="H121" s="118">
        <f t="shared" si="13"/>
        <v>1.0139681276025423</v>
      </c>
      <c r="I121" s="115">
        <f t="shared" si="10"/>
        <v>1062.0653933717335</v>
      </c>
      <c r="J121" s="187"/>
      <c r="K121" s="187"/>
    </row>
    <row r="122" spans="1:11" hidden="1">
      <c r="A122" s="114">
        <v>120</v>
      </c>
      <c r="B122" s="184">
        <f>'1.MonthlyData12(26)'!AF122/1000</f>
        <v>1287.4880000000001</v>
      </c>
      <c r="C122" s="119">
        <f t="shared" si="12"/>
        <v>1325.6384583333333</v>
      </c>
      <c r="D122" s="117">
        <f t="shared" si="8"/>
        <v>1050.3306465580476</v>
      </c>
      <c r="E122" s="116">
        <f t="shared" si="11"/>
        <v>1.2257930435707283</v>
      </c>
      <c r="F122" s="113">
        <f t="shared" si="9"/>
        <v>12</v>
      </c>
      <c r="G122" s="24"/>
      <c r="H122" s="118">
        <f t="shared" si="13"/>
        <v>0.9766685772844228</v>
      </c>
      <c r="I122" s="115">
        <f t="shared" si="10"/>
        <v>1025.8249382520764</v>
      </c>
      <c r="J122" s="187"/>
      <c r="K122" s="187"/>
    </row>
    <row r="123" spans="1:11" hidden="1">
      <c r="A123" s="114">
        <v>121</v>
      </c>
      <c r="B123" s="184">
        <f>'1.MonthlyData12(26)'!AF123/1000</f>
        <v>1283.0709999999999</v>
      </c>
      <c r="C123" s="119">
        <f t="shared" si="12"/>
        <v>1327.8888749999999</v>
      </c>
      <c r="D123" s="117">
        <f t="shared" si="8"/>
        <v>1053.2266011767008</v>
      </c>
      <c r="E123" s="116">
        <f t="shared" si="11"/>
        <v>1.2182288204328575</v>
      </c>
      <c r="F123" s="113">
        <f t="shared" si="9"/>
        <v>1</v>
      </c>
      <c r="G123" s="24"/>
      <c r="H123" s="118">
        <f t="shared" si="13"/>
        <v>0.95044487185958548</v>
      </c>
      <c r="I123" s="115">
        <f t="shared" si="10"/>
        <v>1001.0338219944962</v>
      </c>
      <c r="J123" s="187"/>
      <c r="K123" s="187"/>
    </row>
    <row r="124" spans="1:11" hidden="1">
      <c r="A124" s="114">
        <v>122</v>
      </c>
      <c r="B124" s="184">
        <f>'1.MonthlyData12(26)'!AF124/1000</f>
        <v>1190.4480000000001</v>
      </c>
      <c r="C124" s="119">
        <f t="shared" si="12"/>
        <v>1324.8190416666666</v>
      </c>
      <c r="D124" s="117">
        <f t="shared" si="8"/>
        <v>1056.1225557953539</v>
      </c>
      <c r="E124" s="116">
        <f t="shared" si="11"/>
        <v>1.1271873642576331</v>
      </c>
      <c r="F124" s="113">
        <f t="shared" si="9"/>
        <v>2</v>
      </c>
      <c r="G124" s="24"/>
      <c r="H124" s="118">
        <f t="shared" si="13"/>
        <v>0.87228121628502353</v>
      </c>
      <c r="I124" s="115">
        <f t="shared" si="10"/>
        <v>921.23586751521896</v>
      </c>
      <c r="J124" s="187"/>
      <c r="K124" s="187"/>
    </row>
    <row r="125" spans="1:11" hidden="1">
      <c r="A125" s="114">
        <v>123</v>
      </c>
      <c r="B125" s="184">
        <f>'1.MonthlyData12(26)'!AF125/1000</f>
        <v>1171.046</v>
      </c>
      <c r="C125" s="119">
        <f t="shared" si="12"/>
        <v>1320.5339166666665</v>
      </c>
      <c r="D125" s="117">
        <f t="shared" si="8"/>
        <v>1059.0185104140071</v>
      </c>
      <c r="E125" s="116">
        <f t="shared" si="11"/>
        <v>1.105784260127991</v>
      </c>
      <c r="F125" s="113">
        <f t="shared" si="9"/>
        <v>3</v>
      </c>
      <c r="G125" s="24"/>
      <c r="H125" s="118">
        <f t="shared" si="13"/>
        <v>0.91697081450455409</v>
      </c>
      <c r="I125" s="115">
        <f t="shared" si="10"/>
        <v>971.08906606973164</v>
      </c>
      <c r="J125" s="187"/>
      <c r="K125" s="187"/>
    </row>
    <row r="126" spans="1:11" hidden="1">
      <c r="A126" s="114">
        <v>124</v>
      </c>
      <c r="B126" s="184">
        <f>'1.MonthlyData12(26)'!AF126/1000</f>
        <v>1258.894</v>
      </c>
      <c r="C126" s="119">
        <f t="shared" si="12"/>
        <v>1317.1864166666664</v>
      </c>
      <c r="D126" s="117">
        <f t="shared" si="8"/>
        <v>1061.9144650326602</v>
      </c>
      <c r="E126" s="116">
        <f t="shared" si="11"/>
        <v>1.1854947281100285</v>
      </c>
      <c r="F126" s="113">
        <f t="shared" si="9"/>
        <v>4</v>
      </c>
      <c r="G126" s="24"/>
      <c r="H126" s="118">
        <f t="shared" si="13"/>
        <v>0.97166974124216643</v>
      </c>
      <c r="I126" s="115">
        <f t="shared" si="10"/>
        <v>1031.8301534595985</v>
      </c>
      <c r="J126" s="187"/>
      <c r="K126" s="187"/>
    </row>
    <row r="127" spans="1:11" hidden="1">
      <c r="A127" s="114">
        <v>125</v>
      </c>
      <c r="B127" s="184">
        <f>'1.MonthlyData12(26)'!AF127/1000</f>
        <v>1287.8009999999999</v>
      </c>
      <c r="C127" s="119">
        <f t="shared" si="12"/>
        <v>1312.0475833333335</v>
      </c>
      <c r="D127" s="117">
        <f t="shared" si="8"/>
        <v>1064.8104196513136</v>
      </c>
      <c r="E127" s="116">
        <f t="shared" si="11"/>
        <v>1.2094181050761201</v>
      </c>
      <c r="F127" s="113">
        <f t="shared" si="9"/>
        <v>5</v>
      </c>
      <c r="G127" s="24"/>
      <c r="H127" s="118">
        <f t="shared" si="13"/>
        <v>1.032474391989211</v>
      </c>
      <c r="I127" s="115">
        <f t="shared" si="10"/>
        <v>1099.3894906132666</v>
      </c>
      <c r="J127" s="187"/>
      <c r="K127" s="187"/>
    </row>
    <row r="128" spans="1:11" hidden="1">
      <c r="A128" s="114">
        <v>126</v>
      </c>
      <c r="B128" s="184">
        <f>'1.MonthlyData12(26)'!AF128/1000</f>
        <v>1378.39</v>
      </c>
      <c r="C128" s="119">
        <f t="shared" si="12"/>
        <v>1307.7395416666668</v>
      </c>
      <c r="D128" s="117">
        <f t="shared" si="8"/>
        <v>1067.7063742699665</v>
      </c>
      <c r="E128" s="116">
        <f t="shared" si="11"/>
        <v>1.2909822711721286</v>
      </c>
      <c r="F128" s="113">
        <f t="shared" si="9"/>
        <v>6</v>
      </c>
      <c r="G128" s="24"/>
      <c r="H128" s="118">
        <f t="shared" si="13"/>
        <v>1.0145494252322522</v>
      </c>
      <c r="I128" s="115">
        <f t="shared" si="10"/>
        <v>1083.2408883324065</v>
      </c>
      <c r="J128" s="187"/>
      <c r="K128" s="187"/>
    </row>
    <row r="129" spans="1:11" hidden="1">
      <c r="A129" s="114">
        <v>127</v>
      </c>
      <c r="B129" s="184">
        <f>'1.MonthlyData12(26)'!AF129/1000</f>
        <v>1363.7470000000001</v>
      </c>
      <c r="C129" s="119">
        <f t="shared" si="12"/>
        <v>1301.0636666666667</v>
      </c>
      <c r="D129" s="117">
        <f t="shared" si="8"/>
        <v>1070.6023288886199</v>
      </c>
      <c r="E129" s="116">
        <f t="shared" si="11"/>
        <v>1.2738128464709118</v>
      </c>
      <c r="F129" s="113">
        <f t="shared" si="9"/>
        <v>7</v>
      </c>
      <c r="G129" s="24"/>
      <c r="H129" s="118">
        <f t="shared" si="13"/>
        <v>1.0542071526337966</v>
      </c>
      <c r="I129" s="115">
        <f t="shared" si="10"/>
        <v>1128.6366327407834</v>
      </c>
      <c r="J129" s="187"/>
      <c r="K129" s="187"/>
    </row>
    <row r="130" spans="1:11" hidden="1">
      <c r="A130" s="114">
        <v>128</v>
      </c>
      <c r="B130" s="184">
        <f>'1.MonthlyData12(26)'!AF130/1000</f>
        <v>1372.614</v>
      </c>
      <c r="C130" s="119">
        <f t="shared" si="12"/>
        <v>1294.5422083333333</v>
      </c>
      <c r="D130" s="117">
        <f t="shared" si="8"/>
        <v>1073.4982835072731</v>
      </c>
      <c r="E130" s="116">
        <f t="shared" si="11"/>
        <v>1.2786364180438863</v>
      </c>
      <c r="F130" s="113">
        <f t="shared" si="9"/>
        <v>8</v>
      </c>
      <c r="G130" s="24"/>
      <c r="H130" s="118">
        <f t="shared" si="13"/>
        <v>1.0874791631728915</v>
      </c>
      <c r="I130" s="115">
        <f t="shared" si="10"/>
        <v>1167.4070150160248</v>
      </c>
      <c r="J130" s="187"/>
      <c r="K130" s="187"/>
    </row>
    <row r="131" spans="1:11" hidden="1">
      <c r="A131" s="114">
        <v>129</v>
      </c>
      <c r="B131" s="184">
        <f>'1.MonthlyData12(26)'!AF131/1000</f>
        <v>1396.673</v>
      </c>
      <c r="C131" s="119">
        <f t="shared" si="12"/>
        <v>1288.8742083333332</v>
      </c>
      <c r="D131" s="117">
        <f t="shared" ref="D131:D194" si="14">$K$1+$K$2*A131</f>
        <v>1076.3942381259262</v>
      </c>
      <c r="E131" s="116">
        <f t="shared" si="11"/>
        <v>1.2975478226562234</v>
      </c>
      <c r="F131" s="113">
        <f t="shared" ref="F131:F194" si="15">IF(MOD(A131,$K$4)&gt;0,MOD(A131,$K$4),$K$4)</f>
        <v>9</v>
      </c>
      <c r="G131" s="24"/>
      <c r="H131" s="118">
        <f t="shared" si="13"/>
        <v>1.0462540526890332</v>
      </c>
      <c r="I131" s="115">
        <f t="shared" ref="I131:I194" si="16">($K$1+$K$2*A131)*VLOOKUP(F131,$F$3:$H$14,3,0)</f>
        <v>1126.1818339303745</v>
      </c>
      <c r="J131" s="187"/>
      <c r="K131" s="187"/>
    </row>
    <row r="132" spans="1:11" hidden="1">
      <c r="A132" s="114">
        <v>130</v>
      </c>
      <c r="B132" s="184">
        <f>'1.MonthlyData12(26)'!AF132/1000</f>
        <v>1380.1210000000001</v>
      </c>
      <c r="C132" s="119">
        <f t="shared" si="12"/>
        <v>1281.1303749999997</v>
      </c>
      <c r="D132" s="117">
        <f t="shared" si="14"/>
        <v>1079.2901927445794</v>
      </c>
      <c r="E132" s="116">
        <f t="shared" ref="E132:E195" si="17">B132/D132</f>
        <v>1.2787302333308741</v>
      </c>
      <c r="F132" s="113">
        <f t="shared" si="15"/>
        <v>10</v>
      </c>
      <c r="G132" s="24"/>
      <c r="H132" s="118">
        <f t="shared" si="13"/>
        <v>1.0630324655045216</v>
      </c>
      <c r="I132" s="115">
        <f t="shared" si="16"/>
        <v>1147.3205145881204</v>
      </c>
      <c r="J132" s="187"/>
      <c r="K132" s="187"/>
    </row>
    <row r="133" spans="1:11" hidden="1">
      <c r="A133" s="114">
        <v>131</v>
      </c>
      <c r="B133" s="184">
        <f>'1.MonthlyData12(26)'!AF133/1000</f>
        <v>1347.9459999999999</v>
      </c>
      <c r="C133" s="119">
        <f t="shared" si="12"/>
        <v>1274.0976666666666</v>
      </c>
      <c r="D133" s="117">
        <f t="shared" si="14"/>
        <v>1082.1861473632325</v>
      </c>
      <c r="E133" s="116">
        <f t="shared" si="17"/>
        <v>1.2455768384064945</v>
      </c>
      <c r="F133" s="113">
        <f t="shared" si="15"/>
        <v>11</v>
      </c>
      <c r="G133" s="24"/>
      <c r="H133" s="118">
        <f t="shared" si="13"/>
        <v>1.0139681276025423</v>
      </c>
      <c r="I133" s="115">
        <f t="shared" si="16"/>
        <v>1097.3022615593059</v>
      </c>
      <c r="J133" s="187"/>
      <c r="K133" s="187"/>
    </row>
    <row r="134" spans="1:11" hidden="1">
      <c r="A134" s="114">
        <v>132</v>
      </c>
      <c r="B134" s="184">
        <f>'1.MonthlyData12(26)'!AF134/1000</f>
        <v>1236.759</v>
      </c>
      <c r="C134" s="119">
        <f t="shared" si="12"/>
        <v>1264.16525</v>
      </c>
      <c r="D134" s="117">
        <f t="shared" si="14"/>
        <v>1085.0821019818857</v>
      </c>
      <c r="E134" s="116">
        <f t="shared" si="17"/>
        <v>1.1397837986094128</v>
      </c>
      <c r="F134" s="113">
        <f t="shared" si="15"/>
        <v>12</v>
      </c>
      <c r="G134" s="24"/>
      <c r="H134" s="118">
        <f t="shared" si="13"/>
        <v>0.9766685772844228</v>
      </c>
      <c r="I134" s="115">
        <f t="shared" si="16"/>
        <v>1059.7655927794392</v>
      </c>
      <c r="J134" s="187"/>
      <c r="K134" s="187"/>
    </row>
    <row r="135" spans="1:11" hidden="1">
      <c r="A135" s="114">
        <v>133</v>
      </c>
      <c r="B135" s="184">
        <f>'1.MonthlyData12(26)'!AF135/1000</f>
        <v>1173.579</v>
      </c>
      <c r="C135" s="119">
        <f t="shared" si="12"/>
        <v>1252.98525</v>
      </c>
      <c r="D135" s="117">
        <f t="shared" si="14"/>
        <v>1087.9780566005388</v>
      </c>
      <c r="E135" s="116">
        <f t="shared" si="17"/>
        <v>1.0786789245243853</v>
      </c>
      <c r="F135" s="113">
        <f t="shared" si="15"/>
        <v>1</v>
      </c>
      <c r="G135" s="24"/>
      <c r="H135" s="118">
        <f t="shared" si="13"/>
        <v>0.95044487185958548</v>
      </c>
      <c r="I135" s="115">
        <f t="shared" si="16"/>
        <v>1034.0631645917399</v>
      </c>
      <c r="J135" s="187"/>
      <c r="K135" s="187"/>
    </row>
    <row r="136" spans="1:11" hidden="1">
      <c r="A136" s="114">
        <v>134</v>
      </c>
      <c r="B136" s="184">
        <f>'1.MonthlyData12(26)'!AF136/1000</f>
        <v>1143.425</v>
      </c>
      <c r="C136" s="119">
        <f t="shared" si="12"/>
        <v>1246.9364166666664</v>
      </c>
      <c r="D136" s="117">
        <f t="shared" si="14"/>
        <v>1090.874011219192</v>
      </c>
      <c r="E136" s="116">
        <f t="shared" si="17"/>
        <v>1.0481732887944371</v>
      </c>
      <c r="F136" s="113">
        <f t="shared" si="15"/>
        <v>2</v>
      </c>
      <c r="G136" s="24"/>
      <c r="H136" s="118">
        <f t="shared" si="13"/>
        <v>0.87228121628502353</v>
      </c>
      <c r="I136" s="115">
        <f t="shared" si="16"/>
        <v>951.54890931999921</v>
      </c>
      <c r="J136" s="187"/>
      <c r="K136" s="187"/>
    </row>
    <row r="137" spans="1:11" hidden="1">
      <c r="A137" s="114">
        <v>135</v>
      </c>
      <c r="B137" s="184">
        <f>'1.MonthlyData12(26)'!AF137/1000</f>
        <v>1082.037</v>
      </c>
      <c r="C137" s="119">
        <f t="shared" si="12"/>
        <v>1238.9266666666665</v>
      </c>
      <c r="D137" s="117">
        <f t="shared" si="14"/>
        <v>1093.7699658378451</v>
      </c>
      <c r="E137" s="116">
        <f t="shared" si="17"/>
        <v>0.98927291276565865</v>
      </c>
      <c r="F137" s="113">
        <f t="shared" si="15"/>
        <v>3</v>
      </c>
      <c r="G137" s="24"/>
      <c r="H137" s="118">
        <f t="shared" si="13"/>
        <v>0.91697081450455409</v>
      </c>
      <c r="I137" s="115">
        <f t="shared" si="16"/>
        <v>1002.9551364549471</v>
      </c>
      <c r="J137" s="187"/>
      <c r="K137" s="187"/>
    </row>
    <row r="138" spans="1:11" hidden="1">
      <c r="A138" s="114">
        <v>136</v>
      </c>
      <c r="B138" s="184">
        <f>'1.MonthlyData12(26)'!AF138/1000</f>
        <v>1162.0509999999999</v>
      </c>
      <c r="C138" s="119">
        <f t="shared" ref="C138:C201" si="18">(AVERAGE(B132:B143)+AVERAGE(B133:B144))/2</f>
        <v>1229.4446250000001</v>
      </c>
      <c r="D138" s="117">
        <f t="shared" si="14"/>
        <v>1096.6659204564985</v>
      </c>
      <c r="E138" s="116">
        <f t="shared" si="17"/>
        <v>1.059621693647856</v>
      </c>
      <c r="F138" s="113">
        <f t="shared" si="15"/>
        <v>4</v>
      </c>
      <c r="G138" s="24"/>
      <c r="H138" s="118">
        <f t="shared" si="13"/>
        <v>0.97166974124216643</v>
      </c>
      <c r="I138" s="115">
        <f t="shared" si="16"/>
        <v>1065.5970911590682</v>
      </c>
      <c r="J138" s="187"/>
      <c r="K138" s="187"/>
    </row>
    <row r="139" spans="1:11" hidden="1">
      <c r="A139" s="114">
        <v>137</v>
      </c>
      <c r="B139" s="184">
        <f>'1.MonthlyData12(26)'!AF139/1000</f>
        <v>1215.8589999999999</v>
      </c>
      <c r="C139" s="119">
        <f t="shared" si="18"/>
        <v>1220.7336666666665</v>
      </c>
      <c r="D139" s="117">
        <f t="shared" si="14"/>
        <v>1099.5618750751514</v>
      </c>
      <c r="E139" s="116">
        <f t="shared" si="17"/>
        <v>1.1057667854452484</v>
      </c>
      <c r="F139" s="113">
        <f t="shared" si="15"/>
        <v>5</v>
      </c>
      <c r="G139" s="24"/>
      <c r="H139" s="118">
        <f t="shared" si="13"/>
        <v>1.032474391989211</v>
      </c>
      <c r="I139" s="115">
        <f t="shared" si="16"/>
        <v>1135.2694784227338</v>
      </c>
      <c r="J139" s="187"/>
      <c r="K139" s="187"/>
    </row>
    <row r="140" spans="1:11" hidden="1">
      <c r="A140" s="114">
        <v>138</v>
      </c>
      <c r="B140" s="184">
        <f>'1.MonthlyData12(26)'!AF140/1000</f>
        <v>1211.954</v>
      </c>
      <c r="C140" s="119">
        <f t="shared" si="18"/>
        <v>1205.0579166666666</v>
      </c>
      <c r="D140" s="117">
        <f t="shared" si="14"/>
        <v>1102.4578296938048</v>
      </c>
      <c r="E140" s="116">
        <f t="shared" si="17"/>
        <v>1.0993200532092973</v>
      </c>
      <c r="F140" s="113">
        <f t="shared" si="15"/>
        <v>6</v>
      </c>
      <c r="G140" s="24"/>
      <c r="H140" s="118">
        <f t="shared" si="13"/>
        <v>1.0145494252322522</v>
      </c>
      <c r="I140" s="115">
        <f t="shared" si="16"/>
        <v>1118.4979574586459</v>
      </c>
      <c r="J140" s="187"/>
      <c r="K140" s="187"/>
    </row>
    <row r="141" spans="1:11" hidden="1">
      <c r="A141" s="114">
        <v>139</v>
      </c>
      <c r="B141" s="184">
        <f>'1.MonthlyData12(26)'!AF141/1000</f>
        <v>1261.8630000000001</v>
      </c>
      <c r="C141" s="119">
        <f t="shared" si="18"/>
        <v>1187.0138333333334</v>
      </c>
      <c r="D141" s="117">
        <f t="shared" si="14"/>
        <v>1105.3537843124579</v>
      </c>
      <c r="E141" s="116">
        <f t="shared" si="17"/>
        <v>1.1415919662182117</v>
      </c>
      <c r="F141" s="113">
        <f t="shared" si="15"/>
        <v>7</v>
      </c>
      <c r="G141" s="24"/>
      <c r="H141" s="118">
        <f t="shared" si="13"/>
        <v>1.0542071526337966</v>
      </c>
      <c r="I141" s="115">
        <f t="shared" si="16"/>
        <v>1165.271865613028</v>
      </c>
      <c r="J141" s="187"/>
      <c r="K141" s="187"/>
    </row>
    <row r="142" spans="1:11" hidden="1">
      <c r="A142" s="114">
        <v>140</v>
      </c>
      <c r="B142" s="184">
        <f>'1.MonthlyData12(26)'!AF142/1000</f>
        <v>1329.326</v>
      </c>
      <c r="C142" s="119">
        <f t="shared" si="18"/>
        <v>1162.0658333333331</v>
      </c>
      <c r="D142" s="117">
        <f t="shared" si="14"/>
        <v>1108.2497389311111</v>
      </c>
      <c r="E142" s="116">
        <f t="shared" si="17"/>
        <v>1.1994823488811406</v>
      </c>
      <c r="F142" s="113">
        <f t="shared" si="15"/>
        <v>8</v>
      </c>
      <c r="G142" s="24"/>
      <c r="H142" s="118">
        <f t="shared" si="13"/>
        <v>1.0874791631728915</v>
      </c>
      <c r="I142" s="115">
        <f t="shared" si="16"/>
        <v>1205.1984986793802</v>
      </c>
      <c r="J142" s="187"/>
      <c r="K142" s="187"/>
    </row>
    <row r="143" spans="1:11" hidden="1">
      <c r="A143" s="114">
        <v>141</v>
      </c>
      <c r="B143" s="184">
        <f>'1.MonthlyData12(26)'!AF143/1000</f>
        <v>1247.7270000000001</v>
      </c>
      <c r="C143" s="119">
        <f t="shared" si="18"/>
        <v>1137.3620416666665</v>
      </c>
      <c r="D143" s="117">
        <f t="shared" si="14"/>
        <v>1111.1456935497642</v>
      </c>
      <c r="E143" s="116">
        <f t="shared" si="17"/>
        <v>1.1229193500394183</v>
      </c>
      <c r="F143" s="113">
        <f t="shared" si="15"/>
        <v>9</v>
      </c>
      <c r="G143" s="24"/>
      <c r="H143" s="118">
        <f t="shared" si="13"/>
        <v>1.0462540526890332</v>
      </c>
      <c r="I143" s="115">
        <f t="shared" si="16"/>
        <v>1162.5406850044074</v>
      </c>
      <c r="J143" s="187"/>
      <c r="K143" s="187"/>
    </row>
    <row r="144" spans="1:11" hidden="1">
      <c r="A144" s="114">
        <v>142</v>
      </c>
      <c r="B144" s="184">
        <f>'1.MonthlyData12(26)'!AF144/1000</f>
        <v>1301.498</v>
      </c>
      <c r="C144" s="119">
        <f t="shared" si="18"/>
        <v>1120.5853333333332</v>
      </c>
      <c r="D144" s="117">
        <f t="shared" si="14"/>
        <v>1114.0416481684174</v>
      </c>
      <c r="E144" s="116">
        <f t="shared" si="17"/>
        <v>1.1682669154602769</v>
      </c>
      <c r="F144" s="113">
        <f t="shared" si="15"/>
        <v>10</v>
      </c>
      <c r="G144" s="24"/>
      <c r="H144" s="118">
        <f t="shared" ref="H144:H207" si="19">H132</f>
        <v>1.0630324655045216</v>
      </c>
      <c r="I144" s="115">
        <f t="shared" si="16"/>
        <v>1184.2624399271936</v>
      </c>
      <c r="J144" s="187"/>
      <c r="K144" s="187"/>
    </row>
    <row r="145" spans="1:11" hidden="1">
      <c r="A145" s="114">
        <v>143</v>
      </c>
      <c r="B145" s="184">
        <f>'1.MonthlyData12(26)'!AF145/1000</f>
        <v>1217.5060000000001</v>
      </c>
      <c r="C145" s="119">
        <f t="shared" si="18"/>
        <v>1102.139625</v>
      </c>
      <c r="D145" s="117">
        <f t="shared" si="14"/>
        <v>1116.9376027870705</v>
      </c>
      <c r="E145" s="116">
        <f t="shared" si="17"/>
        <v>1.0900394050321014</v>
      </c>
      <c r="F145" s="113">
        <f t="shared" si="15"/>
        <v>11</v>
      </c>
      <c r="G145" s="24"/>
      <c r="H145" s="118">
        <f t="shared" si="19"/>
        <v>1.0139681276025423</v>
      </c>
      <c r="I145" s="115">
        <f t="shared" si="16"/>
        <v>1132.539129746878</v>
      </c>
      <c r="J145" s="187"/>
      <c r="K145" s="187"/>
    </row>
    <row r="146" spans="1:11" hidden="1">
      <c r="A146" s="114">
        <v>144</v>
      </c>
      <c r="B146" s="184">
        <f>'1.MonthlyData12(26)'!AF146/1000</f>
        <v>990.98099999999999</v>
      </c>
      <c r="C146" s="119">
        <f t="shared" si="18"/>
        <v>1082.6229166666667</v>
      </c>
      <c r="D146" s="117">
        <f t="shared" si="14"/>
        <v>1119.8335574057237</v>
      </c>
      <c r="E146" s="116">
        <f t="shared" si="17"/>
        <v>0.88493597414223635</v>
      </c>
      <c r="F146" s="113">
        <f t="shared" si="15"/>
        <v>12</v>
      </c>
      <c r="G146" s="24"/>
      <c r="H146" s="118">
        <f t="shared" si="19"/>
        <v>0.9766685772844228</v>
      </c>
      <c r="I146" s="115">
        <f t="shared" si="16"/>
        <v>1093.7062473068022</v>
      </c>
      <c r="J146" s="187"/>
      <c r="K146" s="187"/>
    </row>
    <row r="147" spans="1:11" hidden="1">
      <c r="A147" s="114">
        <v>145</v>
      </c>
      <c r="B147" s="184">
        <f>'1.MonthlyData12(26)'!AF147/1000</f>
        <v>986.29899999999998</v>
      </c>
      <c r="C147" s="119">
        <f t="shared" si="18"/>
        <v>1061.8074166666668</v>
      </c>
      <c r="D147" s="117">
        <f t="shared" si="14"/>
        <v>1122.7295120243771</v>
      </c>
      <c r="E147" s="116">
        <f t="shared" si="17"/>
        <v>0.87848318712279927</v>
      </c>
      <c r="F147" s="113">
        <f t="shared" si="15"/>
        <v>1</v>
      </c>
      <c r="G147" s="24"/>
      <c r="H147" s="118">
        <f t="shared" si="19"/>
        <v>0.95044487185958548</v>
      </c>
      <c r="I147" s="115">
        <f t="shared" si="16"/>
        <v>1067.092507188984</v>
      </c>
      <c r="J147" s="187"/>
      <c r="K147" s="187"/>
    </row>
    <row r="148" spans="1:11" hidden="1">
      <c r="A148" s="114">
        <v>146</v>
      </c>
      <c r="B148" s="184">
        <f>'1.MonthlyData12(26)'!AF148/1000</f>
        <v>731.95299999999997</v>
      </c>
      <c r="C148" s="119">
        <f t="shared" si="18"/>
        <v>1041.9720000000002</v>
      </c>
      <c r="D148" s="117">
        <f t="shared" si="14"/>
        <v>1125.62546664303</v>
      </c>
      <c r="E148" s="116">
        <f t="shared" si="17"/>
        <v>0.65026336174048605</v>
      </c>
      <c r="F148" s="113">
        <f t="shared" si="15"/>
        <v>2</v>
      </c>
      <c r="G148" s="24"/>
      <c r="H148" s="118">
        <f t="shared" si="19"/>
        <v>0.87228121628502353</v>
      </c>
      <c r="I148" s="115">
        <f t="shared" si="16"/>
        <v>981.86195112477935</v>
      </c>
      <c r="J148" s="187"/>
      <c r="K148" s="187"/>
    </row>
    <row r="149" spans="1:11" hidden="1">
      <c r="A149" s="114">
        <v>147</v>
      </c>
      <c r="B149" s="184">
        <f>'1.MonthlyData12(26)'!AF149/1000</f>
        <v>900.61800000000005</v>
      </c>
      <c r="C149" s="119">
        <f t="shared" si="18"/>
        <v>1023.33825</v>
      </c>
      <c r="D149" s="117">
        <f t="shared" si="14"/>
        <v>1128.5214212616834</v>
      </c>
      <c r="E149" s="116">
        <f t="shared" si="17"/>
        <v>0.79805131123972106</v>
      </c>
      <c r="F149" s="113">
        <f t="shared" si="15"/>
        <v>3</v>
      </c>
      <c r="G149" s="24"/>
      <c r="H149" s="118">
        <f t="shared" si="19"/>
        <v>0.91697081450455409</v>
      </c>
      <c r="I149" s="115">
        <f t="shared" si="16"/>
        <v>1034.8212068401629</v>
      </c>
      <c r="J149" s="187"/>
      <c r="K149" s="187"/>
    </row>
    <row r="150" spans="1:11" hidden="1">
      <c r="A150" s="114">
        <v>148</v>
      </c>
      <c r="B150" s="184">
        <f>'1.MonthlyData12(26)'!AF150/1000</f>
        <v>940.82899999999995</v>
      </c>
      <c r="C150" s="119">
        <f t="shared" si="18"/>
        <v>1005.5389166666668</v>
      </c>
      <c r="D150" s="117">
        <f t="shared" si="14"/>
        <v>1131.4173758803365</v>
      </c>
      <c r="E150" s="116">
        <f t="shared" si="17"/>
        <v>0.83154901105169698</v>
      </c>
      <c r="F150" s="113">
        <f t="shared" si="15"/>
        <v>4</v>
      </c>
      <c r="G150" s="24"/>
      <c r="H150" s="118">
        <f t="shared" si="19"/>
        <v>0.97166974124216643</v>
      </c>
      <c r="I150" s="115">
        <f t="shared" si="16"/>
        <v>1099.3640288585375</v>
      </c>
      <c r="J150" s="187"/>
      <c r="K150" s="187"/>
    </row>
    <row r="151" spans="1:11" hidden="1">
      <c r="A151" s="114">
        <v>149</v>
      </c>
      <c r="B151" s="184">
        <f>'1.MonthlyData12(26)'!AF151/1000</f>
        <v>994.38400000000001</v>
      </c>
      <c r="C151" s="119">
        <f t="shared" si="18"/>
        <v>989.10120833333349</v>
      </c>
      <c r="D151" s="117">
        <f t="shared" si="14"/>
        <v>1134.3133304989897</v>
      </c>
      <c r="E151" s="116">
        <f t="shared" si="17"/>
        <v>0.87663961382042999</v>
      </c>
      <c r="F151" s="113">
        <f t="shared" si="15"/>
        <v>5</v>
      </c>
      <c r="G151" s="24"/>
      <c r="H151" s="118">
        <f t="shared" si="19"/>
        <v>1.032474391989211</v>
      </c>
      <c r="I151" s="115">
        <f t="shared" si="16"/>
        <v>1171.1494662322013</v>
      </c>
      <c r="J151" s="187"/>
      <c r="K151" s="187"/>
    </row>
    <row r="152" spans="1:11" hidden="1">
      <c r="A152" s="114">
        <v>150</v>
      </c>
      <c r="B152" s="184">
        <f>'1.MonthlyData12(26)'!AF152/1000</f>
        <v>965.02800000000002</v>
      </c>
      <c r="C152" s="119">
        <f t="shared" si="18"/>
        <v>982.77279166666688</v>
      </c>
      <c r="D152" s="117">
        <f t="shared" si="14"/>
        <v>1137.2092851176428</v>
      </c>
      <c r="E152" s="116">
        <f t="shared" si="17"/>
        <v>0.84859314167503397</v>
      </c>
      <c r="F152" s="113">
        <f t="shared" si="15"/>
        <v>6</v>
      </c>
      <c r="G152" s="24"/>
      <c r="H152" s="118">
        <f t="shared" si="19"/>
        <v>1.0145494252322522</v>
      </c>
      <c r="I152" s="115">
        <f t="shared" si="16"/>
        <v>1153.7550265848849</v>
      </c>
      <c r="J152" s="187"/>
      <c r="K152" s="187"/>
    </row>
    <row r="153" spans="1:11" hidden="1">
      <c r="A153" s="114">
        <v>151</v>
      </c>
      <c r="B153" s="184">
        <f>'1.MonthlyData12(26)'!AF153/1000</f>
        <v>1009.217</v>
      </c>
      <c r="C153" s="119">
        <f t="shared" si="18"/>
        <v>985.05287500000009</v>
      </c>
      <c r="D153" s="117">
        <f t="shared" si="14"/>
        <v>1140.105239736296</v>
      </c>
      <c r="E153" s="116">
        <f t="shared" si="17"/>
        <v>0.88519635278005548</v>
      </c>
      <c r="F153" s="113">
        <f t="shared" si="15"/>
        <v>7</v>
      </c>
      <c r="G153" s="24"/>
      <c r="H153" s="118">
        <f t="shared" si="19"/>
        <v>1.0542071526337966</v>
      </c>
      <c r="I153" s="115">
        <f t="shared" si="16"/>
        <v>1201.9070984852726</v>
      </c>
      <c r="J153" s="187"/>
      <c r="K153" s="187"/>
    </row>
    <row r="154" spans="1:11" hidden="1">
      <c r="A154" s="114">
        <v>152</v>
      </c>
      <c r="B154" s="184">
        <f>'1.MonthlyData12(26)'!AF154/1000</f>
        <v>1105.922</v>
      </c>
      <c r="C154" s="119">
        <f t="shared" si="18"/>
        <v>994.30774999999994</v>
      </c>
      <c r="D154" s="117">
        <f t="shared" si="14"/>
        <v>1143.0011943549491</v>
      </c>
      <c r="E154" s="116">
        <f t="shared" si="17"/>
        <v>0.96755979386716684</v>
      </c>
      <c r="F154" s="113">
        <f t="shared" si="15"/>
        <v>8</v>
      </c>
      <c r="G154" s="24"/>
      <c r="H154" s="118">
        <f t="shared" si="19"/>
        <v>1.0874791631728915</v>
      </c>
      <c r="I154" s="115">
        <f t="shared" si="16"/>
        <v>1242.9899823427356</v>
      </c>
      <c r="J154" s="187"/>
      <c r="K154" s="187"/>
    </row>
    <row r="155" spans="1:11" hidden="1">
      <c r="A155" s="114">
        <v>153</v>
      </c>
      <c r="B155" s="184">
        <f>'1.MonthlyData12(26)'!AF155/1000</f>
        <v>1023.921</v>
      </c>
      <c r="C155" s="119">
        <f t="shared" si="18"/>
        <v>1005.9347083333334</v>
      </c>
      <c r="D155" s="117">
        <f t="shared" si="14"/>
        <v>1145.8971489736023</v>
      </c>
      <c r="E155" s="116">
        <f t="shared" si="17"/>
        <v>0.89355401653380662</v>
      </c>
      <c r="F155" s="113">
        <f t="shared" si="15"/>
        <v>9</v>
      </c>
      <c r="G155" s="24"/>
      <c r="H155" s="118">
        <f t="shared" si="19"/>
        <v>1.0462540526890332</v>
      </c>
      <c r="I155" s="115">
        <f t="shared" si="16"/>
        <v>1198.8995360784402</v>
      </c>
      <c r="J155" s="187"/>
      <c r="K155" s="187"/>
    </row>
    <row r="156" spans="1:11" hidden="1">
      <c r="A156" s="114">
        <v>154</v>
      </c>
      <c r="B156" s="184">
        <f>'1.MonthlyData12(26)'!AF156/1000</f>
        <v>1098.1199999999999</v>
      </c>
      <c r="C156" s="119">
        <f t="shared" si="18"/>
        <v>1014.76475</v>
      </c>
      <c r="D156" s="117">
        <f t="shared" si="14"/>
        <v>1148.7931035922554</v>
      </c>
      <c r="E156" s="116">
        <f t="shared" si="17"/>
        <v>0.95589013945696433</v>
      </c>
      <c r="F156" s="113">
        <f t="shared" si="15"/>
        <v>10</v>
      </c>
      <c r="G156" s="24"/>
      <c r="H156" s="118">
        <f t="shared" si="19"/>
        <v>1.0630324655045216</v>
      </c>
      <c r="I156" s="115">
        <f t="shared" si="16"/>
        <v>1221.2043652662664</v>
      </c>
      <c r="J156" s="187"/>
      <c r="K156" s="187"/>
    </row>
    <row r="157" spans="1:11" hidden="1">
      <c r="A157" s="114">
        <v>155</v>
      </c>
      <c r="B157" s="184">
        <f>'1.MonthlyData12(26)'!AF157/1000</f>
        <v>1026.3789999999999</v>
      </c>
      <c r="C157" s="119">
        <f t="shared" si="18"/>
        <v>1029.7341666666669</v>
      </c>
      <c r="D157" s="117">
        <f t="shared" si="14"/>
        <v>1151.6890582109086</v>
      </c>
      <c r="E157" s="116">
        <f t="shared" si="17"/>
        <v>0.8911945396046641</v>
      </c>
      <c r="F157" s="113">
        <f t="shared" si="15"/>
        <v>11</v>
      </c>
      <c r="G157" s="24"/>
      <c r="H157" s="118">
        <f t="shared" si="19"/>
        <v>1.0139681276025423</v>
      </c>
      <c r="I157" s="115">
        <f t="shared" si="16"/>
        <v>1167.7759979344503</v>
      </c>
      <c r="J157" s="187"/>
      <c r="K157" s="187"/>
    </row>
    <row r="158" spans="1:11" hidden="1">
      <c r="A158" s="114">
        <v>156</v>
      </c>
      <c r="B158" s="184">
        <f>'1.MonthlyData12(26)'!AF158/1000</f>
        <v>1030.2260000000001</v>
      </c>
      <c r="C158" s="119">
        <f t="shared" si="18"/>
        <v>1050.7817500000001</v>
      </c>
      <c r="D158" s="117">
        <f t="shared" si="14"/>
        <v>1154.5850128295619</v>
      </c>
      <c r="E158" s="116">
        <f t="shared" si="17"/>
        <v>0.89229115963943362</v>
      </c>
      <c r="F158" s="113">
        <f t="shared" si="15"/>
        <v>12</v>
      </c>
      <c r="G158" s="24"/>
      <c r="H158" s="118">
        <f t="shared" si="19"/>
        <v>0.9766685772844228</v>
      </c>
      <c r="I158" s="115">
        <f t="shared" si="16"/>
        <v>1127.6469018341654</v>
      </c>
      <c r="J158" s="187"/>
      <c r="K158" s="187"/>
    </row>
    <row r="159" spans="1:11" hidden="1">
      <c r="A159" s="114">
        <v>157</v>
      </c>
      <c r="B159" s="184">
        <f>'1.MonthlyData12(26)'!AF159/1000</f>
        <v>1001.776</v>
      </c>
      <c r="C159" s="119">
        <f t="shared" si="18"/>
        <v>1075.5650833333334</v>
      </c>
      <c r="D159" s="117">
        <f t="shared" si="14"/>
        <v>1157.4809674482149</v>
      </c>
      <c r="E159" s="116">
        <f t="shared" si="17"/>
        <v>0.86547945769554857</v>
      </c>
      <c r="F159" s="113">
        <f t="shared" si="15"/>
        <v>1</v>
      </c>
      <c r="G159" s="24"/>
      <c r="H159" s="118">
        <f t="shared" si="19"/>
        <v>0.95044487185958548</v>
      </c>
      <c r="I159" s="115">
        <f t="shared" si="16"/>
        <v>1100.1218497862276</v>
      </c>
      <c r="J159" s="187"/>
      <c r="K159" s="187"/>
    </row>
    <row r="160" spans="1:11" hidden="1">
      <c r="A160" s="114">
        <v>158</v>
      </c>
      <c r="B160" s="184">
        <f>'1.MonthlyData12(26)'!AF160/1000</f>
        <v>938.59299999999996</v>
      </c>
      <c r="C160" s="119">
        <f t="shared" si="18"/>
        <v>1099.6621250000001</v>
      </c>
      <c r="D160" s="117">
        <f t="shared" si="14"/>
        <v>1160.3769220668682</v>
      </c>
      <c r="E160" s="116">
        <f t="shared" si="17"/>
        <v>0.80886906844732331</v>
      </c>
      <c r="F160" s="113">
        <f t="shared" si="15"/>
        <v>2</v>
      </c>
      <c r="G160" s="24"/>
      <c r="H160" s="118">
        <f t="shared" si="19"/>
        <v>0.87228121628502353</v>
      </c>
      <c r="I160" s="115">
        <f t="shared" si="16"/>
        <v>1012.1749929295598</v>
      </c>
      <c r="J160" s="187"/>
      <c r="K160" s="187"/>
    </row>
    <row r="161" spans="1:11" hidden="1">
      <c r="A161" s="114">
        <v>159</v>
      </c>
      <c r="B161" s="184">
        <f>'1.MonthlyData12(26)'!AF161/1000</f>
        <v>973.02499999999998</v>
      </c>
      <c r="C161" s="119">
        <f t="shared" si="18"/>
        <v>1121.80375</v>
      </c>
      <c r="D161" s="117">
        <f t="shared" si="14"/>
        <v>1163.2728766855214</v>
      </c>
      <c r="E161" s="116">
        <f t="shared" si="17"/>
        <v>0.83645464404913406</v>
      </c>
      <c r="F161" s="113">
        <f t="shared" si="15"/>
        <v>3</v>
      </c>
      <c r="G161" s="24"/>
      <c r="H161" s="118">
        <f t="shared" si="19"/>
        <v>0.91697081450455409</v>
      </c>
      <c r="I161" s="115">
        <f t="shared" si="16"/>
        <v>1066.6872772253782</v>
      </c>
      <c r="J161" s="187"/>
      <c r="K161" s="187"/>
    </row>
    <row r="162" spans="1:11" hidden="1">
      <c r="A162" s="114">
        <v>160</v>
      </c>
      <c r="B162" s="184">
        <f>'1.MonthlyData12(26)'!AF162/1000</f>
        <v>1080.3430000000001</v>
      </c>
      <c r="C162" s="119">
        <f t="shared" si="18"/>
        <v>1140.985625</v>
      </c>
      <c r="D162" s="117">
        <f t="shared" si="14"/>
        <v>1166.1688313041745</v>
      </c>
      <c r="E162" s="116">
        <f t="shared" si="17"/>
        <v>0.9264035969747263</v>
      </c>
      <c r="F162" s="113">
        <f t="shared" si="15"/>
        <v>4</v>
      </c>
      <c r="G162" s="24"/>
      <c r="H162" s="118">
        <f t="shared" si="19"/>
        <v>0.97166974124216643</v>
      </c>
      <c r="I162" s="115">
        <f t="shared" si="16"/>
        <v>1133.130966558007</v>
      </c>
      <c r="J162" s="187"/>
      <c r="K162" s="187"/>
    </row>
    <row r="163" spans="1:11" hidden="1">
      <c r="A163" s="114">
        <v>161</v>
      </c>
      <c r="B163" s="184">
        <f>'1.MonthlyData12(26)'!AF163/1000</f>
        <v>1214.136</v>
      </c>
      <c r="C163" s="119">
        <f t="shared" si="18"/>
        <v>1157.5182500000001</v>
      </c>
      <c r="D163" s="117">
        <f t="shared" si="14"/>
        <v>1169.0647859228277</v>
      </c>
      <c r="E163" s="116">
        <f t="shared" si="17"/>
        <v>1.0385532218743501</v>
      </c>
      <c r="F163" s="113">
        <f t="shared" si="15"/>
        <v>5</v>
      </c>
      <c r="G163" s="24"/>
      <c r="H163" s="118">
        <f t="shared" si="19"/>
        <v>1.032474391989211</v>
      </c>
      <c r="I163" s="115">
        <f t="shared" si="16"/>
        <v>1207.0294540416687</v>
      </c>
      <c r="J163" s="187"/>
      <c r="K163" s="187"/>
    </row>
    <row r="164" spans="1:11" hidden="1">
      <c r="A164" s="114">
        <v>162</v>
      </c>
      <c r="B164" s="184">
        <f>'1.MonthlyData12(26)'!AF164/1000</f>
        <v>1250.4179999999999</v>
      </c>
      <c r="C164" s="119">
        <f t="shared" si="18"/>
        <v>1170.2113333333332</v>
      </c>
      <c r="D164" s="117">
        <f t="shared" si="14"/>
        <v>1171.9607405414808</v>
      </c>
      <c r="E164" s="116">
        <f t="shared" si="17"/>
        <v>1.0669452966677617</v>
      </c>
      <c r="F164" s="113">
        <f t="shared" si="15"/>
        <v>6</v>
      </c>
      <c r="G164" s="24"/>
      <c r="H164" s="118">
        <f t="shared" si="19"/>
        <v>1.0145494252322522</v>
      </c>
      <c r="I164" s="115">
        <f t="shared" si="16"/>
        <v>1189.0120957111242</v>
      </c>
      <c r="J164" s="187"/>
      <c r="K164" s="187"/>
    </row>
    <row r="165" spans="1:11" hidden="1">
      <c r="A165" s="114">
        <v>163</v>
      </c>
      <c r="B165" s="184">
        <f>'1.MonthlyData12(26)'!AF165/1000</f>
        <v>1318.627</v>
      </c>
      <c r="C165" s="119">
        <f t="shared" si="18"/>
        <v>1180.1879166666668</v>
      </c>
      <c r="D165" s="117">
        <f t="shared" si="14"/>
        <v>1174.856695160134</v>
      </c>
      <c r="E165" s="116">
        <f t="shared" si="17"/>
        <v>1.122372631004388</v>
      </c>
      <c r="F165" s="113">
        <f t="shared" si="15"/>
        <v>7</v>
      </c>
      <c r="G165" s="24"/>
      <c r="H165" s="118">
        <f t="shared" si="19"/>
        <v>1.0542071526337966</v>
      </c>
      <c r="I165" s="115">
        <f t="shared" si="16"/>
        <v>1238.5423313575172</v>
      </c>
      <c r="J165" s="187"/>
      <c r="K165" s="187"/>
    </row>
    <row r="166" spans="1:11" hidden="1">
      <c r="A166" s="114">
        <v>164</v>
      </c>
      <c r="B166" s="184">
        <f>'1.MonthlyData12(26)'!AF166/1000</f>
        <v>1374.8409999999999</v>
      </c>
      <c r="C166" s="119">
        <f t="shared" si="18"/>
        <v>1188.8695416666665</v>
      </c>
      <c r="D166" s="117">
        <f t="shared" si="14"/>
        <v>1177.7526497787871</v>
      </c>
      <c r="E166" s="116">
        <f t="shared" si="17"/>
        <v>1.1673427355550685</v>
      </c>
      <c r="F166" s="113">
        <f t="shared" si="15"/>
        <v>8</v>
      </c>
      <c r="G166" s="24"/>
      <c r="H166" s="118">
        <f t="shared" si="19"/>
        <v>1.0874791631728915</v>
      </c>
      <c r="I166" s="115">
        <f t="shared" si="16"/>
        <v>1280.781466006091</v>
      </c>
      <c r="J166" s="187"/>
      <c r="K166" s="187"/>
    </row>
    <row r="167" spans="1:11" hidden="1">
      <c r="A167" s="114">
        <v>165</v>
      </c>
      <c r="B167" s="184">
        <f>'1.MonthlyData12(26)'!AF167/1000</f>
        <v>1286.4010000000001</v>
      </c>
      <c r="C167" s="119">
        <f t="shared" si="18"/>
        <v>1193.6472083333333</v>
      </c>
      <c r="D167" s="117">
        <f t="shared" si="14"/>
        <v>1180.6486043974403</v>
      </c>
      <c r="E167" s="116">
        <f t="shared" si="17"/>
        <v>1.0895714399768692</v>
      </c>
      <c r="F167" s="113">
        <f t="shared" si="15"/>
        <v>9</v>
      </c>
      <c r="G167" s="24"/>
      <c r="H167" s="118">
        <f t="shared" si="19"/>
        <v>1.0462540526890332</v>
      </c>
      <c r="I167" s="115">
        <f t="shared" si="16"/>
        <v>1235.258387152473</v>
      </c>
      <c r="J167" s="187"/>
      <c r="K167" s="187"/>
    </row>
    <row r="168" spans="1:11" hidden="1">
      <c r="A168" s="114">
        <v>166</v>
      </c>
      <c r="B168" s="184">
        <f>'1.MonthlyData12(26)'!AF168/1000</f>
        <v>1296.0050000000001</v>
      </c>
      <c r="C168" s="119">
        <f t="shared" si="18"/>
        <v>1198.1482500000002</v>
      </c>
      <c r="D168" s="117">
        <f t="shared" si="14"/>
        <v>1183.5445590160934</v>
      </c>
      <c r="E168" s="116">
        <f t="shared" si="17"/>
        <v>1.0950200312503633</v>
      </c>
      <c r="F168" s="113">
        <f t="shared" si="15"/>
        <v>10</v>
      </c>
      <c r="G168" s="24"/>
      <c r="H168" s="118">
        <f t="shared" si="19"/>
        <v>1.0630324655045216</v>
      </c>
      <c r="I168" s="115">
        <f t="shared" si="16"/>
        <v>1258.1462906053396</v>
      </c>
      <c r="J168" s="187"/>
      <c r="K168" s="187"/>
    </row>
    <row r="169" spans="1:11" hidden="1">
      <c r="A169" s="114">
        <v>167</v>
      </c>
      <c r="B169" s="184">
        <f>'1.MonthlyData12(26)'!AF169/1000</f>
        <v>1225.277</v>
      </c>
      <c r="C169" s="119">
        <f t="shared" si="18"/>
        <v>1201.6273333333334</v>
      </c>
      <c r="D169" s="117">
        <f t="shared" si="14"/>
        <v>1186.4405136347468</v>
      </c>
      <c r="E169" s="116">
        <f t="shared" si="17"/>
        <v>1.0327336144702906</v>
      </c>
      <c r="F169" s="113">
        <f t="shared" si="15"/>
        <v>11</v>
      </c>
      <c r="G169" s="24"/>
      <c r="H169" s="118">
        <f t="shared" si="19"/>
        <v>1.0139681276025423</v>
      </c>
      <c r="I169" s="115">
        <f t="shared" si="16"/>
        <v>1203.0128661220228</v>
      </c>
      <c r="J169" s="187"/>
      <c r="K169" s="187"/>
    </row>
    <row r="170" spans="1:11" hidden="1">
      <c r="A170" s="114">
        <v>168</v>
      </c>
      <c r="B170" s="184">
        <f>'1.MonthlyData12(26)'!AF170/1000</f>
        <v>1135.962</v>
      </c>
      <c r="C170" s="119">
        <f t="shared" si="18"/>
        <v>1199.9658750000001</v>
      </c>
      <c r="D170" s="117">
        <f t="shared" si="14"/>
        <v>1189.3364682533997</v>
      </c>
      <c r="E170" s="116">
        <f t="shared" si="17"/>
        <v>0.95512248242771636</v>
      </c>
      <c r="F170" s="113">
        <f t="shared" si="15"/>
        <v>12</v>
      </c>
      <c r="G170" s="24"/>
      <c r="H170" s="118">
        <f t="shared" si="19"/>
        <v>0.9766685772844228</v>
      </c>
      <c r="I170" s="115">
        <f t="shared" si="16"/>
        <v>1161.587556361528</v>
      </c>
      <c r="J170" s="187"/>
      <c r="K170" s="187"/>
    </row>
    <row r="171" spans="1:11" hidden="1">
      <c r="A171" s="114">
        <v>169</v>
      </c>
      <c r="B171" s="184">
        <f>'1.MonthlyData12(26)'!AF171/1000</f>
        <v>1135.4780000000001</v>
      </c>
      <c r="C171" s="119">
        <f t="shared" si="18"/>
        <v>1195.2688333333333</v>
      </c>
      <c r="D171" s="117">
        <f t="shared" si="14"/>
        <v>1192.2324228720531</v>
      </c>
      <c r="E171" s="116">
        <f t="shared" si="17"/>
        <v>0.95239651113049473</v>
      </c>
      <c r="F171" s="113">
        <f t="shared" si="15"/>
        <v>1</v>
      </c>
      <c r="G171" s="24"/>
      <c r="H171" s="118">
        <f t="shared" si="19"/>
        <v>0.95044487185958548</v>
      </c>
      <c r="I171" s="115">
        <f t="shared" si="16"/>
        <v>1133.1511923834717</v>
      </c>
      <c r="J171" s="187"/>
      <c r="K171" s="187"/>
    </row>
    <row r="172" spans="1:11" hidden="1">
      <c r="A172" s="114">
        <v>170</v>
      </c>
      <c r="B172" s="184">
        <f>'1.MonthlyData12(26)'!AF172/1000</f>
        <v>1013.25</v>
      </c>
      <c r="C172" s="119">
        <f t="shared" si="18"/>
        <v>1188.0557083333333</v>
      </c>
      <c r="D172" s="117">
        <f t="shared" si="14"/>
        <v>1195.1283774907063</v>
      </c>
      <c r="E172" s="116">
        <f t="shared" si="17"/>
        <v>0.84781686978885196</v>
      </c>
      <c r="F172" s="113">
        <f t="shared" si="15"/>
        <v>2</v>
      </c>
      <c r="G172" s="24"/>
      <c r="H172" s="118">
        <f t="shared" si="19"/>
        <v>0.87228121628502353</v>
      </c>
      <c r="I172" s="115">
        <f t="shared" si="16"/>
        <v>1042.4880347343401</v>
      </c>
      <c r="J172" s="187"/>
      <c r="K172" s="187"/>
    </row>
    <row r="173" spans="1:11" hidden="1">
      <c r="A173" s="114">
        <v>171</v>
      </c>
      <c r="B173" s="184">
        <f>'1.MonthlyData12(26)'!AF173/1000</f>
        <v>1013.032</v>
      </c>
      <c r="C173" s="119">
        <f t="shared" si="18"/>
        <v>1180.9998333333333</v>
      </c>
      <c r="D173" s="117">
        <f t="shared" si="14"/>
        <v>1198.0243321093594</v>
      </c>
      <c r="E173" s="116">
        <f t="shared" si="17"/>
        <v>0.84558549676228723</v>
      </c>
      <c r="F173" s="113">
        <f t="shared" si="15"/>
        <v>3</v>
      </c>
      <c r="G173" s="24"/>
      <c r="H173" s="118">
        <f t="shared" si="19"/>
        <v>0.91697081450455409</v>
      </c>
      <c r="I173" s="115">
        <f t="shared" si="16"/>
        <v>1098.5533476105936</v>
      </c>
      <c r="J173" s="187"/>
      <c r="K173" s="187"/>
    </row>
    <row r="174" spans="1:11" hidden="1">
      <c r="A174" s="114">
        <v>172</v>
      </c>
      <c r="B174" s="184">
        <f>'1.MonthlyData12(26)'!AF174/1000</f>
        <v>1148.3610000000001</v>
      </c>
      <c r="C174" s="119">
        <f t="shared" si="18"/>
        <v>1174.77675</v>
      </c>
      <c r="D174" s="117">
        <f t="shared" si="14"/>
        <v>1200.9202867280126</v>
      </c>
      <c r="E174" s="116">
        <f t="shared" si="17"/>
        <v>0.95623415866242567</v>
      </c>
      <c r="F174" s="113">
        <f t="shared" si="15"/>
        <v>4</v>
      </c>
      <c r="G174" s="24"/>
      <c r="H174" s="118">
        <f t="shared" si="19"/>
        <v>0.97166974124216643</v>
      </c>
      <c r="I174" s="115">
        <f t="shared" si="16"/>
        <v>1166.8979042574763</v>
      </c>
      <c r="J174" s="187"/>
      <c r="K174" s="187"/>
    </row>
    <row r="175" spans="1:11" hidden="1">
      <c r="A175" s="114">
        <v>173</v>
      </c>
      <c r="B175" s="184">
        <f>'1.MonthlyData12(26)'!AF175/1000</f>
        <v>1229.616</v>
      </c>
      <c r="C175" s="119">
        <f t="shared" si="18"/>
        <v>1167.8167083333333</v>
      </c>
      <c r="D175" s="117">
        <f t="shared" si="14"/>
        <v>1203.8162413466657</v>
      </c>
      <c r="E175" s="116">
        <f t="shared" si="17"/>
        <v>1.0214316419460108</v>
      </c>
      <c r="F175" s="113">
        <f t="shared" si="15"/>
        <v>5</v>
      </c>
      <c r="G175" s="24"/>
      <c r="H175" s="118">
        <f t="shared" si="19"/>
        <v>1.032474391989211</v>
      </c>
      <c r="I175" s="115">
        <f t="shared" si="16"/>
        <v>1242.9094418511359</v>
      </c>
      <c r="J175" s="187"/>
      <c r="K175" s="187"/>
    </row>
    <row r="176" spans="1:11" hidden="1">
      <c r="A176" s="114">
        <v>174</v>
      </c>
      <c r="B176" s="184">
        <f>'1.MonthlyData12(26)'!AF176/1000</f>
        <v>1195.0630000000001</v>
      </c>
      <c r="C176" s="119">
        <f t="shared" si="18"/>
        <v>1165.8238333333334</v>
      </c>
      <c r="D176" s="117">
        <f t="shared" si="14"/>
        <v>1206.7121959653189</v>
      </c>
      <c r="E176" s="116">
        <f t="shared" si="17"/>
        <v>0.99034633444141174</v>
      </c>
      <c r="F176" s="113">
        <f t="shared" si="15"/>
        <v>6</v>
      </c>
      <c r="G176" s="24"/>
      <c r="H176" s="118">
        <f t="shared" si="19"/>
        <v>1.0145494252322522</v>
      </c>
      <c r="I176" s="115">
        <f t="shared" si="16"/>
        <v>1224.2691648373632</v>
      </c>
      <c r="J176" s="187"/>
      <c r="K176" s="187"/>
    </row>
    <row r="177" spans="1:11" hidden="1">
      <c r="A177" s="114">
        <v>175</v>
      </c>
      <c r="B177" s="184">
        <f>'1.MonthlyData12(26)'!AF177/1000</f>
        <v>1261.2529999999999</v>
      </c>
      <c r="C177" s="119">
        <f t="shared" si="18"/>
        <v>1167.6204583333333</v>
      </c>
      <c r="D177" s="117">
        <f t="shared" si="14"/>
        <v>1209.608150583972</v>
      </c>
      <c r="E177" s="116">
        <f t="shared" si="17"/>
        <v>1.0426955203559887</v>
      </c>
      <c r="F177" s="113">
        <f t="shared" si="15"/>
        <v>7</v>
      </c>
      <c r="G177" s="24"/>
      <c r="H177" s="118">
        <f t="shared" si="19"/>
        <v>1.0542071526337966</v>
      </c>
      <c r="I177" s="115">
        <f t="shared" si="16"/>
        <v>1275.1775642297619</v>
      </c>
      <c r="J177" s="187"/>
      <c r="K177" s="187"/>
    </row>
    <row r="178" spans="1:11" hidden="1">
      <c r="A178" s="114">
        <v>176</v>
      </c>
      <c r="B178" s="184">
        <f>'1.MonthlyData12(26)'!AF178/1000</f>
        <v>1259.0999999999999</v>
      </c>
      <c r="C178" s="119">
        <f t="shared" si="18"/>
        <v>1164.3143749999999</v>
      </c>
      <c r="D178" s="117">
        <f t="shared" si="14"/>
        <v>1212.5041052026252</v>
      </c>
      <c r="E178" s="116">
        <f t="shared" si="17"/>
        <v>1.0384294738446167</v>
      </c>
      <c r="F178" s="113">
        <f t="shared" si="15"/>
        <v>8</v>
      </c>
      <c r="G178" s="24"/>
      <c r="H178" s="118">
        <f t="shared" si="19"/>
        <v>1.0874791631728915</v>
      </c>
      <c r="I178" s="115">
        <f t="shared" si="16"/>
        <v>1318.5729496694464</v>
      </c>
      <c r="J178" s="187"/>
      <c r="K178" s="187"/>
    </row>
    <row r="179" spans="1:11" hidden="1">
      <c r="A179" s="114">
        <v>177</v>
      </c>
      <c r="B179" s="184">
        <f>'1.MonthlyData12(26)'!AF179/1000</f>
        <v>1232.8009999999999</v>
      </c>
      <c r="C179" s="119">
        <f t="shared" si="18"/>
        <v>1164.3145416666666</v>
      </c>
      <c r="D179" s="117">
        <f t="shared" si="14"/>
        <v>1215.4000598212783</v>
      </c>
      <c r="E179" s="116">
        <f t="shared" si="17"/>
        <v>1.0143170473278407</v>
      </c>
      <c r="F179" s="113">
        <f t="shared" si="15"/>
        <v>9</v>
      </c>
      <c r="G179" s="24"/>
      <c r="H179" s="118">
        <f t="shared" si="19"/>
        <v>1.0462540526890332</v>
      </c>
      <c r="I179" s="115">
        <f t="shared" si="16"/>
        <v>1271.6172382265058</v>
      </c>
      <c r="J179" s="187"/>
      <c r="K179" s="187"/>
    </row>
    <row r="180" spans="1:11" hidden="1">
      <c r="A180" s="114">
        <v>178</v>
      </c>
      <c r="B180" s="184">
        <f>'1.MonthlyData12(26)'!AF180/1000</f>
        <v>1200.251</v>
      </c>
      <c r="C180" s="119">
        <f t="shared" si="18"/>
        <v>1169.3038749999998</v>
      </c>
      <c r="D180" s="117">
        <f t="shared" si="14"/>
        <v>1218.2960144399317</v>
      </c>
      <c r="E180" s="116">
        <f t="shared" si="17"/>
        <v>0.9851883169393546</v>
      </c>
      <c r="F180" s="113">
        <f t="shared" si="15"/>
        <v>10</v>
      </c>
      <c r="G180" s="24"/>
      <c r="H180" s="118">
        <f t="shared" si="19"/>
        <v>1.0630324655045216</v>
      </c>
      <c r="I180" s="115">
        <f t="shared" si="16"/>
        <v>1295.0882159444127</v>
      </c>
      <c r="J180" s="187"/>
      <c r="K180" s="187"/>
    </row>
    <row r="181" spans="1:11" hidden="1">
      <c r="A181" s="114">
        <v>179</v>
      </c>
      <c r="B181" s="184">
        <f>'1.MonthlyData12(26)'!AF181/1000</f>
        <v>1153.99</v>
      </c>
      <c r="C181" s="119">
        <f t="shared" si="18"/>
        <v>1170.1523333333332</v>
      </c>
      <c r="D181" s="117">
        <f t="shared" si="14"/>
        <v>1221.1919690585846</v>
      </c>
      <c r="E181" s="116">
        <f t="shared" si="17"/>
        <v>0.94497018424515966</v>
      </c>
      <c r="F181" s="113">
        <f t="shared" si="15"/>
        <v>11</v>
      </c>
      <c r="G181" s="24"/>
      <c r="H181" s="118">
        <f t="shared" si="19"/>
        <v>1.0139681276025423</v>
      </c>
      <c r="I181" s="115">
        <f t="shared" si="16"/>
        <v>1238.2497343095947</v>
      </c>
      <c r="J181" s="187"/>
      <c r="K181" s="187"/>
    </row>
    <row r="182" spans="1:11" hidden="1">
      <c r="A182" s="114">
        <v>180</v>
      </c>
      <c r="B182" s="184">
        <f>'1.MonthlyData12(26)'!AF182/1000</f>
        <v>1159.42</v>
      </c>
      <c r="C182" s="119">
        <f t="shared" si="18"/>
        <v>1172.5179166666667</v>
      </c>
      <c r="D182" s="117">
        <f t="shared" si="14"/>
        <v>1224.087923677238</v>
      </c>
      <c r="E182" s="116">
        <f t="shared" si="17"/>
        <v>0.94717052392529832</v>
      </c>
      <c r="F182" s="113">
        <f t="shared" si="15"/>
        <v>12</v>
      </c>
      <c r="G182" s="24"/>
      <c r="H182" s="118">
        <f t="shared" si="19"/>
        <v>0.9766685772844228</v>
      </c>
      <c r="I182" s="115">
        <f t="shared" si="16"/>
        <v>1195.5282108888912</v>
      </c>
      <c r="J182" s="187"/>
      <c r="K182" s="187"/>
    </row>
    <row r="183" spans="1:11" hidden="1">
      <c r="A183" s="114">
        <v>181</v>
      </c>
      <c r="B183" s="184">
        <f>'1.MonthlyData12(26)'!AF183/1000</f>
        <v>1155.1389999999999</v>
      </c>
      <c r="C183" s="119">
        <f t="shared" si="18"/>
        <v>1174.3825833333335</v>
      </c>
      <c r="D183" s="117">
        <f t="shared" si="14"/>
        <v>1226.9838782958911</v>
      </c>
      <c r="E183" s="116">
        <f t="shared" si="17"/>
        <v>0.94144594760635836</v>
      </c>
      <c r="F183" s="113">
        <f t="shared" si="15"/>
        <v>1</v>
      </c>
      <c r="G183" s="24"/>
      <c r="H183" s="118">
        <f t="shared" si="19"/>
        <v>0.95044487185958548</v>
      </c>
      <c r="I183" s="115">
        <f t="shared" si="16"/>
        <v>1166.1805349807155</v>
      </c>
      <c r="J183" s="187"/>
      <c r="K183" s="187"/>
    </row>
    <row r="184" spans="1:11" hidden="1">
      <c r="A184" s="114">
        <v>182</v>
      </c>
      <c r="B184" s="184">
        <f>'1.MonthlyData12(26)'!AF184/1000</f>
        <v>914.24300000000005</v>
      </c>
      <c r="C184" s="119">
        <f t="shared" si="18"/>
        <v>1173.4918750000002</v>
      </c>
      <c r="D184" s="117">
        <f t="shared" si="14"/>
        <v>1229.8798329145443</v>
      </c>
      <c r="E184" s="116">
        <f t="shared" si="17"/>
        <v>0.74335961573859255</v>
      </c>
      <c r="F184" s="113">
        <f t="shared" si="15"/>
        <v>2</v>
      </c>
      <c r="G184" s="24"/>
      <c r="H184" s="118">
        <f t="shared" si="19"/>
        <v>0.87228121628502353</v>
      </c>
      <c r="I184" s="115">
        <f t="shared" si="16"/>
        <v>1072.8010765391202</v>
      </c>
      <c r="J184" s="187"/>
      <c r="K184" s="187"/>
    </row>
    <row r="185" spans="1:11" hidden="1">
      <c r="A185" s="114">
        <v>183</v>
      </c>
      <c r="B185" s="184">
        <f>'1.MonthlyData12(26)'!AF185/1000</f>
        <v>1112.0429999999999</v>
      </c>
      <c r="C185" s="119">
        <f t="shared" si="18"/>
        <v>1174.1234166666668</v>
      </c>
      <c r="D185" s="117">
        <f t="shared" si="14"/>
        <v>1232.7757875331974</v>
      </c>
      <c r="E185" s="116">
        <f t="shared" si="17"/>
        <v>0.90206427741837336</v>
      </c>
      <c r="F185" s="113">
        <f t="shared" si="15"/>
        <v>3</v>
      </c>
      <c r="G185" s="24"/>
      <c r="H185" s="118">
        <f t="shared" si="19"/>
        <v>0.91697081450455409</v>
      </c>
      <c r="I185" s="115">
        <f t="shared" si="16"/>
        <v>1130.4194179958092</v>
      </c>
      <c r="J185" s="187"/>
      <c r="K185" s="187"/>
    </row>
    <row r="186" spans="1:11" hidden="1">
      <c r="A186" s="114">
        <v>184</v>
      </c>
      <c r="B186" s="184">
        <f>'1.MonthlyData12(26)'!AF186/1000</f>
        <v>1169.0940000000001</v>
      </c>
      <c r="C186" s="119">
        <f t="shared" si="18"/>
        <v>1177.1489166666665</v>
      </c>
      <c r="D186" s="117">
        <f t="shared" si="14"/>
        <v>1235.6717421518506</v>
      </c>
      <c r="E186" s="116">
        <f t="shared" si="17"/>
        <v>0.94612020338353831</v>
      </c>
      <c r="F186" s="113">
        <f t="shared" si="15"/>
        <v>4</v>
      </c>
      <c r="G186" s="24"/>
      <c r="H186" s="118">
        <f t="shared" si="19"/>
        <v>0.97166974124216643</v>
      </c>
      <c r="I186" s="115">
        <f t="shared" si="16"/>
        <v>1200.6648419569456</v>
      </c>
      <c r="J186" s="187"/>
      <c r="K186" s="187"/>
    </row>
    <row r="187" spans="1:11" hidden="1">
      <c r="A187" s="114">
        <v>185</v>
      </c>
      <c r="B187" s="184">
        <f>'1.MonthlyData12(26)'!AF187/1000</f>
        <v>1229.2460000000001</v>
      </c>
      <c r="C187" s="119">
        <f t="shared" si="18"/>
        <v>1178.5229166666666</v>
      </c>
      <c r="D187" s="117">
        <f t="shared" si="14"/>
        <v>1238.5676967705037</v>
      </c>
      <c r="E187" s="116">
        <f t="shared" si="17"/>
        <v>0.99247380922753803</v>
      </c>
      <c r="F187" s="113">
        <f t="shared" si="15"/>
        <v>5</v>
      </c>
      <c r="G187" s="24"/>
      <c r="H187" s="118">
        <f t="shared" si="19"/>
        <v>1.032474391989211</v>
      </c>
      <c r="I187" s="115">
        <f t="shared" si="16"/>
        <v>1278.7894296606032</v>
      </c>
      <c r="J187" s="187"/>
      <c r="K187" s="187"/>
    </row>
    <row r="188" spans="1:11" hidden="1">
      <c r="A188" s="114">
        <v>186</v>
      </c>
      <c r="B188" s="184">
        <f>'1.MonthlyData12(26)'!AF188/1000</f>
        <v>1252.2070000000001</v>
      </c>
      <c r="C188" s="119">
        <f t="shared" si="18"/>
        <v>1177.4129583333333</v>
      </c>
      <c r="D188" s="117">
        <f t="shared" si="14"/>
        <v>1241.4636513891569</v>
      </c>
      <c r="E188" s="116">
        <f t="shared" si="17"/>
        <v>1.0086537762090915</v>
      </c>
      <c r="F188" s="113">
        <f t="shared" si="15"/>
        <v>6</v>
      </c>
      <c r="G188" s="24"/>
      <c r="H188" s="118">
        <f t="shared" si="19"/>
        <v>1.0145494252322522</v>
      </c>
      <c r="I188" s="115">
        <f t="shared" si="16"/>
        <v>1259.5262339636022</v>
      </c>
      <c r="J188" s="187"/>
      <c r="K188" s="187"/>
    </row>
    <row r="189" spans="1:11" hidden="1">
      <c r="A189" s="114">
        <v>187</v>
      </c>
      <c r="B189" s="184">
        <f>'1.MonthlyData12(26)'!AF189/1000</f>
        <v>1248.8610000000001</v>
      </c>
      <c r="C189" s="119">
        <f t="shared" si="18"/>
        <v>1179.0371249999998</v>
      </c>
      <c r="D189" s="117">
        <f t="shared" si="14"/>
        <v>1244.3596060078103</v>
      </c>
      <c r="E189" s="116">
        <f t="shared" si="17"/>
        <v>1.0036174382151726</v>
      </c>
      <c r="F189" s="113">
        <f t="shared" si="15"/>
        <v>7</v>
      </c>
      <c r="G189" s="24"/>
      <c r="H189" s="118">
        <f t="shared" si="19"/>
        <v>1.0542071526337966</v>
      </c>
      <c r="I189" s="115">
        <f t="shared" si="16"/>
        <v>1311.8127971020067</v>
      </c>
      <c r="J189" s="187"/>
      <c r="K189" s="187"/>
    </row>
    <row r="190" spans="1:11" hidden="1">
      <c r="A190" s="114">
        <v>188</v>
      </c>
      <c r="B190" s="184">
        <f>'1.MonthlyData12(26)'!AF190/1000</f>
        <v>1250.115</v>
      </c>
      <c r="C190" s="119">
        <f t="shared" si="18"/>
        <v>1190.7791249999998</v>
      </c>
      <c r="D190" s="117">
        <f t="shared" si="14"/>
        <v>1247.2555606264632</v>
      </c>
      <c r="E190" s="116">
        <f t="shared" si="17"/>
        <v>1.0022925849872344</v>
      </c>
      <c r="F190" s="113">
        <f t="shared" si="15"/>
        <v>8</v>
      </c>
      <c r="G190" s="24"/>
      <c r="H190" s="118">
        <f t="shared" si="19"/>
        <v>1.0874791631728915</v>
      </c>
      <c r="I190" s="115">
        <f t="shared" si="16"/>
        <v>1356.3644333328018</v>
      </c>
      <c r="J190" s="187"/>
      <c r="K190" s="187"/>
    </row>
    <row r="191" spans="1:11" hidden="1">
      <c r="A191" s="114">
        <v>189</v>
      </c>
      <c r="B191" s="184">
        <f>'1.MonthlyData12(26)'!AF191/1000</f>
        <v>1256.943</v>
      </c>
      <c r="C191" s="119">
        <f t="shared" si="18"/>
        <v>1195.3419583333332</v>
      </c>
      <c r="D191" s="117">
        <f t="shared" si="14"/>
        <v>1250.1515152451166</v>
      </c>
      <c r="E191" s="116">
        <f t="shared" si="17"/>
        <v>1.0054325293150981</v>
      </c>
      <c r="F191" s="113">
        <f t="shared" si="15"/>
        <v>9</v>
      </c>
      <c r="G191" s="24"/>
      <c r="H191" s="118">
        <f t="shared" si="19"/>
        <v>1.0462540526890332</v>
      </c>
      <c r="I191" s="115">
        <f t="shared" si="16"/>
        <v>1307.9760893005389</v>
      </c>
      <c r="J191" s="187"/>
      <c r="K191" s="187"/>
    </row>
    <row r="192" spans="1:11" hidden="1">
      <c r="A192" s="114">
        <v>190</v>
      </c>
      <c r="B192" s="184">
        <f>'1.MonthlyData12(26)'!AF192/1000</f>
        <v>1248.721</v>
      </c>
      <c r="C192" s="119">
        <f t="shared" si="18"/>
        <v>1189.863875</v>
      </c>
      <c r="D192" s="117">
        <f t="shared" si="14"/>
        <v>1253.0474698637695</v>
      </c>
      <c r="E192" s="116">
        <f t="shared" si="17"/>
        <v>0.99654724185011134</v>
      </c>
      <c r="F192" s="113">
        <f t="shared" si="15"/>
        <v>10</v>
      </c>
      <c r="G192" s="24"/>
      <c r="H192" s="118">
        <f t="shared" si="19"/>
        <v>1.0630324655045216</v>
      </c>
      <c r="I192" s="115">
        <f t="shared" si="16"/>
        <v>1332.0301412834856</v>
      </c>
      <c r="J192" s="187"/>
      <c r="K192" s="187"/>
    </row>
    <row r="193" spans="1:11" hidden="1">
      <c r="A193" s="114">
        <v>191</v>
      </c>
      <c r="B193" s="184">
        <f>'1.MonthlyData12(26)'!AF193/1000</f>
        <v>1138.4960000000001</v>
      </c>
      <c r="C193" s="119">
        <f t="shared" si="18"/>
        <v>1189.1095416666667</v>
      </c>
      <c r="D193" s="117">
        <f t="shared" si="14"/>
        <v>1255.9434244824229</v>
      </c>
      <c r="E193" s="116">
        <f t="shared" si="17"/>
        <v>0.9064866918421719</v>
      </c>
      <c r="F193" s="113">
        <f t="shared" si="15"/>
        <v>11</v>
      </c>
      <c r="G193" s="24"/>
      <c r="H193" s="118">
        <f t="shared" si="19"/>
        <v>1.0139681276025423</v>
      </c>
      <c r="I193" s="115">
        <f t="shared" si="16"/>
        <v>1273.4866024971673</v>
      </c>
      <c r="J193" s="187"/>
      <c r="K193" s="187"/>
    </row>
    <row r="194" spans="1:11" hidden="1">
      <c r="A194" s="114">
        <v>192</v>
      </c>
      <c r="B194" s="184">
        <f>'1.MonthlyData12(26)'!AF194/1000</f>
        <v>1148.2750000000001</v>
      </c>
      <c r="C194" s="119">
        <f t="shared" si="18"/>
        <v>1187.07275</v>
      </c>
      <c r="D194" s="117">
        <f t="shared" si="14"/>
        <v>1258.839379101076</v>
      </c>
      <c r="E194" s="116">
        <f t="shared" si="17"/>
        <v>0.91216958975335771</v>
      </c>
      <c r="F194" s="113">
        <f t="shared" si="15"/>
        <v>12</v>
      </c>
      <c r="G194" s="24"/>
      <c r="H194" s="118">
        <f t="shared" si="19"/>
        <v>0.9766685772844228</v>
      </c>
      <c r="I194" s="115">
        <f t="shared" si="16"/>
        <v>1229.4688654162542</v>
      </c>
      <c r="J194" s="187"/>
      <c r="K194" s="187"/>
    </row>
    <row r="195" spans="1:11" hidden="1">
      <c r="A195" s="114">
        <v>193</v>
      </c>
      <c r="B195" s="184">
        <f>'1.MonthlyData12(26)'!AF195/1000</f>
        <v>1205.2639999999999</v>
      </c>
      <c r="C195" s="119">
        <f t="shared" si="18"/>
        <v>1186.6088750000001</v>
      </c>
      <c r="D195" s="117">
        <f t="shared" ref="D195:D258" si="20">$K$1+$K$2*A195</f>
        <v>1261.7353337197292</v>
      </c>
      <c r="E195" s="116">
        <f t="shared" si="17"/>
        <v>0.95524312253882449</v>
      </c>
      <c r="F195" s="113">
        <f t="shared" ref="F195:F258" si="21">IF(MOD(A195,$K$4)&gt;0,MOD(A195,$K$4),$K$4)</f>
        <v>1</v>
      </c>
      <c r="G195" s="24"/>
      <c r="H195" s="118">
        <f t="shared" si="19"/>
        <v>0.95044487185958548</v>
      </c>
      <c r="I195" s="115">
        <f t="shared" ref="I195:I258" si="22">($K$1+$K$2*A195)*VLOOKUP(F195,$F$3:$H$14,3,0)</f>
        <v>1199.2098775779593</v>
      </c>
      <c r="J195" s="187"/>
      <c r="K195" s="187"/>
    </row>
    <row r="196" spans="1:11" hidden="1">
      <c r="A196" s="114">
        <v>194</v>
      </c>
      <c r="B196" s="184">
        <f>'1.MonthlyData12(26)'!AF196/1000</f>
        <v>1145.9259999999999</v>
      </c>
      <c r="C196" s="119">
        <f t="shared" si="18"/>
        <v>1191.5588333333335</v>
      </c>
      <c r="D196" s="117">
        <f t="shared" si="20"/>
        <v>1264.6312883383823</v>
      </c>
      <c r="E196" s="116">
        <f t="shared" ref="E196:E259" si="23">B196/D196</f>
        <v>0.90613446825726496</v>
      </c>
      <c r="F196" s="113">
        <f t="shared" si="21"/>
        <v>2</v>
      </c>
      <c r="G196" s="24"/>
      <c r="H196" s="118">
        <f t="shared" si="19"/>
        <v>0.87228121628502353</v>
      </c>
      <c r="I196" s="115">
        <f t="shared" si="22"/>
        <v>1103.1141183439004</v>
      </c>
      <c r="J196" s="187"/>
      <c r="K196" s="187"/>
    </row>
    <row r="197" spans="1:11" hidden="1">
      <c r="A197" s="114">
        <v>195</v>
      </c>
      <c r="B197" s="184">
        <f>'1.MonthlyData12(26)'!AF197/1000</f>
        <v>989.86800000000005</v>
      </c>
      <c r="C197" s="119">
        <f t="shared" si="18"/>
        <v>1197.0137500000001</v>
      </c>
      <c r="D197" s="117">
        <f t="shared" si="20"/>
        <v>1267.5272429570355</v>
      </c>
      <c r="E197" s="116">
        <f t="shared" si="23"/>
        <v>0.78094416155562896</v>
      </c>
      <c r="F197" s="113">
        <f t="shared" si="21"/>
        <v>3</v>
      </c>
      <c r="G197" s="24"/>
      <c r="H197" s="118">
        <f t="shared" si="19"/>
        <v>0.91697081450455409</v>
      </c>
      <c r="I197" s="115">
        <f t="shared" si="22"/>
        <v>1162.2854883810246</v>
      </c>
      <c r="J197" s="187"/>
      <c r="K197" s="187"/>
    </row>
    <row r="198" spans="1:11" hidden="1">
      <c r="A198" s="114">
        <v>196</v>
      </c>
      <c r="B198" s="184">
        <f>'1.MonthlyData12(26)'!AF198/1000</f>
        <v>1159.7950000000001</v>
      </c>
      <c r="C198" s="119">
        <f t="shared" si="18"/>
        <v>1199.2242916666669</v>
      </c>
      <c r="D198" s="117">
        <f t="shared" si="20"/>
        <v>1270.4231975756888</v>
      </c>
      <c r="E198" s="116">
        <f t="shared" si="23"/>
        <v>0.91292020030270438</v>
      </c>
      <c r="F198" s="113">
        <f t="shared" si="21"/>
        <v>4</v>
      </c>
      <c r="G198" s="24"/>
      <c r="H198" s="118">
        <f t="shared" si="19"/>
        <v>0.97166974124216643</v>
      </c>
      <c r="I198" s="115">
        <f t="shared" si="22"/>
        <v>1234.4317796564153</v>
      </c>
      <c r="J198" s="187"/>
      <c r="K198" s="187"/>
    </row>
    <row r="199" spans="1:11" hidden="1">
      <c r="A199" s="114">
        <v>197</v>
      </c>
      <c r="B199" s="184">
        <f>'1.MonthlyData12(26)'!AF199/1000</f>
        <v>1220.441</v>
      </c>
      <c r="C199" s="119">
        <f t="shared" si="18"/>
        <v>1204.5135416666667</v>
      </c>
      <c r="D199" s="117">
        <f t="shared" si="20"/>
        <v>1273.3191521943418</v>
      </c>
      <c r="E199" s="116">
        <f t="shared" si="23"/>
        <v>0.95847219284873275</v>
      </c>
      <c r="F199" s="113">
        <f t="shared" si="21"/>
        <v>5</v>
      </c>
      <c r="G199" s="24"/>
      <c r="H199" s="118">
        <f t="shared" si="19"/>
        <v>1.032474391989211</v>
      </c>
      <c r="I199" s="115">
        <f t="shared" si="22"/>
        <v>1314.6694174700706</v>
      </c>
      <c r="J199" s="187"/>
      <c r="K199" s="187"/>
    </row>
    <row r="200" spans="1:11" hidden="1">
      <c r="A200" s="114">
        <v>198</v>
      </c>
      <c r="B200" s="184">
        <f>'1.MonthlyData12(26)'!AF200/1000</f>
        <v>1212.1289999999999</v>
      </c>
      <c r="C200" s="119">
        <f t="shared" si="18"/>
        <v>1212.9502083333332</v>
      </c>
      <c r="D200" s="117">
        <f t="shared" si="20"/>
        <v>1276.2151068129951</v>
      </c>
      <c r="E200" s="116">
        <f t="shared" si="23"/>
        <v>0.94978424368205994</v>
      </c>
      <c r="F200" s="113">
        <f t="shared" si="21"/>
        <v>6</v>
      </c>
      <c r="G200" s="24"/>
      <c r="H200" s="118">
        <f t="shared" si="19"/>
        <v>1.0145494252322522</v>
      </c>
      <c r="I200" s="115">
        <f t="shared" si="22"/>
        <v>1294.7833030898416</v>
      </c>
      <c r="J200" s="187"/>
      <c r="K200" s="187"/>
    </row>
    <row r="201" spans="1:11" hidden="1">
      <c r="A201" s="114">
        <v>199</v>
      </c>
      <c r="B201" s="184">
        <f>'1.MonthlyData12(26)'!AF201/1000</f>
        <v>1277.806</v>
      </c>
      <c r="C201" s="119">
        <f t="shared" si="18"/>
        <v>1216.9793333333334</v>
      </c>
      <c r="D201" s="117">
        <f t="shared" si="20"/>
        <v>1279.1110614316481</v>
      </c>
      <c r="E201" s="116">
        <f t="shared" si="23"/>
        <v>0.99897971218371973</v>
      </c>
      <c r="F201" s="113">
        <f t="shared" si="21"/>
        <v>7</v>
      </c>
      <c r="G201" s="24"/>
      <c r="H201" s="118">
        <f t="shared" si="19"/>
        <v>1.0542071526337966</v>
      </c>
      <c r="I201" s="115">
        <f t="shared" si="22"/>
        <v>1348.4480299742511</v>
      </c>
      <c r="J201" s="187"/>
      <c r="K201" s="187"/>
    </row>
    <row r="202" spans="1:11" hidden="1">
      <c r="A202" s="114">
        <v>200</v>
      </c>
      <c r="B202" s="184">
        <f>'1.MonthlyData12(26)'!AF202/1000</f>
        <v>1339.9690000000001</v>
      </c>
      <c r="C202" s="119">
        <f t="shared" ref="C202:C265" si="24">(AVERAGE(B196:B207)+AVERAGE(B197:B208))/2</f>
        <v>1214.4879583333336</v>
      </c>
      <c r="D202" s="117">
        <f t="shared" si="20"/>
        <v>1282.0070160503014</v>
      </c>
      <c r="E202" s="116">
        <f t="shared" si="23"/>
        <v>1.0452119085340672</v>
      </c>
      <c r="F202" s="113">
        <f t="shared" si="21"/>
        <v>8</v>
      </c>
      <c r="G202" s="24"/>
      <c r="H202" s="118">
        <f t="shared" si="19"/>
        <v>1.0874791631728915</v>
      </c>
      <c r="I202" s="115">
        <f t="shared" si="22"/>
        <v>1394.1559169961574</v>
      </c>
      <c r="J202" s="187"/>
      <c r="K202" s="187"/>
    </row>
    <row r="203" spans="1:11" hidden="1">
      <c r="A203" s="114">
        <v>201</v>
      </c>
      <c r="B203" s="184">
        <f>'1.MonthlyData12(26)'!AF203/1000</f>
        <v>1298.0070000000001</v>
      </c>
      <c r="C203" s="119">
        <f t="shared" si="24"/>
        <v>1218.3900833333332</v>
      </c>
      <c r="D203" s="117">
        <f t="shared" si="20"/>
        <v>1284.9029706689544</v>
      </c>
      <c r="E203" s="116">
        <f t="shared" si="23"/>
        <v>1.0101984582728636</v>
      </c>
      <c r="F203" s="113">
        <f t="shared" si="21"/>
        <v>9</v>
      </c>
      <c r="G203" s="24"/>
      <c r="H203" s="118">
        <f t="shared" si="19"/>
        <v>1.0462540526890332</v>
      </c>
      <c r="I203" s="115">
        <f t="shared" si="22"/>
        <v>1344.3349403745715</v>
      </c>
      <c r="J203" s="187"/>
      <c r="K203" s="187"/>
    </row>
    <row r="204" spans="1:11" hidden="1">
      <c r="A204" s="114">
        <v>202</v>
      </c>
      <c r="B204" s="184">
        <f>'1.MonthlyData12(26)'!AF204/1000</f>
        <v>1260.71</v>
      </c>
      <c r="C204" s="119">
        <f t="shared" si="24"/>
        <v>1230.0026249999999</v>
      </c>
      <c r="D204" s="117">
        <f t="shared" si="20"/>
        <v>1287.7989252876077</v>
      </c>
      <c r="E204" s="116">
        <f t="shared" si="23"/>
        <v>0.97896494184326344</v>
      </c>
      <c r="F204" s="113">
        <f t="shared" si="21"/>
        <v>10</v>
      </c>
      <c r="G204" s="24"/>
      <c r="H204" s="118">
        <f t="shared" si="19"/>
        <v>1.0630324655045216</v>
      </c>
      <c r="I204" s="115">
        <f t="shared" si="22"/>
        <v>1368.9720666225589</v>
      </c>
      <c r="J204" s="187"/>
      <c r="K204" s="187"/>
    </row>
    <row r="205" spans="1:11" hidden="1">
      <c r="A205" s="114">
        <v>203</v>
      </c>
      <c r="B205" s="184">
        <f>'1.MonthlyData12(26)'!AF205/1000</f>
        <v>1253.4490000000001</v>
      </c>
      <c r="C205" s="119">
        <f t="shared" si="24"/>
        <v>1237.6816249999997</v>
      </c>
      <c r="D205" s="117">
        <f t="shared" si="20"/>
        <v>1290.6948799062609</v>
      </c>
      <c r="E205" s="116">
        <f t="shared" si="23"/>
        <v>0.97114276930503829</v>
      </c>
      <c r="F205" s="113">
        <f t="shared" si="21"/>
        <v>11</v>
      </c>
      <c r="G205" s="24"/>
      <c r="H205" s="118">
        <f t="shared" si="19"/>
        <v>1.0139681276025423</v>
      </c>
      <c r="I205" s="115">
        <f t="shared" si="22"/>
        <v>1308.7234706847396</v>
      </c>
      <c r="J205" s="187"/>
      <c r="K205" s="187"/>
    </row>
    <row r="206" spans="1:11" hidden="1">
      <c r="A206" s="114">
        <v>204</v>
      </c>
      <c r="B206" s="184">
        <f>'1.MonthlyData12(26)'!AF206/1000</f>
        <v>1235.8019999999999</v>
      </c>
      <c r="C206" s="119">
        <f t="shared" si="24"/>
        <v>1246.1415</v>
      </c>
      <c r="D206" s="117">
        <f t="shared" si="20"/>
        <v>1293.590834524914</v>
      </c>
      <c r="E206" s="116">
        <f t="shared" si="23"/>
        <v>0.95532680583181639</v>
      </c>
      <c r="F206" s="113">
        <f t="shared" si="21"/>
        <v>12</v>
      </c>
      <c r="G206" s="24"/>
      <c r="H206" s="118">
        <f t="shared" si="19"/>
        <v>0.9766685772844228</v>
      </c>
      <c r="I206" s="115">
        <f t="shared" si="22"/>
        <v>1263.4095199436169</v>
      </c>
      <c r="J206" s="187"/>
      <c r="K206" s="187"/>
    </row>
    <row r="207" spans="1:11" hidden="1">
      <c r="A207" s="114">
        <v>205</v>
      </c>
      <c r="B207" s="184">
        <f>'1.MonthlyData12(26)'!AF207/1000</f>
        <v>1214.4359999999999</v>
      </c>
      <c r="C207" s="119">
        <f t="shared" si="24"/>
        <v>1252.7035000000001</v>
      </c>
      <c r="D207" s="117">
        <f t="shared" si="20"/>
        <v>1296.4867891435672</v>
      </c>
      <c r="E207" s="116">
        <f t="shared" si="23"/>
        <v>0.93671297707725321</v>
      </c>
      <c r="F207" s="113">
        <f t="shared" si="21"/>
        <v>1</v>
      </c>
      <c r="G207" s="24"/>
      <c r="H207" s="118">
        <f t="shared" si="19"/>
        <v>0.95044487185958548</v>
      </c>
      <c r="I207" s="115">
        <f t="shared" si="22"/>
        <v>1232.2392201752032</v>
      </c>
      <c r="J207" s="187"/>
      <c r="K207" s="187"/>
    </row>
    <row r="208" spans="1:11" hidden="1">
      <c r="A208" s="114">
        <v>206</v>
      </c>
      <c r="B208" s="184">
        <f>'1.MonthlyData12(26)'!AF208/1000</f>
        <v>1076.961</v>
      </c>
      <c r="C208" s="119">
        <f t="shared" si="24"/>
        <v>1253.2650833333332</v>
      </c>
      <c r="D208" s="117">
        <f t="shared" si="20"/>
        <v>1299.3827437622203</v>
      </c>
      <c r="E208" s="116">
        <f t="shared" si="23"/>
        <v>0.82882507495965163</v>
      </c>
      <c r="F208" s="113">
        <f t="shared" si="21"/>
        <v>2</v>
      </c>
      <c r="G208" s="24"/>
      <c r="H208" s="118">
        <f t="shared" ref="H208:H271" si="25">H196</f>
        <v>0.87228121628502353</v>
      </c>
      <c r="I208" s="115">
        <f t="shared" si="22"/>
        <v>1133.4271601486807</v>
      </c>
      <c r="J208" s="187"/>
      <c r="K208" s="187"/>
    </row>
    <row r="209" spans="1:11" hidden="1">
      <c r="A209" s="114">
        <v>207</v>
      </c>
      <c r="B209" s="184">
        <f>'1.MonthlyData12(26)'!AF209/1000</f>
        <v>1152.4839999999999</v>
      </c>
      <c r="C209" s="119">
        <f t="shared" si="24"/>
        <v>1257.3364583333334</v>
      </c>
      <c r="D209" s="117">
        <f t="shared" si="20"/>
        <v>1302.2786983808737</v>
      </c>
      <c r="E209" s="116">
        <f t="shared" si="23"/>
        <v>0.88497493004599248</v>
      </c>
      <c r="F209" s="113">
        <f t="shared" si="21"/>
        <v>3</v>
      </c>
      <c r="G209" s="24"/>
      <c r="H209" s="118">
        <f t="shared" si="25"/>
        <v>0.91697081450455409</v>
      </c>
      <c r="I209" s="115">
        <f t="shared" si="22"/>
        <v>1194.1515587662402</v>
      </c>
      <c r="J209" s="187"/>
      <c r="K209" s="187"/>
    </row>
    <row r="210" spans="1:11" hidden="1">
      <c r="A210" s="114">
        <v>208</v>
      </c>
      <c r="B210" s="184">
        <f>'1.MonthlyData12(26)'!AF210/1000</f>
        <v>1275.8800000000001</v>
      </c>
      <c r="C210" s="119">
        <f t="shared" si="24"/>
        <v>1263.3730833333334</v>
      </c>
      <c r="D210" s="117">
        <f t="shared" si="20"/>
        <v>1305.1746529995266</v>
      </c>
      <c r="E210" s="116">
        <f t="shared" si="23"/>
        <v>0.97755499393724654</v>
      </c>
      <c r="F210" s="113">
        <f t="shared" si="21"/>
        <v>4</v>
      </c>
      <c r="G210" s="24"/>
      <c r="H210" s="118">
        <f t="shared" si="25"/>
        <v>0.97166974124216643</v>
      </c>
      <c r="I210" s="115">
        <f t="shared" si="22"/>
        <v>1268.1987173558844</v>
      </c>
      <c r="J210" s="187"/>
      <c r="K210" s="187"/>
    </row>
    <row r="211" spans="1:11" hidden="1">
      <c r="A211" s="114">
        <v>209</v>
      </c>
      <c r="B211" s="184">
        <f>'1.MonthlyData12(26)'!AF211/1000</f>
        <v>1288.652</v>
      </c>
      <c r="C211" s="119">
        <f t="shared" si="24"/>
        <v>1264.5978333333333</v>
      </c>
      <c r="D211" s="117">
        <f t="shared" si="20"/>
        <v>1308.07060761818</v>
      </c>
      <c r="E211" s="116">
        <f t="shared" si="23"/>
        <v>0.98515477107651039</v>
      </c>
      <c r="F211" s="113">
        <f t="shared" si="21"/>
        <v>5</v>
      </c>
      <c r="G211" s="24"/>
      <c r="H211" s="118">
        <f t="shared" si="25"/>
        <v>1.032474391989211</v>
      </c>
      <c r="I211" s="115">
        <f t="shared" si="22"/>
        <v>1350.5494052795382</v>
      </c>
      <c r="J211" s="187"/>
      <c r="K211" s="187"/>
    </row>
    <row r="212" spans="1:11" hidden="1">
      <c r="A212" s="114">
        <v>210</v>
      </c>
      <c r="B212" s="184">
        <f>'1.MonthlyData12(26)'!AF212/1000</f>
        <v>1346.9549999999999</v>
      </c>
      <c r="C212" s="119">
        <f t="shared" si="24"/>
        <v>1263.8234583333333</v>
      </c>
      <c r="D212" s="117">
        <f t="shared" si="20"/>
        <v>1310.9665622368329</v>
      </c>
      <c r="E212" s="116">
        <f t="shared" si="23"/>
        <v>1.0274518350046715</v>
      </c>
      <c r="F212" s="113">
        <f t="shared" si="21"/>
        <v>6</v>
      </c>
      <c r="G212" s="24"/>
      <c r="H212" s="118">
        <f t="shared" si="25"/>
        <v>1.0145494252322522</v>
      </c>
      <c r="I212" s="115">
        <f t="shared" si="22"/>
        <v>1330.0403722160804</v>
      </c>
      <c r="J212" s="187"/>
      <c r="K212" s="187"/>
    </row>
    <row r="213" spans="1:11" hidden="1">
      <c r="A213" s="114">
        <v>211</v>
      </c>
      <c r="B213" s="184">
        <f>'1.MonthlyData12(26)'!AF213/1000</f>
        <v>1300.4680000000001</v>
      </c>
      <c r="C213" s="119">
        <f t="shared" si="24"/>
        <v>1252.7602916666667</v>
      </c>
      <c r="D213" s="117">
        <f t="shared" si="20"/>
        <v>1313.8625168554863</v>
      </c>
      <c r="E213" s="116">
        <f t="shared" si="23"/>
        <v>0.98980523709014556</v>
      </c>
      <c r="F213" s="113">
        <f t="shared" si="21"/>
        <v>7</v>
      </c>
      <c r="G213" s="24"/>
      <c r="H213" s="118">
        <f t="shared" si="25"/>
        <v>1.0542071526337966</v>
      </c>
      <c r="I213" s="115">
        <f t="shared" si="22"/>
        <v>1385.0832628464959</v>
      </c>
      <c r="J213" s="187"/>
      <c r="K213" s="187"/>
    </row>
    <row r="214" spans="1:11" hidden="1">
      <c r="A214" s="114">
        <v>212</v>
      </c>
      <c r="B214" s="184">
        <f>'1.MonthlyData12(26)'!AF214/1000</f>
        <v>1330.7850000000001</v>
      </c>
      <c r="C214" s="119">
        <f t="shared" si="24"/>
        <v>1235.3977500000001</v>
      </c>
      <c r="D214" s="117">
        <f t="shared" si="20"/>
        <v>1316.7584714741395</v>
      </c>
      <c r="E214" s="116">
        <f t="shared" si="23"/>
        <v>1.0106523169052846</v>
      </c>
      <c r="F214" s="113">
        <f t="shared" si="21"/>
        <v>8</v>
      </c>
      <c r="G214" s="24"/>
      <c r="H214" s="118">
        <f t="shared" si="25"/>
        <v>1.0874791631728915</v>
      </c>
      <c r="I214" s="115">
        <f t="shared" si="22"/>
        <v>1431.9474006595128</v>
      </c>
      <c r="J214" s="187"/>
      <c r="K214" s="187"/>
    </row>
    <row r="215" spans="1:11" hidden="1">
      <c r="A215" s="114">
        <v>213</v>
      </c>
      <c r="B215" s="184">
        <f>'1.MonthlyData12(26)'!AF215/1000</f>
        <v>1404.904</v>
      </c>
      <c r="C215" s="119">
        <f t="shared" si="24"/>
        <v>1239.9094583333333</v>
      </c>
      <c r="D215" s="117">
        <f t="shared" si="20"/>
        <v>1319.6544260927926</v>
      </c>
      <c r="E215" s="116">
        <f t="shared" si="23"/>
        <v>1.0645999226931044</v>
      </c>
      <c r="F215" s="113">
        <f t="shared" si="21"/>
        <v>9</v>
      </c>
      <c r="G215" s="24"/>
      <c r="H215" s="118">
        <f t="shared" si="25"/>
        <v>1.0462540526890332</v>
      </c>
      <c r="I215" s="115">
        <f t="shared" si="22"/>
        <v>1380.6937914486045</v>
      </c>
      <c r="J215" s="187"/>
      <c r="K215" s="187"/>
    </row>
    <row r="216" spans="1:11" hidden="1">
      <c r="A216" s="114">
        <v>214</v>
      </c>
      <c r="B216" s="184">
        <f>'1.MonthlyData12(26)'!AF216/1000</f>
        <v>1298.692</v>
      </c>
      <c r="C216" s="119">
        <f t="shared" si="24"/>
        <v>1251.2184999999999</v>
      </c>
      <c r="D216" s="117">
        <f t="shared" si="20"/>
        <v>1322.5503807114458</v>
      </c>
      <c r="E216" s="116">
        <f t="shared" si="23"/>
        <v>0.98196032373556041</v>
      </c>
      <c r="F216" s="113">
        <f t="shared" si="21"/>
        <v>10</v>
      </c>
      <c r="G216" s="24"/>
      <c r="H216" s="118">
        <f t="shared" si="25"/>
        <v>1.0630324655045216</v>
      </c>
      <c r="I216" s="115">
        <f t="shared" si="22"/>
        <v>1405.9139919616318</v>
      </c>
      <c r="J216" s="187"/>
      <c r="K216" s="187"/>
    </row>
    <row r="217" spans="1:11" hidden="1">
      <c r="A217" s="114">
        <v>215</v>
      </c>
      <c r="B217" s="184">
        <f>'1.MonthlyData12(26)'!AF217/1000</f>
        <v>1244.8610000000001</v>
      </c>
      <c r="C217" s="119">
        <f t="shared" si="24"/>
        <v>1253.0244583333333</v>
      </c>
      <c r="D217" s="117">
        <f t="shared" si="20"/>
        <v>1325.4463353300989</v>
      </c>
      <c r="E217" s="116">
        <f t="shared" si="23"/>
        <v>0.93920135943487348</v>
      </c>
      <c r="F217" s="113">
        <f t="shared" si="21"/>
        <v>11</v>
      </c>
      <c r="G217" s="24"/>
      <c r="H217" s="118">
        <f t="shared" si="25"/>
        <v>1.0139681276025423</v>
      </c>
      <c r="I217" s="115">
        <f t="shared" si="22"/>
        <v>1343.9603388723117</v>
      </c>
      <c r="J217" s="187"/>
      <c r="K217" s="187"/>
    </row>
    <row r="218" spans="1:11" hidden="1">
      <c r="A218" s="114">
        <v>216</v>
      </c>
      <c r="B218" s="184">
        <f>'1.MonthlyData12(26)'!AF218/1000</f>
        <v>1225.8050000000001</v>
      </c>
      <c r="C218" s="119">
        <f t="shared" si="24"/>
        <v>1253.0185416666668</v>
      </c>
      <c r="D218" s="117">
        <f t="shared" si="20"/>
        <v>1328.3422899487521</v>
      </c>
      <c r="E218" s="116">
        <f t="shared" si="23"/>
        <v>0.92280808137734749</v>
      </c>
      <c r="F218" s="113">
        <f t="shared" si="21"/>
        <v>12</v>
      </c>
      <c r="G218" s="24"/>
      <c r="H218" s="118">
        <f t="shared" si="25"/>
        <v>0.9766685772844228</v>
      </c>
      <c r="I218" s="115">
        <f t="shared" si="22"/>
        <v>1297.3501744709799</v>
      </c>
      <c r="J218" s="187"/>
      <c r="K218" s="187"/>
    </row>
    <row r="219" spans="1:11" hidden="1">
      <c r="A219" s="114">
        <v>217</v>
      </c>
      <c r="B219" s="184">
        <f>'1.MonthlyData12(26)'!AF219/1000</f>
        <v>958.91700000000003</v>
      </c>
      <c r="C219" s="119">
        <f t="shared" si="24"/>
        <v>1254.9924583333336</v>
      </c>
      <c r="D219" s="117">
        <f t="shared" si="20"/>
        <v>1331.2382445674052</v>
      </c>
      <c r="E219" s="116">
        <f t="shared" si="23"/>
        <v>0.72031960012657725</v>
      </c>
      <c r="F219" s="113">
        <f t="shared" si="21"/>
        <v>1</v>
      </c>
      <c r="G219" s="24"/>
      <c r="H219" s="118">
        <f t="shared" si="25"/>
        <v>0.95044487185958548</v>
      </c>
      <c r="I219" s="115">
        <f t="shared" si="22"/>
        <v>1265.268562772447</v>
      </c>
      <c r="J219" s="187"/>
      <c r="K219" s="187"/>
    </row>
    <row r="220" spans="1:11" hidden="1">
      <c r="A220" s="114">
        <v>218</v>
      </c>
      <c r="B220" s="184">
        <f>'1.MonthlyData12(26)'!AF220/1000</f>
        <v>915.779</v>
      </c>
      <c r="C220" s="119">
        <f t="shared" si="24"/>
        <v>1265.3441250000001</v>
      </c>
      <c r="D220" s="117">
        <f t="shared" si="20"/>
        <v>1334.1341991860586</v>
      </c>
      <c r="E220" s="116">
        <f t="shared" si="23"/>
        <v>0.68642195107411774</v>
      </c>
      <c r="F220" s="113">
        <f t="shared" si="21"/>
        <v>2</v>
      </c>
      <c r="G220" s="24"/>
      <c r="H220" s="118">
        <f t="shared" si="25"/>
        <v>0.87228121628502353</v>
      </c>
      <c r="I220" s="115">
        <f t="shared" si="22"/>
        <v>1163.7402019534611</v>
      </c>
      <c r="J220" s="187"/>
      <c r="K220" s="187"/>
    </row>
    <row r="221" spans="1:11" hidden="1">
      <c r="A221" s="114">
        <v>219</v>
      </c>
      <c r="B221" s="184">
        <f>'1.MonthlyData12(26)'!AF221/1000</f>
        <v>1421.9469999999999</v>
      </c>
      <c r="C221" s="119">
        <f t="shared" si="24"/>
        <v>1271.2007916666666</v>
      </c>
      <c r="D221" s="117">
        <f t="shared" si="20"/>
        <v>1337.0301538047115</v>
      </c>
      <c r="E221" s="116">
        <f t="shared" si="23"/>
        <v>1.0635115415711793</v>
      </c>
      <c r="F221" s="113">
        <f t="shared" si="21"/>
        <v>3</v>
      </c>
      <c r="G221" s="24"/>
      <c r="H221" s="118">
        <f t="shared" si="25"/>
        <v>0.91697081450455409</v>
      </c>
      <c r="I221" s="115">
        <f t="shared" si="22"/>
        <v>1226.0176291514556</v>
      </c>
      <c r="J221" s="187"/>
      <c r="K221" s="187"/>
    </row>
    <row r="222" spans="1:11" hidden="1">
      <c r="A222" s="114">
        <v>220</v>
      </c>
      <c r="B222" s="184">
        <f>'1.MonthlyData12(26)'!AF222/1000</f>
        <v>1277.8340000000001</v>
      </c>
      <c r="C222" s="119">
        <f t="shared" si="24"/>
        <v>1271.4885833333333</v>
      </c>
      <c r="D222" s="117">
        <f t="shared" si="20"/>
        <v>1339.9261084233649</v>
      </c>
      <c r="E222" s="116">
        <f t="shared" si="23"/>
        <v>0.95366005033186041</v>
      </c>
      <c r="F222" s="113">
        <f t="shared" si="21"/>
        <v>4</v>
      </c>
      <c r="G222" s="24"/>
      <c r="H222" s="118">
        <f t="shared" si="25"/>
        <v>0.97166974124216643</v>
      </c>
      <c r="I222" s="115">
        <f t="shared" si="22"/>
        <v>1301.9656550553541</v>
      </c>
      <c r="J222" s="187"/>
      <c r="K222" s="187"/>
    </row>
    <row r="223" spans="1:11" hidden="1">
      <c r="A223" s="114">
        <v>221</v>
      </c>
      <c r="B223" s="184">
        <f>'1.MonthlyData12(26)'!AF223/1000</f>
        <v>1330.0409999999999</v>
      </c>
      <c r="C223" s="119">
        <f t="shared" si="24"/>
        <v>1276.1005833333334</v>
      </c>
      <c r="D223" s="117">
        <f t="shared" si="20"/>
        <v>1342.8220630420178</v>
      </c>
      <c r="E223" s="116">
        <f t="shared" si="23"/>
        <v>0.99048193845351051</v>
      </c>
      <c r="F223" s="113">
        <f t="shared" si="21"/>
        <v>5</v>
      </c>
      <c r="G223" s="24"/>
      <c r="H223" s="118">
        <f t="shared" si="25"/>
        <v>1.032474391989211</v>
      </c>
      <c r="I223" s="115">
        <f t="shared" si="22"/>
        <v>1386.4293930890053</v>
      </c>
      <c r="J223" s="187"/>
      <c r="K223" s="187"/>
    </row>
    <row r="224" spans="1:11" hidden="1">
      <c r="A224" s="114">
        <v>222</v>
      </c>
      <c r="B224" s="184">
        <f>'1.MonthlyData12(26)'!AF224/1000</f>
        <v>1305.424</v>
      </c>
      <c r="C224" s="119">
        <f t="shared" si="24"/>
        <v>1279.5058333333332</v>
      </c>
      <c r="D224" s="117">
        <f t="shared" si="20"/>
        <v>1345.7180176606712</v>
      </c>
      <c r="E224" s="116">
        <f t="shared" si="23"/>
        <v>0.97005760706784894</v>
      </c>
      <c r="F224" s="113">
        <f t="shared" si="21"/>
        <v>6</v>
      </c>
      <c r="G224" s="24"/>
      <c r="H224" s="118">
        <f t="shared" si="25"/>
        <v>1.0145494252322522</v>
      </c>
      <c r="I224" s="115">
        <f t="shared" si="22"/>
        <v>1365.2974413423199</v>
      </c>
      <c r="J224" s="187"/>
      <c r="K224" s="187"/>
    </row>
    <row r="225" spans="1:11" hidden="1">
      <c r="A225" s="114">
        <v>223</v>
      </c>
      <c r="B225" s="184">
        <f>'1.MonthlyData12(26)'!AF225/1000</f>
        <v>1389.373</v>
      </c>
      <c r="C225" s="119">
        <f t="shared" si="24"/>
        <v>1291.1137083333333</v>
      </c>
      <c r="D225" s="117">
        <f t="shared" si="20"/>
        <v>1348.6139722793243</v>
      </c>
      <c r="E225" s="116">
        <f t="shared" si="23"/>
        <v>1.0302229018521794</v>
      </c>
      <c r="F225" s="113">
        <f t="shared" si="21"/>
        <v>7</v>
      </c>
      <c r="G225" s="24"/>
      <c r="H225" s="118">
        <f t="shared" si="25"/>
        <v>1.0542071526337966</v>
      </c>
      <c r="I225" s="115">
        <f t="shared" si="22"/>
        <v>1421.7184957187403</v>
      </c>
      <c r="J225" s="187"/>
      <c r="K225" s="187"/>
    </row>
    <row r="226" spans="1:11" hidden="1">
      <c r="A226" s="114">
        <v>224</v>
      </c>
      <c r="B226" s="184">
        <f>'1.MonthlyData12(26)'!AF226/1000</f>
        <v>1490.32</v>
      </c>
      <c r="C226" s="119">
        <f t="shared" si="24"/>
        <v>1317.8229999999999</v>
      </c>
      <c r="D226" s="117">
        <f t="shared" si="20"/>
        <v>1351.5099268979775</v>
      </c>
      <c r="E226" s="116">
        <f t="shared" si="23"/>
        <v>1.1027074018025329</v>
      </c>
      <c r="F226" s="113">
        <f t="shared" si="21"/>
        <v>8</v>
      </c>
      <c r="G226" s="24"/>
      <c r="H226" s="118">
        <f t="shared" si="25"/>
        <v>1.0874791631728915</v>
      </c>
      <c r="I226" s="115">
        <f t="shared" si="22"/>
        <v>1469.7388843228684</v>
      </c>
      <c r="J226" s="187"/>
      <c r="K226" s="187"/>
    </row>
    <row r="227" spans="1:11" hidden="1">
      <c r="A227" s="114">
        <v>225</v>
      </c>
      <c r="B227" s="184">
        <f>'1.MonthlyData12(26)'!AF227/1000</f>
        <v>1385.9290000000001</v>
      </c>
      <c r="C227" s="119">
        <f t="shared" si="24"/>
        <v>1318.45325</v>
      </c>
      <c r="D227" s="117">
        <f t="shared" si="20"/>
        <v>1354.4058815166306</v>
      </c>
      <c r="E227" s="116">
        <f t="shared" si="23"/>
        <v>1.0232744991095806</v>
      </c>
      <c r="F227" s="113">
        <f t="shared" si="21"/>
        <v>9</v>
      </c>
      <c r="G227" s="24"/>
      <c r="H227" s="118">
        <f t="shared" si="25"/>
        <v>1.0462540526890332</v>
      </c>
      <c r="I227" s="115">
        <f t="shared" si="22"/>
        <v>1417.0526425226374</v>
      </c>
      <c r="J227" s="187"/>
      <c r="K227" s="187"/>
    </row>
    <row r="228" spans="1:11" hidden="1">
      <c r="A228" s="114">
        <v>226</v>
      </c>
      <c r="B228" s="184">
        <f>'1.MonthlyData12(26)'!AF228/1000</f>
        <v>1324.5740000000001</v>
      </c>
      <c r="C228" s="119">
        <f t="shared" si="24"/>
        <v>1298.1597916666665</v>
      </c>
      <c r="D228" s="117">
        <f t="shared" si="20"/>
        <v>1357.3018361352838</v>
      </c>
      <c r="E228" s="116">
        <f t="shared" si="23"/>
        <v>0.97588757690885364</v>
      </c>
      <c r="F228" s="113">
        <f t="shared" si="21"/>
        <v>10</v>
      </c>
      <c r="G228" s="24"/>
      <c r="H228" s="118">
        <f t="shared" si="25"/>
        <v>1.0630324655045216</v>
      </c>
      <c r="I228" s="115">
        <f t="shared" si="22"/>
        <v>1442.855917300705</v>
      </c>
      <c r="J228" s="187"/>
      <c r="K228" s="187"/>
    </row>
    <row r="229" spans="1:11" hidden="1">
      <c r="A229" s="114">
        <v>227</v>
      </c>
      <c r="B229" s="184">
        <f>'1.MonthlyData12(26)'!AF229/1000</f>
        <v>1329.6669999999999</v>
      </c>
      <c r="C229" s="119">
        <f t="shared" si="24"/>
        <v>1295.5814166666667</v>
      </c>
      <c r="D229" s="117">
        <f t="shared" si="20"/>
        <v>1360.1977907539369</v>
      </c>
      <c r="E229" s="116">
        <f t="shared" si="23"/>
        <v>0.97755415354923181</v>
      </c>
      <c r="F229" s="113">
        <f t="shared" si="21"/>
        <v>11</v>
      </c>
      <c r="G229" s="24"/>
      <c r="H229" s="118">
        <f t="shared" si="25"/>
        <v>1.0139681276025423</v>
      </c>
      <c r="I229" s="115">
        <f t="shared" si="22"/>
        <v>1379.197207059884</v>
      </c>
      <c r="J229" s="187"/>
      <c r="K229" s="187"/>
    </row>
    <row r="230" spans="1:11" hidden="1">
      <c r="A230" s="114">
        <v>228</v>
      </c>
      <c r="B230" s="184">
        <f>'1.MonthlyData12(26)'!AF230/1000</f>
        <v>1222.7249999999999</v>
      </c>
      <c r="C230" s="119">
        <f t="shared" si="24"/>
        <v>1297.867125</v>
      </c>
      <c r="D230" s="117">
        <f t="shared" si="20"/>
        <v>1363.0937453725901</v>
      </c>
      <c r="E230" s="116">
        <f t="shared" si="23"/>
        <v>0.89702194302548022</v>
      </c>
      <c r="F230" s="113">
        <f t="shared" si="21"/>
        <v>12</v>
      </c>
      <c r="G230" s="24"/>
      <c r="H230" s="118">
        <f t="shared" si="25"/>
        <v>0.9766685772844228</v>
      </c>
      <c r="I230" s="115">
        <f t="shared" si="22"/>
        <v>1331.2908289983429</v>
      </c>
      <c r="J230" s="187"/>
      <c r="K230" s="187"/>
    </row>
    <row r="231" spans="1:11" hidden="1">
      <c r="A231" s="114">
        <v>229</v>
      </c>
      <c r="B231" s="184">
        <f>'1.MonthlyData12(26)'!AF231/1000</f>
        <v>1240.586</v>
      </c>
      <c r="C231" s="119">
        <f t="shared" si="24"/>
        <v>1294.0976666666666</v>
      </c>
      <c r="D231" s="117">
        <f t="shared" si="20"/>
        <v>1365.9896999912435</v>
      </c>
      <c r="E231" s="116">
        <f t="shared" si="23"/>
        <v>0.90819572066169507</v>
      </c>
      <c r="F231" s="113">
        <f t="shared" si="21"/>
        <v>1</v>
      </c>
      <c r="G231" s="24"/>
      <c r="H231" s="118">
        <f t="shared" si="25"/>
        <v>0.95044487185958548</v>
      </c>
      <c r="I231" s="115">
        <f t="shared" si="22"/>
        <v>1298.2979053696911</v>
      </c>
      <c r="J231" s="187"/>
      <c r="K231" s="187"/>
    </row>
    <row r="232" spans="1:11" hidden="1">
      <c r="A232" s="114">
        <v>230</v>
      </c>
      <c r="B232" s="184">
        <f>'1.MonthlyData12(26)'!AF232/1000</f>
        <v>1275.133</v>
      </c>
      <c r="C232" s="119">
        <f t="shared" si="24"/>
        <v>1289.3165416666668</v>
      </c>
      <c r="D232" s="117">
        <f t="shared" si="20"/>
        <v>1368.8856546098964</v>
      </c>
      <c r="E232" s="116">
        <f t="shared" si="23"/>
        <v>0.93151169763948338</v>
      </c>
      <c r="F232" s="113">
        <f t="shared" si="21"/>
        <v>2</v>
      </c>
      <c r="G232" s="24"/>
      <c r="H232" s="118">
        <f t="shared" si="25"/>
        <v>0.87228121628502353</v>
      </c>
      <c r="I232" s="115">
        <f t="shared" si="22"/>
        <v>1194.053243758241</v>
      </c>
      <c r="J232" s="187"/>
      <c r="K232" s="187"/>
    </row>
    <row r="233" spans="1:11" hidden="1">
      <c r="A233" s="114">
        <v>231</v>
      </c>
      <c r="B233" s="184">
        <f>'1.MonthlyData12(26)'!AF233/1000</f>
        <v>1077.7190000000001</v>
      </c>
      <c r="C233" s="119">
        <f t="shared" si="24"/>
        <v>1283.4092916666668</v>
      </c>
      <c r="D233" s="117">
        <f t="shared" si="20"/>
        <v>1371.7816092285498</v>
      </c>
      <c r="E233" s="116">
        <f t="shared" si="23"/>
        <v>0.78563453012471718</v>
      </c>
      <c r="F233" s="113">
        <f t="shared" si="21"/>
        <v>3</v>
      </c>
      <c r="G233" s="24"/>
      <c r="H233" s="118">
        <f t="shared" si="25"/>
        <v>0.91697081450455409</v>
      </c>
      <c r="I233" s="115">
        <f t="shared" si="22"/>
        <v>1257.8836995366712</v>
      </c>
      <c r="J233" s="187"/>
      <c r="K233" s="187"/>
    </row>
    <row r="234" spans="1:11" hidden="1">
      <c r="A234" s="114">
        <v>232</v>
      </c>
      <c r="B234" s="184">
        <f>'1.MonthlyData12(26)'!AF234/1000</f>
        <v>1135.019</v>
      </c>
      <c r="C234" s="119">
        <f t="shared" si="24"/>
        <v>1282.5922916666668</v>
      </c>
      <c r="D234" s="117">
        <f t="shared" si="20"/>
        <v>1374.6775638472027</v>
      </c>
      <c r="E234" s="116">
        <f t="shared" si="23"/>
        <v>0.82566198056183515</v>
      </c>
      <c r="F234" s="113">
        <f t="shared" si="21"/>
        <v>4</v>
      </c>
      <c r="G234" s="24"/>
      <c r="H234" s="118">
        <f t="shared" si="25"/>
        <v>0.97166974124216643</v>
      </c>
      <c r="I234" s="115">
        <f t="shared" si="22"/>
        <v>1335.7325927548231</v>
      </c>
      <c r="J234" s="187"/>
      <c r="K234" s="187"/>
    </row>
    <row r="235" spans="1:11" hidden="1">
      <c r="A235" s="114">
        <v>233</v>
      </c>
      <c r="B235" s="184">
        <f>'1.MonthlyData12(26)'!AF235/1000</f>
        <v>1410.9749999999999</v>
      </c>
      <c r="C235" s="119">
        <f t="shared" si="24"/>
        <v>1289.0095416666668</v>
      </c>
      <c r="D235" s="117">
        <f t="shared" si="20"/>
        <v>1377.5735184658561</v>
      </c>
      <c r="E235" s="116">
        <f t="shared" si="23"/>
        <v>1.0242466054162696</v>
      </c>
      <c r="F235" s="113">
        <f t="shared" si="21"/>
        <v>5</v>
      </c>
      <c r="G235" s="24"/>
      <c r="H235" s="118">
        <f t="shared" si="25"/>
        <v>1.032474391989211</v>
      </c>
      <c r="I235" s="115">
        <f t="shared" si="22"/>
        <v>1422.3093808984729</v>
      </c>
      <c r="J235" s="187"/>
      <c r="K235" s="187"/>
    </row>
    <row r="236" spans="1:11" hidden="1">
      <c r="A236" s="114">
        <v>234</v>
      </c>
      <c r="B236" s="184">
        <f>'1.MonthlyData12(26)'!AF236/1000</f>
        <v>1279.347</v>
      </c>
      <c r="C236" s="119">
        <f t="shared" si="24"/>
        <v>1297.5489583333333</v>
      </c>
      <c r="D236" s="117">
        <f t="shared" si="20"/>
        <v>1380.4694730845092</v>
      </c>
      <c r="E236" s="116">
        <f t="shared" si="23"/>
        <v>0.9267477658462363</v>
      </c>
      <c r="F236" s="113">
        <f t="shared" si="21"/>
        <v>6</v>
      </c>
      <c r="G236" s="24"/>
      <c r="H236" s="118">
        <f t="shared" si="25"/>
        <v>1.0145494252322522</v>
      </c>
      <c r="I236" s="115">
        <f t="shared" si="22"/>
        <v>1400.5545104685589</v>
      </c>
      <c r="J236" s="187"/>
      <c r="K236" s="187"/>
    </row>
    <row r="237" spans="1:11" hidden="1">
      <c r="A237" s="114">
        <v>235</v>
      </c>
      <c r="B237" s="184">
        <f>'1.MonthlyData12(26)'!AF237/1000</f>
        <v>1324.9829999999999</v>
      </c>
      <c r="C237" s="119">
        <f t="shared" si="24"/>
        <v>1304.6007500000001</v>
      </c>
      <c r="D237" s="117">
        <f t="shared" si="20"/>
        <v>1383.3654277031624</v>
      </c>
      <c r="E237" s="116">
        <f t="shared" si="23"/>
        <v>0.95779681454082866</v>
      </c>
      <c r="F237" s="113">
        <f t="shared" si="21"/>
        <v>7</v>
      </c>
      <c r="G237" s="24"/>
      <c r="H237" s="118">
        <f t="shared" si="25"/>
        <v>1.0542071526337966</v>
      </c>
      <c r="I237" s="115">
        <f t="shared" si="22"/>
        <v>1458.3537285909849</v>
      </c>
      <c r="J237" s="187"/>
      <c r="K237" s="187"/>
    </row>
    <row r="238" spans="1:11" hidden="1">
      <c r="A238" s="114">
        <v>236</v>
      </c>
      <c r="B238" s="184">
        <f>'1.MonthlyData12(26)'!AF238/1000</f>
        <v>1439.963</v>
      </c>
      <c r="C238" s="119">
        <f t="shared" si="24"/>
        <v>1303.9091666666666</v>
      </c>
      <c r="D238" s="117">
        <f t="shared" si="20"/>
        <v>1386.2613823218155</v>
      </c>
      <c r="E238" s="116">
        <f t="shared" si="23"/>
        <v>1.0387384503117594</v>
      </c>
      <c r="F238" s="113">
        <f t="shared" si="21"/>
        <v>8</v>
      </c>
      <c r="G238" s="24"/>
      <c r="H238" s="118">
        <f t="shared" si="25"/>
        <v>1.0874791631728915</v>
      </c>
      <c r="I238" s="115">
        <f t="shared" si="22"/>
        <v>1507.5303679862238</v>
      </c>
      <c r="J238" s="187"/>
      <c r="K238" s="187"/>
    </row>
    <row r="239" spans="1:11" hidden="1">
      <c r="A239" s="114">
        <v>237</v>
      </c>
      <c r="B239" s="184">
        <f>'1.MonthlyData12(26)'!AF239/1000</f>
        <v>1294.5119999999999</v>
      </c>
      <c r="C239" s="119">
        <f t="shared" si="24"/>
        <v>1302.9685833333333</v>
      </c>
      <c r="D239" s="117">
        <f t="shared" si="20"/>
        <v>1389.1573369404687</v>
      </c>
      <c r="E239" s="116">
        <f t="shared" si="23"/>
        <v>0.93186852603109804</v>
      </c>
      <c r="F239" s="113">
        <f t="shared" si="21"/>
        <v>9</v>
      </c>
      <c r="G239" s="24"/>
      <c r="H239" s="118">
        <f t="shared" si="25"/>
        <v>1.0462540526890332</v>
      </c>
      <c r="I239" s="115">
        <f t="shared" si="22"/>
        <v>1453.4114935966702</v>
      </c>
      <c r="J239" s="187"/>
      <c r="K239" s="187"/>
    </row>
    <row r="240" spans="1:11" hidden="1">
      <c r="A240" s="114">
        <v>238</v>
      </c>
      <c r="B240" s="184">
        <f>'1.MonthlyData12(26)'!AF240/1000</f>
        <v>1396.383</v>
      </c>
      <c r="C240" s="119">
        <f t="shared" si="24"/>
        <v>1307.9559999999999</v>
      </c>
      <c r="D240" s="117">
        <f t="shared" si="20"/>
        <v>1392.053291559122</v>
      </c>
      <c r="E240" s="116">
        <f t="shared" si="23"/>
        <v>1.0031103036551343</v>
      </c>
      <c r="F240" s="113">
        <f t="shared" si="21"/>
        <v>10</v>
      </c>
      <c r="G240" s="24"/>
      <c r="H240" s="118">
        <f t="shared" si="25"/>
        <v>1.0630324655045216</v>
      </c>
      <c r="I240" s="115">
        <f t="shared" si="22"/>
        <v>1479.7978426397781</v>
      </c>
      <c r="J240" s="187"/>
      <c r="K240" s="187"/>
    </row>
    <row r="241" spans="1:11" hidden="1">
      <c r="A241" s="114">
        <v>239</v>
      </c>
      <c r="B241" s="184">
        <f>'1.MonthlyData12(26)'!AF241/1000</f>
        <v>1411.8720000000001</v>
      </c>
      <c r="C241" s="119">
        <f t="shared" si="24"/>
        <v>1311.5765833333332</v>
      </c>
      <c r="D241" s="117">
        <f t="shared" si="20"/>
        <v>1394.949246177775</v>
      </c>
      <c r="E241" s="116">
        <f t="shared" si="23"/>
        <v>1.012131447698613</v>
      </c>
      <c r="F241" s="113">
        <f t="shared" si="21"/>
        <v>11</v>
      </c>
      <c r="G241" s="24"/>
      <c r="H241" s="118">
        <f t="shared" si="25"/>
        <v>1.0139681276025423</v>
      </c>
      <c r="I241" s="115">
        <f t="shared" si="22"/>
        <v>1414.4340752474563</v>
      </c>
      <c r="J241" s="187"/>
      <c r="K241" s="187"/>
    </row>
    <row r="242" spans="1:11" hidden="1">
      <c r="A242" s="114">
        <v>240</v>
      </c>
      <c r="B242" s="184">
        <f>'1.MonthlyData12(26)'!AF242/1000</f>
        <v>1345.4659999999999</v>
      </c>
      <c r="C242" s="119">
        <f t="shared" si="24"/>
        <v>1314.2061249999999</v>
      </c>
      <c r="D242" s="117">
        <f t="shared" si="20"/>
        <v>1397.8452007964283</v>
      </c>
      <c r="E242" s="116">
        <f t="shared" si="23"/>
        <v>0.96252861134653167</v>
      </c>
      <c r="F242" s="113">
        <f t="shared" si="21"/>
        <v>12</v>
      </c>
      <c r="G242" s="24"/>
      <c r="H242" s="118">
        <f t="shared" si="25"/>
        <v>0.9766685772844228</v>
      </c>
      <c r="I242" s="115">
        <f t="shared" si="22"/>
        <v>1365.2314835257059</v>
      </c>
      <c r="J242" s="187"/>
      <c r="K242" s="187"/>
    </row>
    <row r="243" spans="1:11" hidden="1">
      <c r="A243" s="114">
        <v>241</v>
      </c>
      <c r="B243" s="184">
        <f>'1.MonthlyData12(26)'!AF243/1000</f>
        <v>1287.088</v>
      </c>
      <c r="C243" s="119">
        <f t="shared" si="24"/>
        <v>1319.9814583333332</v>
      </c>
      <c r="D243" s="117">
        <f t="shared" si="20"/>
        <v>1400.7411554150813</v>
      </c>
      <c r="E243" s="116">
        <f t="shared" si="23"/>
        <v>0.91886212882679064</v>
      </c>
      <c r="F243" s="113">
        <f t="shared" si="21"/>
        <v>1</v>
      </c>
      <c r="G243" s="24"/>
      <c r="H243" s="118">
        <f t="shared" si="25"/>
        <v>0.95044487185958548</v>
      </c>
      <c r="I243" s="115">
        <f t="shared" si="22"/>
        <v>1331.3272479669347</v>
      </c>
      <c r="J243" s="187"/>
      <c r="K243" s="187"/>
    </row>
    <row r="244" spans="1:11" hidden="1">
      <c r="A244" s="114">
        <v>242</v>
      </c>
      <c r="B244" s="184">
        <f>'1.MonthlyData12(26)'!AF244/1000</f>
        <v>1212.0329999999999</v>
      </c>
      <c r="C244" s="119">
        <f t="shared" si="24"/>
        <v>1325.5883749999998</v>
      </c>
      <c r="D244" s="117">
        <f t="shared" si="20"/>
        <v>1403.6371100337346</v>
      </c>
      <c r="E244" s="116">
        <f t="shared" si="23"/>
        <v>0.86349455378168949</v>
      </c>
      <c r="F244" s="113">
        <f t="shared" si="21"/>
        <v>2</v>
      </c>
      <c r="G244" s="24"/>
      <c r="H244" s="118">
        <f t="shared" si="25"/>
        <v>0.87228121628502353</v>
      </c>
      <c r="I244" s="115">
        <f t="shared" si="22"/>
        <v>1224.3662855630214</v>
      </c>
      <c r="J244" s="187"/>
      <c r="K244" s="187"/>
    </row>
    <row r="245" spans="1:11" hidden="1">
      <c r="A245" s="114">
        <v>243</v>
      </c>
      <c r="B245" s="184">
        <f>'1.MonthlyData12(26)'!AF245/1000</f>
        <v>1118.2449999999999</v>
      </c>
      <c r="C245" s="119">
        <f t="shared" si="24"/>
        <v>1334.178375</v>
      </c>
      <c r="D245" s="117">
        <f t="shared" si="20"/>
        <v>1406.5330646523878</v>
      </c>
      <c r="E245" s="116">
        <f t="shared" si="23"/>
        <v>0.79503641123172908</v>
      </c>
      <c r="F245" s="113">
        <f t="shared" si="21"/>
        <v>3</v>
      </c>
      <c r="G245" s="24"/>
      <c r="H245" s="118">
        <f t="shared" si="25"/>
        <v>0.91697081450455409</v>
      </c>
      <c r="I245" s="115">
        <f t="shared" si="22"/>
        <v>1289.7497699218866</v>
      </c>
      <c r="J245" s="187"/>
      <c r="K245" s="187"/>
    </row>
    <row r="246" spans="1:11" hidden="1">
      <c r="A246" s="114">
        <v>244</v>
      </c>
      <c r="B246" s="184">
        <f>'1.MonthlyData12(26)'!AF246/1000</f>
        <v>1214.191</v>
      </c>
      <c r="C246" s="119">
        <f t="shared" si="24"/>
        <v>1344.2710416666664</v>
      </c>
      <c r="D246" s="117">
        <f t="shared" si="20"/>
        <v>1409.4290192710409</v>
      </c>
      <c r="E246" s="116">
        <f t="shared" si="23"/>
        <v>0.86147722474735311</v>
      </c>
      <c r="F246" s="113">
        <f t="shared" si="21"/>
        <v>4</v>
      </c>
      <c r="G246" s="24"/>
      <c r="H246" s="118">
        <f t="shared" si="25"/>
        <v>0.97166974124216643</v>
      </c>
      <c r="I246" s="115">
        <f t="shared" si="22"/>
        <v>1369.4995304542927</v>
      </c>
      <c r="J246" s="187"/>
      <c r="K246" s="187"/>
    </row>
    <row r="247" spans="1:11" hidden="1">
      <c r="A247" s="114">
        <v>245</v>
      </c>
      <c r="B247" s="184">
        <f>'1.MonthlyData12(26)'!AF247/1000</f>
        <v>1418.6969999999999</v>
      </c>
      <c r="C247" s="119">
        <f t="shared" si="24"/>
        <v>1351.1777083333332</v>
      </c>
      <c r="D247" s="117">
        <f t="shared" si="20"/>
        <v>1412.3249738896941</v>
      </c>
      <c r="E247" s="116">
        <f t="shared" si="23"/>
        <v>1.004511727986199</v>
      </c>
      <c r="F247" s="113">
        <f t="shared" si="21"/>
        <v>5</v>
      </c>
      <c r="G247" s="24"/>
      <c r="H247" s="118">
        <f t="shared" si="25"/>
        <v>1.032474391989211</v>
      </c>
      <c r="I247" s="115">
        <f t="shared" si="22"/>
        <v>1458.1893687079403</v>
      </c>
      <c r="J247" s="187"/>
      <c r="K247" s="187"/>
    </row>
    <row r="248" spans="1:11" hidden="1">
      <c r="A248" s="114">
        <v>246</v>
      </c>
      <c r="B248" s="184">
        <f>'1.MonthlyData12(26)'!AF248/1000</f>
        <v>1334.7339999999999</v>
      </c>
      <c r="C248" s="119">
        <f t="shared" si="24"/>
        <v>1360.6085833333332</v>
      </c>
      <c r="D248" s="117">
        <f t="shared" si="20"/>
        <v>1415.2209285083472</v>
      </c>
      <c r="E248" s="116">
        <f t="shared" si="23"/>
        <v>0.94312765810128241</v>
      </c>
      <c r="F248" s="113">
        <f t="shared" si="21"/>
        <v>6</v>
      </c>
      <c r="G248" s="24"/>
      <c r="H248" s="118">
        <f t="shared" si="25"/>
        <v>1.0145494252322522</v>
      </c>
      <c r="I248" s="115">
        <f t="shared" si="22"/>
        <v>1435.8115795947981</v>
      </c>
      <c r="J248" s="187"/>
      <c r="K248" s="187"/>
    </row>
    <row r="249" spans="1:11" hidden="1">
      <c r="A249" s="114">
        <v>247</v>
      </c>
      <c r="B249" s="184">
        <f>'1.MonthlyData12(26)'!AF249/1000</f>
        <v>1408.204</v>
      </c>
      <c r="C249" s="119">
        <f t="shared" si="24"/>
        <v>1374.2527916666666</v>
      </c>
      <c r="D249" s="117">
        <f t="shared" si="20"/>
        <v>1418.1168831270004</v>
      </c>
      <c r="E249" s="116">
        <f t="shared" si="23"/>
        <v>0.99300982645017088</v>
      </c>
      <c r="F249" s="113">
        <f t="shared" si="21"/>
        <v>7</v>
      </c>
      <c r="G249" s="24"/>
      <c r="H249" s="118">
        <f t="shared" si="25"/>
        <v>1.0542071526337966</v>
      </c>
      <c r="I249" s="115">
        <f t="shared" si="22"/>
        <v>1494.9889614632295</v>
      </c>
      <c r="J249" s="187"/>
      <c r="K249" s="187"/>
    </row>
    <row r="250" spans="1:11" hidden="1">
      <c r="A250" s="114">
        <v>248</v>
      </c>
      <c r="B250" s="184">
        <f>'1.MonthlyData12(26)'!AF250/1000</f>
        <v>1491.308</v>
      </c>
      <c r="C250" s="119">
        <f t="shared" si="24"/>
        <v>1389.0147916666665</v>
      </c>
      <c r="D250" s="117">
        <f t="shared" si="20"/>
        <v>1421.0128377456535</v>
      </c>
      <c r="E250" s="116">
        <f t="shared" si="23"/>
        <v>1.0494683512964353</v>
      </c>
      <c r="F250" s="113">
        <f t="shared" si="21"/>
        <v>8</v>
      </c>
      <c r="G250" s="24"/>
      <c r="H250" s="118">
        <f t="shared" si="25"/>
        <v>1.0874791631728915</v>
      </c>
      <c r="I250" s="115">
        <f t="shared" si="22"/>
        <v>1545.3218516495792</v>
      </c>
      <c r="J250" s="187"/>
      <c r="K250" s="187"/>
    </row>
    <row r="251" spans="1:11" hidden="1">
      <c r="A251" s="114">
        <v>249</v>
      </c>
      <c r="B251" s="184">
        <f>'1.MonthlyData12(26)'!AF251/1000</f>
        <v>1449.327</v>
      </c>
      <c r="C251" s="119">
        <f t="shared" si="24"/>
        <v>1397.752125</v>
      </c>
      <c r="D251" s="117">
        <f t="shared" si="20"/>
        <v>1423.9087923643069</v>
      </c>
      <c r="E251" s="116">
        <f t="shared" si="23"/>
        <v>1.0178510082752477</v>
      </c>
      <c r="F251" s="113">
        <f t="shared" si="21"/>
        <v>9</v>
      </c>
      <c r="G251" s="24"/>
      <c r="H251" s="118">
        <f t="shared" si="25"/>
        <v>1.0462540526890332</v>
      </c>
      <c r="I251" s="115">
        <f t="shared" si="22"/>
        <v>1489.7703446707033</v>
      </c>
      <c r="J251" s="187"/>
      <c r="K251" s="187"/>
    </row>
    <row r="252" spans="1:11" hidden="1">
      <c r="A252" s="114">
        <v>250</v>
      </c>
      <c r="B252" s="184">
        <f>'1.MonthlyData12(26)'!AF252/1000</f>
        <v>1483.7919999999999</v>
      </c>
      <c r="C252" s="119">
        <f t="shared" si="24"/>
        <v>1403.7797916666668</v>
      </c>
      <c r="D252" s="117">
        <f t="shared" si="20"/>
        <v>1426.8047469829598</v>
      </c>
      <c r="E252" s="116">
        <f t="shared" si="23"/>
        <v>1.0399404705777311</v>
      </c>
      <c r="F252" s="113">
        <f t="shared" si="21"/>
        <v>10</v>
      </c>
      <c r="G252" s="24"/>
      <c r="H252" s="118">
        <f t="shared" si="25"/>
        <v>1.0630324655045216</v>
      </c>
      <c r="I252" s="115">
        <f t="shared" si="22"/>
        <v>1516.739767978851</v>
      </c>
      <c r="J252" s="187"/>
      <c r="K252" s="187"/>
    </row>
    <row r="253" spans="1:11" hidden="1">
      <c r="A253" s="114">
        <v>251</v>
      </c>
      <c r="B253" s="184">
        <f>'1.MonthlyData12(26)'!AF253/1000</f>
        <v>1490.223</v>
      </c>
      <c r="C253" s="119">
        <f t="shared" si="24"/>
        <v>1409.9181250000001</v>
      </c>
      <c r="D253" s="117">
        <f t="shared" si="20"/>
        <v>1429.7007016016132</v>
      </c>
      <c r="E253" s="116">
        <f t="shared" si="23"/>
        <v>1.0423321456935617</v>
      </c>
      <c r="F253" s="113">
        <f t="shared" si="21"/>
        <v>11</v>
      </c>
      <c r="G253" s="24"/>
      <c r="H253" s="118">
        <f t="shared" si="25"/>
        <v>1.0139681276025423</v>
      </c>
      <c r="I253" s="115">
        <f t="shared" si="22"/>
        <v>1449.6709434350289</v>
      </c>
      <c r="J253" s="187"/>
      <c r="K253" s="187"/>
    </row>
    <row r="254" spans="1:11" hidden="1">
      <c r="A254" s="114">
        <v>252</v>
      </c>
      <c r="B254" s="184">
        <f>'1.MonthlyData12(26)'!AF254/1000</f>
        <v>1493.4559999999999</v>
      </c>
      <c r="C254" s="119">
        <f t="shared" si="24"/>
        <v>1417.3406666666665</v>
      </c>
      <c r="D254" s="117">
        <f t="shared" si="20"/>
        <v>1432.5966562202661</v>
      </c>
      <c r="E254" s="116">
        <f t="shared" si="23"/>
        <v>1.0424818412883246</v>
      </c>
      <c r="F254" s="113">
        <f t="shared" si="21"/>
        <v>12</v>
      </c>
      <c r="G254" s="24"/>
      <c r="H254" s="118">
        <f t="shared" si="25"/>
        <v>0.9766685772844228</v>
      </c>
      <c r="I254" s="115">
        <f t="shared" si="22"/>
        <v>1399.1721380530687</v>
      </c>
      <c r="J254" s="187"/>
      <c r="K254" s="187"/>
    </row>
    <row r="255" spans="1:11" hidden="1">
      <c r="A255" s="114">
        <v>253</v>
      </c>
      <c r="B255" s="184">
        <f>'1.MonthlyData12(26)'!AF255/1000</f>
        <v>1466.559</v>
      </c>
      <c r="C255" s="119">
        <f t="shared" si="24"/>
        <v>1427.941875</v>
      </c>
      <c r="D255" s="117">
        <f t="shared" si="20"/>
        <v>1435.4926108389195</v>
      </c>
      <c r="E255" s="116">
        <f t="shared" si="23"/>
        <v>1.0216416224831173</v>
      </c>
      <c r="F255" s="113">
        <f t="shared" si="21"/>
        <v>1</v>
      </c>
      <c r="G255" s="24"/>
      <c r="H255" s="118">
        <f t="shared" si="25"/>
        <v>0.95044487185958548</v>
      </c>
      <c r="I255" s="115">
        <f t="shared" si="22"/>
        <v>1364.3565905641788</v>
      </c>
      <c r="J255" s="187"/>
      <c r="K255" s="187"/>
    </row>
    <row r="256" spans="1:11" hidden="1">
      <c r="A256" s="114">
        <v>254</v>
      </c>
      <c r="B256" s="184">
        <f>'1.MonthlyData12(26)'!AF256/1000</f>
        <v>1386.85</v>
      </c>
      <c r="C256" s="119">
        <f t="shared" si="24"/>
        <v>1433.3042500000001</v>
      </c>
      <c r="D256" s="117">
        <f t="shared" si="20"/>
        <v>1438.3885654575727</v>
      </c>
      <c r="E256" s="116">
        <f t="shared" si="23"/>
        <v>0.96416923306034652</v>
      </c>
      <c r="F256" s="113">
        <f t="shared" si="21"/>
        <v>2</v>
      </c>
      <c r="G256" s="24"/>
      <c r="H256" s="118">
        <f t="shared" si="25"/>
        <v>0.87228121628502353</v>
      </c>
      <c r="I256" s="115">
        <f t="shared" si="22"/>
        <v>1254.6793273678018</v>
      </c>
      <c r="J256" s="187"/>
      <c r="K256" s="187"/>
    </row>
    <row r="257" spans="1:11" hidden="1">
      <c r="A257" s="114">
        <v>255</v>
      </c>
      <c r="B257" s="184">
        <f>'1.MonthlyData12(26)'!AF257/1000</f>
        <v>1153.124</v>
      </c>
      <c r="C257" s="119">
        <f t="shared" si="24"/>
        <v>1436.1382916666666</v>
      </c>
      <c r="D257" s="117">
        <f t="shared" si="20"/>
        <v>1441.2845200762258</v>
      </c>
      <c r="E257" s="116">
        <f t="shared" si="23"/>
        <v>0.80006687363783957</v>
      </c>
      <c r="F257" s="113">
        <f t="shared" si="21"/>
        <v>3</v>
      </c>
      <c r="G257" s="24"/>
      <c r="H257" s="118">
        <f t="shared" si="25"/>
        <v>0.91697081450455409</v>
      </c>
      <c r="I257" s="115">
        <f t="shared" si="22"/>
        <v>1321.6158403071022</v>
      </c>
      <c r="J257" s="187"/>
      <c r="K257" s="187"/>
    </row>
    <row r="258" spans="1:11" hidden="1">
      <c r="A258" s="114">
        <v>256</v>
      </c>
      <c r="B258" s="184">
        <f>'1.MonthlyData12(26)'!AF258/1000</f>
        <v>1323.9760000000001</v>
      </c>
      <c r="C258" s="119">
        <f t="shared" si="24"/>
        <v>1445.6096666666667</v>
      </c>
      <c r="D258" s="117">
        <f t="shared" si="20"/>
        <v>1444.180474694879</v>
      </c>
      <c r="E258" s="116">
        <f t="shared" si="23"/>
        <v>0.91676630670396286</v>
      </c>
      <c r="F258" s="113">
        <f t="shared" si="21"/>
        <v>4</v>
      </c>
      <c r="G258" s="24"/>
      <c r="H258" s="118">
        <f t="shared" si="25"/>
        <v>0.97166974124216643</v>
      </c>
      <c r="I258" s="115">
        <f t="shared" si="22"/>
        <v>1403.2664681537622</v>
      </c>
      <c r="J258" s="187"/>
      <c r="K258" s="187"/>
    </row>
    <row r="259" spans="1:11" hidden="1">
      <c r="A259" s="114">
        <v>257</v>
      </c>
      <c r="B259" s="184">
        <f>'1.MonthlyData12(26)'!AF259/1000</f>
        <v>1456.232</v>
      </c>
      <c r="C259" s="119">
        <f t="shared" si="24"/>
        <v>1451.3643750000001</v>
      </c>
      <c r="D259" s="117">
        <f t="shared" ref="D259:D314" si="26">$K$1+$K$2*A259</f>
        <v>1447.0764293135321</v>
      </c>
      <c r="E259" s="116">
        <f t="shared" si="23"/>
        <v>1.0063269434157054</v>
      </c>
      <c r="F259" s="113">
        <f t="shared" ref="F259:F326" si="27">IF(MOD(A259,$K$4)&gt;0,MOD(A259,$K$4),$K$4)</f>
        <v>5</v>
      </c>
      <c r="G259" s="24"/>
      <c r="H259" s="118">
        <f t="shared" si="25"/>
        <v>1.032474391989211</v>
      </c>
      <c r="I259" s="115">
        <f t="shared" ref="I259:I326" si="28">($K$1+$K$2*A259)*VLOOKUP(F259,$F$3:$H$14,3,0)</f>
        <v>1494.0693565174074</v>
      </c>
      <c r="J259" s="187"/>
      <c r="K259" s="187"/>
    </row>
    <row r="260" spans="1:11" hidden="1">
      <c r="A260" s="114">
        <v>258</v>
      </c>
      <c r="B260" s="184">
        <f>'1.MonthlyData12(26)'!AF260/1000</f>
        <v>1475.34</v>
      </c>
      <c r="C260" s="119">
        <f t="shared" si="24"/>
        <v>1456.1723750000001</v>
      </c>
      <c r="D260" s="117">
        <f t="shared" si="26"/>
        <v>1449.9723839321853</v>
      </c>
      <c r="E260" s="116">
        <f t="shared" ref="E260:E314" si="29">B260/D260</f>
        <v>1.0174952408397049</v>
      </c>
      <c r="F260" s="113">
        <f t="shared" si="27"/>
        <v>6</v>
      </c>
      <c r="G260" s="24"/>
      <c r="H260" s="118">
        <f t="shared" si="25"/>
        <v>1.0145494252322522</v>
      </c>
      <c r="I260" s="115">
        <f t="shared" si="28"/>
        <v>1471.0686487210371</v>
      </c>
      <c r="J260" s="187"/>
      <c r="K260" s="187"/>
    </row>
    <row r="261" spans="1:11" hidden="1">
      <c r="A261" s="114">
        <v>259</v>
      </c>
      <c r="B261" s="184">
        <f>'1.MonthlyData12(26)'!AF261/1000</f>
        <v>1522.027</v>
      </c>
      <c r="C261" s="119">
        <f t="shared" si="24"/>
        <v>1464.2817916666668</v>
      </c>
      <c r="D261" s="117">
        <f t="shared" si="26"/>
        <v>1452.8683385508384</v>
      </c>
      <c r="E261" s="116">
        <f t="shared" si="29"/>
        <v>1.0476014650564578</v>
      </c>
      <c r="F261" s="113">
        <f t="shared" si="27"/>
        <v>7</v>
      </c>
      <c r="G261" s="24"/>
      <c r="H261" s="118">
        <f t="shared" si="25"/>
        <v>1.0542071526337966</v>
      </c>
      <c r="I261" s="115">
        <f t="shared" si="28"/>
        <v>1531.6241943354742</v>
      </c>
      <c r="J261" s="187"/>
      <c r="K261" s="187"/>
    </row>
    <row r="262" spans="1:11" hidden="1">
      <c r="A262" s="114">
        <v>260</v>
      </c>
      <c r="B262" s="184">
        <f>'1.MonthlyData12(26)'!AF262/1000</f>
        <v>1506.182</v>
      </c>
      <c r="C262" s="119">
        <f t="shared" si="24"/>
        <v>1462.5422916666666</v>
      </c>
      <c r="D262" s="117">
        <f t="shared" si="26"/>
        <v>1455.7642931694918</v>
      </c>
      <c r="E262" s="116">
        <f t="shared" si="29"/>
        <v>1.034633152541981</v>
      </c>
      <c r="F262" s="113">
        <f t="shared" si="27"/>
        <v>8</v>
      </c>
      <c r="G262" s="24"/>
      <c r="H262" s="118">
        <f t="shared" si="25"/>
        <v>1.0874791631728915</v>
      </c>
      <c r="I262" s="115">
        <f t="shared" si="28"/>
        <v>1583.1133353129349</v>
      </c>
      <c r="J262" s="187"/>
      <c r="K262" s="187"/>
    </row>
    <row r="263" spans="1:11" hidden="1">
      <c r="A263" s="114">
        <v>261</v>
      </c>
      <c r="B263" s="184">
        <f>'1.MonthlyData12(26)'!AF263/1000</f>
        <v>1502.47</v>
      </c>
      <c r="C263" s="119">
        <f t="shared" si="24"/>
        <v>1461.1152083333332</v>
      </c>
      <c r="D263" s="117">
        <f t="shared" si="26"/>
        <v>1458.6602477881447</v>
      </c>
      <c r="E263" s="116">
        <f t="shared" si="29"/>
        <v>1.0300342401722997</v>
      </c>
      <c r="F263" s="113">
        <f t="shared" si="27"/>
        <v>9</v>
      </c>
      <c r="G263" s="24"/>
      <c r="H263" s="118">
        <f t="shared" si="25"/>
        <v>1.0462540526890332</v>
      </c>
      <c r="I263" s="115">
        <f t="shared" si="28"/>
        <v>1526.1291957447356</v>
      </c>
      <c r="J263" s="187"/>
      <c r="K263" s="187"/>
    </row>
    <row r="264" spans="1:11" hidden="1">
      <c r="A264" s="114">
        <v>262</v>
      </c>
      <c r="B264" s="184">
        <f>'1.MonthlyData12(26)'!AF264/1000</f>
        <v>1657.962</v>
      </c>
      <c r="C264" s="119">
        <f t="shared" si="24"/>
        <v>1464.9188333333332</v>
      </c>
      <c r="D264" s="117">
        <f t="shared" si="26"/>
        <v>1461.5562024067981</v>
      </c>
      <c r="E264" s="116">
        <f t="shared" si="29"/>
        <v>1.1343812829570106</v>
      </c>
      <c r="F264" s="113">
        <f t="shared" si="27"/>
        <v>10</v>
      </c>
      <c r="G264" s="24"/>
      <c r="H264" s="118">
        <f t="shared" si="25"/>
        <v>1.0630324655045216</v>
      </c>
      <c r="I264" s="115">
        <f t="shared" si="28"/>
        <v>1553.6816933179241</v>
      </c>
      <c r="J264" s="187"/>
      <c r="K264" s="187"/>
    </row>
    <row r="265" spans="1:11" hidden="1">
      <c r="A265" s="114">
        <v>263</v>
      </c>
      <c r="B265" s="184">
        <f>'1.MonthlyData12(26)'!AF265/1000</f>
        <v>1454.1659999999999</v>
      </c>
      <c r="C265" s="119">
        <f t="shared" si="24"/>
        <v>1464.3632499999999</v>
      </c>
      <c r="D265" s="117">
        <f t="shared" si="26"/>
        <v>1464.452157025451</v>
      </c>
      <c r="E265" s="116">
        <f t="shared" si="29"/>
        <v>0.99297610579075246</v>
      </c>
      <c r="F265" s="113">
        <f t="shared" si="27"/>
        <v>11</v>
      </c>
      <c r="G265" s="24"/>
      <c r="H265" s="118">
        <f t="shared" si="25"/>
        <v>1.0139681276025423</v>
      </c>
      <c r="I265" s="115">
        <f t="shared" si="28"/>
        <v>1484.9078116226008</v>
      </c>
      <c r="J265" s="187"/>
      <c r="K265" s="187"/>
    </row>
    <row r="266" spans="1:11" hidden="1">
      <c r="A266" s="114">
        <v>264</v>
      </c>
      <c r="B266" s="184">
        <f>'1.MonthlyData12(26)'!AF266/1000</f>
        <v>1644.905</v>
      </c>
      <c r="C266" s="119">
        <f t="shared" ref="C266:C308" si="30">(AVERAGE(B260:B271)+AVERAGE(B261:B272))/2</f>
        <v>1460.7240833333331</v>
      </c>
      <c r="D266" s="117">
        <f t="shared" si="26"/>
        <v>1467.3481116441044</v>
      </c>
      <c r="E266" s="116">
        <f t="shared" si="29"/>
        <v>1.1210052931181751</v>
      </c>
      <c r="F266" s="113">
        <f t="shared" si="27"/>
        <v>12</v>
      </c>
      <c r="G266" s="24"/>
      <c r="H266" s="118">
        <f t="shared" si="25"/>
        <v>0.9766685772844228</v>
      </c>
      <c r="I266" s="115">
        <f t="shared" si="28"/>
        <v>1433.1127925804319</v>
      </c>
      <c r="J266" s="187"/>
      <c r="K266" s="187"/>
    </row>
    <row r="267" spans="1:11" hidden="1">
      <c r="A267" s="114">
        <v>265</v>
      </c>
      <c r="B267" s="184">
        <f>'1.MonthlyData12(26)'!AF267/1000</f>
        <v>1509.7360000000001</v>
      </c>
      <c r="C267" s="119">
        <f t="shared" si="30"/>
        <v>1459.8287916666666</v>
      </c>
      <c r="D267" s="117">
        <f t="shared" si="26"/>
        <v>1470.2440662627575</v>
      </c>
      <c r="E267" s="116">
        <f t="shared" si="29"/>
        <v>1.0268608013073828</v>
      </c>
      <c r="F267" s="113">
        <f t="shared" si="27"/>
        <v>1</v>
      </c>
      <c r="G267" s="24"/>
      <c r="H267" s="118">
        <f t="shared" si="25"/>
        <v>0.95044487185958548</v>
      </c>
      <c r="I267" s="115">
        <f t="shared" si="28"/>
        <v>1397.3859331614226</v>
      </c>
      <c r="J267" s="187"/>
      <c r="K267" s="187"/>
    </row>
    <row r="268" spans="1:11" hidden="1">
      <c r="A268" s="114">
        <v>266</v>
      </c>
      <c r="B268" s="184">
        <f>'1.MonthlyData12(26)'!AF268/1000</f>
        <v>1301.925</v>
      </c>
      <c r="C268" s="119">
        <f t="shared" si="30"/>
        <v>1461.1120833333332</v>
      </c>
      <c r="D268" s="117">
        <f t="shared" si="26"/>
        <v>1473.1400208814107</v>
      </c>
      <c r="E268" s="116">
        <f t="shared" si="29"/>
        <v>0.88377546027229026</v>
      </c>
      <c r="F268" s="113">
        <f t="shared" si="27"/>
        <v>2</v>
      </c>
      <c r="G268" s="24"/>
      <c r="H268" s="118">
        <f t="shared" si="25"/>
        <v>0.87228121628502353</v>
      </c>
      <c r="I268" s="115">
        <f t="shared" si="28"/>
        <v>1284.9923691725819</v>
      </c>
      <c r="J268" s="187"/>
      <c r="K268" s="187"/>
    </row>
    <row r="269" spans="1:11" hidden="1">
      <c r="A269" s="114">
        <v>267</v>
      </c>
      <c r="B269" s="184">
        <f>'1.MonthlyData12(26)'!AF269/1000</f>
        <v>1203.799</v>
      </c>
      <c r="C269" s="119">
        <f t="shared" si="30"/>
        <v>1461.2487916666664</v>
      </c>
      <c r="D269" s="117">
        <f t="shared" si="26"/>
        <v>1476.0359755000638</v>
      </c>
      <c r="E269" s="116">
        <f t="shared" si="29"/>
        <v>0.81556210009865571</v>
      </c>
      <c r="F269" s="113">
        <f t="shared" si="27"/>
        <v>3</v>
      </c>
      <c r="G269" s="24"/>
      <c r="H269" s="118">
        <f t="shared" si="25"/>
        <v>0.91697081450455409</v>
      </c>
      <c r="I269" s="115">
        <f t="shared" si="28"/>
        <v>1353.4819106923176</v>
      </c>
      <c r="J269" s="187"/>
      <c r="K269" s="187"/>
    </row>
    <row r="270" spans="1:11" hidden="1">
      <c r="A270" s="114">
        <v>268</v>
      </c>
      <c r="B270" s="184">
        <f>'1.MonthlyData12(26)'!AF270/1000</f>
        <v>1364.588</v>
      </c>
      <c r="C270" s="119">
        <f t="shared" si="30"/>
        <v>1452.29225</v>
      </c>
      <c r="D270" s="117">
        <f t="shared" si="26"/>
        <v>1478.931930118717</v>
      </c>
      <c r="E270" s="116">
        <f t="shared" si="29"/>
        <v>0.92268479178109408</v>
      </c>
      <c r="F270" s="113">
        <f t="shared" si="27"/>
        <v>4</v>
      </c>
      <c r="G270" s="24"/>
      <c r="H270" s="118">
        <f t="shared" si="25"/>
        <v>0.97166974124216643</v>
      </c>
      <c r="I270" s="115">
        <f t="shared" si="28"/>
        <v>1437.0334058532314</v>
      </c>
      <c r="J270" s="187"/>
      <c r="K270" s="187"/>
    </row>
    <row r="271" spans="1:11" hidden="1">
      <c r="A271" s="114">
        <v>269</v>
      </c>
      <c r="B271" s="184">
        <f>'1.MonthlyData12(26)'!AF271/1000</f>
        <v>1402.2860000000001</v>
      </c>
      <c r="C271" s="119">
        <f t="shared" si="30"/>
        <v>1438.7669166666667</v>
      </c>
      <c r="D271" s="117">
        <f t="shared" si="26"/>
        <v>1481.8278847373701</v>
      </c>
      <c r="E271" s="116">
        <f t="shared" si="29"/>
        <v>0.94632177896188829</v>
      </c>
      <c r="F271" s="113">
        <f t="shared" si="27"/>
        <v>5</v>
      </c>
      <c r="G271" s="24"/>
      <c r="H271" s="118">
        <f t="shared" si="25"/>
        <v>1.032474391989211</v>
      </c>
      <c r="I271" s="115">
        <f t="shared" si="28"/>
        <v>1529.9493443268748</v>
      </c>
      <c r="J271" s="187"/>
      <c r="K271" s="187"/>
    </row>
    <row r="272" spans="1:11" hidden="1">
      <c r="A272" s="114">
        <v>270</v>
      </c>
      <c r="B272" s="184">
        <f>'1.MonthlyData12(26)'!AF272/1000</f>
        <v>1441.9459999999999</v>
      </c>
      <c r="C272" s="119">
        <f t="shared" si="30"/>
        <v>1423.84375</v>
      </c>
      <c r="D272" s="117">
        <f t="shared" si="26"/>
        <v>1484.7238393560233</v>
      </c>
      <c r="E272" s="116">
        <f t="shared" si="29"/>
        <v>0.97118801609962857</v>
      </c>
      <c r="F272" s="113">
        <f t="shared" si="27"/>
        <v>6</v>
      </c>
      <c r="G272" s="24"/>
      <c r="H272" s="118">
        <f t="shared" ref="H272:H326" si="31">H260</f>
        <v>1.0145494252322522</v>
      </c>
      <c r="I272" s="115">
        <f t="shared" si="28"/>
        <v>1506.3257178472761</v>
      </c>
      <c r="J272" s="187"/>
      <c r="K272" s="187"/>
    </row>
    <row r="273" spans="1:11" hidden="1">
      <c r="A273" s="114">
        <v>271</v>
      </c>
      <c r="B273" s="184">
        <f>'1.MonthlyData12(26)'!AF273/1000</f>
        <v>1533.934</v>
      </c>
      <c r="C273" s="119">
        <f t="shared" si="30"/>
        <v>1410.9413750000001</v>
      </c>
      <c r="D273" s="117">
        <f t="shared" si="26"/>
        <v>1487.6197939746767</v>
      </c>
      <c r="E273" s="116">
        <f t="shared" si="29"/>
        <v>1.0311330934240794</v>
      </c>
      <c r="F273" s="113">
        <f t="shared" si="27"/>
        <v>7</v>
      </c>
      <c r="G273" s="24"/>
      <c r="H273" s="118">
        <f t="shared" si="31"/>
        <v>1.0542071526337966</v>
      </c>
      <c r="I273" s="115">
        <f t="shared" si="28"/>
        <v>1568.259427207719</v>
      </c>
      <c r="J273" s="187"/>
      <c r="K273" s="187"/>
    </row>
    <row r="274" spans="1:11" hidden="1">
      <c r="A274" s="114">
        <v>272</v>
      </c>
      <c r="B274" s="184">
        <f>'1.MonthlyData12(26)'!AF274/1000</f>
        <v>1525.0740000000001</v>
      </c>
      <c r="C274" s="119">
        <f t="shared" si="30"/>
        <v>1398.5987916666668</v>
      </c>
      <c r="D274" s="117">
        <f t="shared" si="26"/>
        <v>1490.5157485933296</v>
      </c>
      <c r="E274" s="116">
        <f t="shared" si="29"/>
        <v>1.0231854319146139</v>
      </c>
      <c r="F274" s="113">
        <f t="shared" si="27"/>
        <v>8</v>
      </c>
      <c r="G274" s="24"/>
      <c r="H274" s="118">
        <f t="shared" si="31"/>
        <v>1.0874791631728915</v>
      </c>
      <c r="I274" s="115">
        <f t="shared" si="28"/>
        <v>1620.90481897629</v>
      </c>
      <c r="J274" s="187"/>
      <c r="K274" s="187"/>
    </row>
    <row r="275" spans="1:11" hidden="1">
      <c r="A275" s="114">
        <v>273</v>
      </c>
      <c r="B275" s="184">
        <f>'1.MonthlyData12(26)'!AF275/1000</f>
        <v>1486.8589999999999</v>
      </c>
      <c r="C275" s="119">
        <f t="shared" si="30"/>
        <v>1379.5977499999999</v>
      </c>
      <c r="D275" s="117">
        <f t="shared" si="26"/>
        <v>1493.411703211983</v>
      </c>
      <c r="E275" s="116">
        <f t="shared" si="29"/>
        <v>0.9956122593669986</v>
      </c>
      <c r="F275" s="113">
        <f t="shared" si="27"/>
        <v>9</v>
      </c>
      <c r="G275" s="24"/>
      <c r="H275" s="118">
        <f t="shared" si="31"/>
        <v>1.0462540526890332</v>
      </c>
      <c r="I275" s="115">
        <f t="shared" si="28"/>
        <v>1562.4880468187687</v>
      </c>
      <c r="J275" s="187"/>
      <c r="K275" s="187"/>
    </row>
    <row r="276" spans="1:11" hidden="1">
      <c r="A276" s="114">
        <v>274</v>
      </c>
      <c r="B276" s="184">
        <f>'1.MonthlyData12(26)'!AF276/1000</f>
        <v>1458.616</v>
      </c>
      <c r="C276" s="119">
        <f t="shared" si="30"/>
        <v>1363.24675</v>
      </c>
      <c r="D276" s="117">
        <f t="shared" si="26"/>
        <v>1496.3076578306359</v>
      </c>
      <c r="E276" s="116">
        <f t="shared" si="29"/>
        <v>0.97481022192636391</v>
      </c>
      <c r="F276" s="113">
        <f t="shared" si="27"/>
        <v>10</v>
      </c>
      <c r="G276" s="24"/>
      <c r="H276" s="118">
        <f t="shared" si="31"/>
        <v>1.0630324655045216</v>
      </c>
      <c r="I276" s="115">
        <f t="shared" si="28"/>
        <v>1590.623618656997</v>
      </c>
      <c r="J276" s="187"/>
      <c r="K276" s="187"/>
    </row>
    <row r="277" spans="1:11" hidden="1">
      <c r="A277" s="114">
        <v>275</v>
      </c>
      <c r="B277" s="184">
        <f>'1.MonthlyData12(26)'!AF277/1000</f>
        <v>1328.904</v>
      </c>
      <c r="C277" s="119">
        <f t="shared" si="30"/>
        <v>1348.7353750000002</v>
      </c>
      <c r="D277" s="117">
        <f t="shared" si="26"/>
        <v>1499.2036124492893</v>
      </c>
      <c r="E277" s="116">
        <f t="shared" si="29"/>
        <v>0.88640661546228117</v>
      </c>
      <c r="F277" s="113">
        <f t="shared" si="27"/>
        <v>11</v>
      </c>
      <c r="G277" s="24"/>
      <c r="H277" s="118">
        <f t="shared" si="31"/>
        <v>1.0139681276025423</v>
      </c>
      <c r="I277" s="115">
        <f t="shared" si="28"/>
        <v>1520.1446798101733</v>
      </c>
      <c r="J277" s="187"/>
      <c r="K277" s="187"/>
    </row>
    <row r="278" spans="1:11" hidden="1">
      <c r="A278" s="114">
        <v>276</v>
      </c>
      <c r="B278" s="184">
        <f>'1.MonthlyData12(26)'!AF278/1000</f>
        <v>1412.011</v>
      </c>
      <c r="C278" s="119">
        <f t="shared" si="30"/>
        <v>1334.5393333333334</v>
      </c>
      <c r="D278" s="117">
        <f t="shared" si="26"/>
        <v>1502.0995670679424</v>
      </c>
      <c r="E278" s="116">
        <f t="shared" si="29"/>
        <v>0.94002490311358466</v>
      </c>
      <c r="F278" s="113">
        <f t="shared" si="27"/>
        <v>12</v>
      </c>
      <c r="G278" s="24"/>
      <c r="H278" s="118">
        <f t="shared" si="31"/>
        <v>0.9766685772844228</v>
      </c>
      <c r="I278" s="115">
        <f t="shared" si="28"/>
        <v>1467.0534471077947</v>
      </c>
      <c r="J278" s="187"/>
      <c r="K278" s="187"/>
    </row>
    <row r="279" spans="1:11" hidden="1">
      <c r="A279" s="114">
        <v>277</v>
      </c>
      <c r="B279" s="184">
        <f>'1.MonthlyData12(26)'!AF279/1000</f>
        <v>1432.973</v>
      </c>
      <c r="C279" s="119">
        <f t="shared" si="30"/>
        <v>1331.508</v>
      </c>
      <c r="D279" s="117">
        <f t="shared" si="26"/>
        <v>1504.9955216865956</v>
      </c>
      <c r="E279" s="116">
        <f t="shared" si="29"/>
        <v>0.95214436146236336</v>
      </c>
      <c r="F279" s="113">
        <f t="shared" si="27"/>
        <v>1</v>
      </c>
      <c r="G279" s="24"/>
      <c r="H279" s="118">
        <f t="shared" si="31"/>
        <v>0.95044487185958548</v>
      </c>
      <c r="I279" s="115">
        <f t="shared" si="28"/>
        <v>1430.4152757586664</v>
      </c>
      <c r="J279" s="187"/>
      <c r="K279" s="187"/>
    </row>
    <row r="280" spans="1:11" hidden="1">
      <c r="A280" s="114">
        <v>278</v>
      </c>
      <c r="B280" s="184">
        <f>'1.MonthlyData12(26)'!AF280/1000</f>
        <v>1082.4659999999999</v>
      </c>
      <c r="C280" s="119">
        <f t="shared" si="30"/>
        <v>1341.4208333333333</v>
      </c>
      <c r="D280" s="117">
        <f t="shared" si="26"/>
        <v>1507.8914763052487</v>
      </c>
      <c r="E280" s="116">
        <f t="shared" si="29"/>
        <v>0.71786731141444016</v>
      </c>
      <c r="F280" s="113">
        <f t="shared" si="27"/>
        <v>2</v>
      </c>
      <c r="G280" s="24"/>
      <c r="H280" s="118">
        <f t="shared" si="31"/>
        <v>0.87228121628502353</v>
      </c>
      <c r="I280" s="115">
        <f t="shared" si="28"/>
        <v>1315.305410977362</v>
      </c>
      <c r="J280" s="187"/>
      <c r="K280" s="187"/>
    </row>
    <row r="281" spans="1:11" hidden="1">
      <c r="A281" s="114">
        <v>279</v>
      </c>
      <c r="B281" s="184">
        <f>'1.MonthlyData12(26)'!AF281/1000</f>
        <v>967.23299999999995</v>
      </c>
      <c r="C281" s="119">
        <f t="shared" si="30"/>
        <v>1356.2007083333333</v>
      </c>
      <c r="D281" s="117">
        <f t="shared" si="26"/>
        <v>1510.7874309239019</v>
      </c>
      <c r="E281" s="116">
        <f t="shared" si="29"/>
        <v>0.64021779649603094</v>
      </c>
      <c r="F281" s="113">
        <f t="shared" si="27"/>
        <v>3</v>
      </c>
      <c r="G281" s="24"/>
      <c r="H281" s="118">
        <f t="shared" si="31"/>
        <v>0.91697081450455409</v>
      </c>
      <c r="I281" s="115">
        <f t="shared" si="28"/>
        <v>1385.3479810775329</v>
      </c>
      <c r="J281" s="187"/>
      <c r="K281" s="187"/>
    </row>
    <row r="282" spans="1:11" hidden="1">
      <c r="A282" s="114">
        <v>280</v>
      </c>
      <c r="B282" s="184">
        <f>'1.MonthlyData12(26)'!AF282/1000</f>
        <v>1208.73</v>
      </c>
      <c r="C282" s="119">
        <f t="shared" si="30"/>
        <v>1377.9116666666664</v>
      </c>
      <c r="D282" s="117">
        <f t="shared" si="26"/>
        <v>1513.6833855425552</v>
      </c>
      <c r="E282" s="116">
        <f t="shared" si="29"/>
        <v>0.79853555343527161</v>
      </c>
      <c r="F282" s="113">
        <f t="shared" si="27"/>
        <v>4</v>
      </c>
      <c r="G282" s="24"/>
      <c r="H282" s="118">
        <f t="shared" si="31"/>
        <v>0.97166974124216643</v>
      </c>
      <c r="I282" s="115">
        <f t="shared" si="28"/>
        <v>1470.8003435527012</v>
      </c>
      <c r="J282" s="187"/>
      <c r="K282" s="187"/>
    </row>
    <row r="283" spans="1:11" hidden="1">
      <c r="A283" s="114">
        <v>281</v>
      </c>
      <c r="B283" s="184">
        <f>'1.MonthlyData12(26)'!AF283/1000</f>
        <v>1209.8710000000001</v>
      </c>
      <c r="C283" s="119">
        <f t="shared" si="30"/>
        <v>1404.7067916666665</v>
      </c>
      <c r="D283" s="117">
        <f t="shared" si="26"/>
        <v>1516.5793401612082</v>
      </c>
      <c r="E283" s="116">
        <f t="shared" si="29"/>
        <v>0.7977630763922936</v>
      </c>
      <c r="F283" s="113">
        <f t="shared" si="27"/>
        <v>5</v>
      </c>
      <c r="G283" s="24"/>
      <c r="H283" s="118">
        <f t="shared" si="31"/>
        <v>1.032474391989211</v>
      </c>
      <c r="I283" s="115">
        <f t="shared" si="28"/>
        <v>1565.8293321363421</v>
      </c>
      <c r="J283" s="187"/>
      <c r="K283" s="187"/>
    </row>
    <row r="284" spans="1:11" hidden="1">
      <c r="A284" s="114">
        <v>282</v>
      </c>
      <c r="B284" s="184">
        <f>'1.MonthlyData12(26)'!AF284/1000</f>
        <v>1293.6559999999999</v>
      </c>
      <c r="C284" s="119">
        <f t="shared" si="30"/>
        <v>1429.5996250000001</v>
      </c>
      <c r="D284" s="117">
        <f t="shared" si="26"/>
        <v>1519.4752947798615</v>
      </c>
      <c r="E284" s="116">
        <f t="shared" si="29"/>
        <v>0.8513833719076177</v>
      </c>
      <c r="F284" s="113">
        <f t="shared" si="27"/>
        <v>6</v>
      </c>
      <c r="G284" s="24"/>
      <c r="H284" s="118">
        <f t="shared" si="31"/>
        <v>1.0145494252322522</v>
      </c>
      <c r="I284" s="115">
        <f t="shared" si="28"/>
        <v>1541.5827869735156</v>
      </c>
      <c r="J284" s="187"/>
      <c r="K284" s="187"/>
    </row>
    <row r="285" spans="1:11" hidden="1">
      <c r="A285" s="114">
        <v>283</v>
      </c>
      <c r="B285" s="184">
        <f>'1.MonthlyData12(26)'!AF285/1000</f>
        <v>1609.472</v>
      </c>
      <c r="C285" s="119">
        <f t="shared" si="30"/>
        <v>1448.3334166666668</v>
      </c>
      <c r="D285" s="117">
        <f t="shared" si="26"/>
        <v>1522.3712493985145</v>
      </c>
      <c r="E285" s="116">
        <f t="shared" si="29"/>
        <v>1.0572138698992763</v>
      </c>
      <c r="F285" s="113">
        <f t="shared" si="27"/>
        <v>7</v>
      </c>
      <c r="G285" s="24"/>
      <c r="H285" s="118">
        <f t="shared" si="31"/>
        <v>1.0542071526337966</v>
      </c>
      <c r="I285" s="115">
        <f t="shared" si="28"/>
        <v>1604.8946600799634</v>
      </c>
      <c r="J285" s="187"/>
      <c r="K285" s="187"/>
    </row>
    <row r="286" spans="1:11" hidden="1">
      <c r="A286" s="114">
        <v>284</v>
      </c>
      <c r="B286" s="184">
        <f>'1.MonthlyData12(26)'!AF286/1000</f>
        <v>1687.444</v>
      </c>
      <c r="C286" s="119">
        <f t="shared" si="30"/>
        <v>1475.6306666666669</v>
      </c>
      <c r="D286" s="117">
        <f t="shared" si="26"/>
        <v>1525.2672040171678</v>
      </c>
      <c r="E286" s="116">
        <f t="shared" si="29"/>
        <v>1.1063268098571184</v>
      </c>
      <c r="F286" s="113">
        <f t="shared" si="27"/>
        <v>8</v>
      </c>
      <c r="G286" s="24"/>
      <c r="H286" s="118">
        <f t="shared" si="31"/>
        <v>1.0874791631728915</v>
      </c>
      <c r="I286" s="115">
        <f t="shared" si="28"/>
        <v>1658.6963026396456</v>
      </c>
      <c r="J286" s="187"/>
      <c r="K286" s="187"/>
    </row>
    <row r="287" spans="1:11" hidden="1">
      <c r="A287" s="114">
        <v>285</v>
      </c>
      <c r="B287" s="184">
        <f>'1.MonthlyData12(26)'!AF287/1000</f>
        <v>1679.2059999999999</v>
      </c>
      <c r="C287" s="119">
        <f t="shared" si="30"/>
        <v>1530.6030000000001</v>
      </c>
      <c r="D287" s="117">
        <f t="shared" si="26"/>
        <v>1528.163158635821</v>
      </c>
      <c r="E287" s="116">
        <f t="shared" si="29"/>
        <v>1.0988394730697564</v>
      </c>
      <c r="F287" s="113">
        <f t="shared" si="27"/>
        <v>9</v>
      </c>
      <c r="G287" s="24"/>
      <c r="H287" s="118">
        <f t="shared" si="31"/>
        <v>1.0462540526890332</v>
      </c>
      <c r="I287" s="115">
        <f t="shared" si="28"/>
        <v>1598.8468978928015</v>
      </c>
      <c r="J287" s="187"/>
      <c r="K287" s="187"/>
    </row>
    <row r="288" spans="1:11" hidden="1">
      <c r="A288" s="114">
        <v>286</v>
      </c>
      <c r="B288" s="184">
        <f>'1.MonthlyData12(26)'!AF288/1000</f>
        <v>1787.3320000000001</v>
      </c>
      <c r="C288" s="119">
        <f t="shared" si="30"/>
        <v>1585.4020833333332</v>
      </c>
      <c r="D288" s="117">
        <f t="shared" si="26"/>
        <v>1531.0591132544741</v>
      </c>
      <c r="E288" s="116">
        <f t="shared" si="29"/>
        <v>1.1673827512778283</v>
      </c>
      <c r="F288" s="113">
        <f t="shared" si="27"/>
        <v>10</v>
      </c>
      <c r="G288" s="24"/>
      <c r="H288" s="118">
        <f t="shared" si="31"/>
        <v>1.0630324655045216</v>
      </c>
      <c r="I288" s="115">
        <f t="shared" si="28"/>
        <v>1627.5655439960701</v>
      </c>
      <c r="J288" s="187"/>
      <c r="K288" s="187"/>
    </row>
    <row r="289" spans="1:11" hidden="1">
      <c r="A289" s="114">
        <v>287</v>
      </c>
      <c r="B289" s="184">
        <f>'1.MonthlyData12(26)'!AF289/1000</f>
        <v>1643.271</v>
      </c>
      <c r="C289" s="119">
        <f t="shared" si="30"/>
        <v>1635.1445416666666</v>
      </c>
      <c r="D289" s="117">
        <f t="shared" si="26"/>
        <v>1533.9550678731273</v>
      </c>
      <c r="E289" s="116">
        <f t="shared" si="29"/>
        <v>1.0712641031125132</v>
      </c>
      <c r="F289" s="113">
        <f t="shared" si="27"/>
        <v>11</v>
      </c>
      <c r="G289" s="24"/>
      <c r="H289" s="118">
        <f t="shared" si="31"/>
        <v>1.0139681276025423</v>
      </c>
      <c r="I289" s="115">
        <f t="shared" si="28"/>
        <v>1555.3815479977457</v>
      </c>
      <c r="J289" s="187"/>
      <c r="K289" s="187"/>
    </row>
    <row r="290" spans="1:11" hidden="1">
      <c r="A290" s="114">
        <v>288</v>
      </c>
      <c r="B290" s="184">
        <f>'1.MonthlyData12(26)'!AF290/1000</f>
        <v>1695.0719999999999</v>
      </c>
      <c r="C290" s="119">
        <f t="shared" si="30"/>
        <v>1677.4972083333332</v>
      </c>
      <c r="D290" s="117">
        <f t="shared" si="26"/>
        <v>1536.8510224917804</v>
      </c>
      <c r="E290" s="116">
        <f t="shared" si="29"/>
        <v>1.1029514085572765</v>
      </c>
      <c r="F290" s="113">
        <f t="shared" si="27"/>
        <v>12</v>
      </c>
      <c r="G290" s="24"/>
      <c r="H290" s="118">
        <f t="shared" si="31"/>
        <v>0.9766685772844228</v>
      </c>
      <c r="I290" s="115">
        <f t="shared" si="28"/>
        <v>1500.9941016351577</v>
      </c>
      <c r="J290" s="187"/>
      <c r="K290" s="187"/>
    </row>
    <row r="291" spans="1:11" hidden="1">
      <c r="A291" s="114">
        <v>289</v>
      </c>
      <c r="B291" s="184">
        <f>'1.MonthlyData12(26)'!AF291/1000</f>
        <v>1599.5229999999999</v>
      </c>
      <c r="C291" s="119">
        <f t="shared" si="30"/>
        <v>1693.0491249999995</v>
      </c>
      <c r="D291" s="117">
        <f t="shared" si="26"/>
        <v>1539.7469771104336</v>
      </c>
      <c r="E291" s="116">
        <f t="shared" si="29"/>
        <v>1.0388219777523091</v>
      </c>
      <c r="F291" s="113">
        <f t="shared" si="27"/>
        <v>1</v>
      </c>
      <c r="G291" s="24"/>
      <c r="H291" s="118">
        <f t="shared" si="31"/>
        <v>0.95044487185958548</v>
      </c>
      <c r="I291" s="115">
        <f t="shared" si="28"/>
        <v>1463.4446183559101</v>
      </c>
      <c r="J291" s="187"/>
      <c r="K291" s="187"/>
    </row>
    <row r="292" spans="1:11" hidden="1">
      <c r="A292" s="114">
        <v>290</v>
      </c>
      <c r="B292" s="184">
        <f>'1.MonthlyData12(26)'!AF292/1000</f>
        <v>1571.05</v>
      </c>
      <c r="C292" s="119">
        <f t="shared" si="30"/>
        <v>1698.9163749999998</v>
      </c>
      <c r="D292" s="117">
        <f t="shared" si="26"/>
        <v>1542.6429317290867</v>
      </c>
      <c r="E292" s="116">
        <f t="shared" si="29"/>
        <v>1.0184145453796445</v>
      </c>
      <c r="F292" s="113">
        <f t="shared" si="27"/>
        <v>2</v>
      </c>
      <c r="G292" s="24"/>
      <c r="H292" s="118">
        <f t="shared" si="31"/>
        <v>0.87228121628502353</v>
      </c>
      <c r="I292" s="115">
        <f t="shared" si="28"/>
        <v>1345.6184527821424</v>
      </c>
      <c r="J292" s="187"/>
      <c r="K292" s="187"/>
    </row>
    <row r="293" spans="1:11" hidden="1">
      <c r="A293" s="114">
        <v>291</v>
      </c>
      <c r="B293" s="184">
        <f>'1.MonthlyData12(26)'!AF293/1000</f>
        <v>1797.9849999999999</v>
      </c>
      <c r="C293" s="119">
        <f t="shared" si="30"/>
        <v>1700.906833333333</v>
      </c>
      <c r="D293" s="117">
        <f t="shared" si="26"/>
        <v>1545.5388863477401</v>
      </c>
      <c r="E293" s="116">
        <f t="shared" si="29"/>
        <v>1.1633385713437561</v>
      </c>
      <c r="F293" s="113">
        <f t="shared" si="27"/>
        <v>3</v>
      </c>
      <c r="G293" s="24"/>
      <c r="H293" s="118">
        <f t="shared" si="31"/>
        <v>0.91697081450455409</v>
      </c>
      <c r="I293" s="115">
        <f t="shared" si="28"/>
        <v>1417.2140514627488</v>
      </c>
      <c r="J293" s="187"/>
      <c r="K293" s="187"/>
    </row>
    <row r="294" spans="1:11" hidden="1">
      <c r="A294" s="114">
        <v>292</v>
      </c>
      <c r="B294" s="184">
        <f>'1.MonthlyData12(26)'!AF294/1000</f>
        <v>1693.1559999999999</v>
      </c>
      <c r="C294" s="119">
        <f t="shared" si="30"/>
        <v>1695.8301666666664</v>
      </c>
      <c r="D294" s="117">
        <f t="shared" si="26"/>
        <v>1548.434840966393</v>
      </c>
      <c r="E294" s="116">
        <f t="shared" si="29"/>
        <v>1.093462866634598</v>
      </c>
      <c r="F294" s="113">
        <f t="shared" si="27"/>
        <v>4</v>
      </c>
      <c r="G294" s="24"/>
      <c r="H294" s="118">
        <f t="shared" si="31"/>
        <v>0.97166974124216643</v>
      </c>
      <c r="I294" s="115">
        <f t="shared" si="28"/>
        <v>1504.5672812521702</v>
      </c>
      <c r="J294" s="187"/>
      <c r="K294" s="187"/>
    </row>
    <row r="295" spans="1:11">
      <c r="A295" s="114">
        <v>293</v>
      </c>
      <c r="B295" s="184">
        <f>'1.MonthlyData12(26)'!AF295/1000</f>
        <v>1919.2639999999999</v>
      </c>
      <c r="C295" s="119">
        <f t="shared" si="30"/>
        <v>1688.2762083333332</v>
      </c>
      <c r="D295" s="117">
        <f t="shared" si="26"/>
        <v>1551.3307955850464</v>
      </c>
      <c r="E295" s="116">
        <f t="shared" si="29"/>
        <v>1.2371726297589525</v>
      </c>
      <c r="F295" s="113">
        <f t="shared" si="27"/>
        <v>5</v>
      </c>
      <c r="G295" s="24"/>
      <c r="H295" s="118">
        <f t="shared" si="31"/>
        <v>1.032474391989211</v>
      </c>
      <c r="I295" s="115">
        <f t="shared" si="28"/>
        <v>1601.7093199458097</v>
      </c>
      <c r="J295" s="187"/>
      <c r="K295" s="187"/>
    </row>
    <row r="296" spans="1:11">
      <c r="A296" s="114">
        <v>294</v>
      </c>
      <c r="B296" s="184">
        <f>'1.MonthlyData12(26)'!AF296/1000</f>
        <v>1600.7270000000001</v>
      </c>
      <c r="C296" s="119">
        <f t="shared" si="30"/>
        <v>1678.2557083333331</v>
      </c>
      <c r="D296" s="117">
        <f t="shared" si="26"/>
        <v>1554.2267502036993</v>
      </c>
      <c r="E296" s="116">
        <f t="shared" si="29"/>
        <v>1.0299185751308209</v>
      </c>
      <c r="F296" s="113">
        <f t="shared" si="27"/>
        <v>6</v>
      </c>
      <c r="G296" s="24"/>
      <c r="H296" s="118">
        <f t="shared" si="31"/>
        <v>1.0145494252322522</v>
      </c>
      <c r="I296" s="115">
        <f t="shared" si="28"/>
        <v>1576.8398560997543</v>
      </c>
      <c r="J296" s="187"/>
      <c r="K296" s="187"/>
    </row>
    <row r="297" spans="1:11">
      <c r="A297" s="114">
        <v>295</v>
      </c>
      <c r="B297" s="184">
        <f>'1.MonthlyData12(26)'!AF297/1000</f>
        <v>1675.6469999999999</v>
      </c>
      <c r="C297" s="119">
        <f t="shared" si="30"/>
        <v>1674.6243749999999</v>
      </c>
      <c r="D297" s="117">
        <f t="shared" si="26"/>
        <v>1557.1227048223527</v>
      </c>
      <c r="E297" s="116">
        <f t="shared" si="29"/>
        <v>1.0761175049407357</v>
      </c>
      <c r="F297" s="113">
        <f t="shared" si="27"/>
        <v>7</v>
      </c>
      <c r="G297" s="24"/>
      <c r="H297" s="118">
        <f t="shared" si="31"/>
        <v>1.0542071526337966</v>
      </c>
      <c r="I297" s="115">
        <f t="shared" si="28"/>
        <v>1641.5298929522082</v>
      </c>
      <c r="J297" s="187"/>
      <c r="K297" s="187"/>
    </row>
    <row r="298" spans="1:11">
      <c r="A298" s="114">
        <v>296</v>
      </c>
      <c r="B298" s="184">
        <f>'1.MonthlyData12(26)'!AF298/1000</f>
        <v>1762.0830000000001</v>
      </c>
      <c r="C298" s="119">
        <f t="shared" si="30"/>
        <v>1680.8865416666667</v>
      </c>
      <c r="D298" s="117">
        <f t="shared" si="26"/>
        <v>1560.0186594410059</v>
      </c>
      <c r="E298" s="116">
        <f t="shared" si="29"/>
        <v>1.1295268741409792</v>
      </c>
      <c r="F298" s="113">
        <f t="shared" si="27"/>
        <v>8</v>
      </c>
      <c r="G298" s="24"/>
      <c r="H298" s="118">
        <f t="shared" si="31"/>
        <v>1.0874791631728915</v>
      </c>
      <c r="I298" s="115">
        <f t="shared" si="28"/>
        <v>1696.487786303001</v>
      </c>
      <c r="J298" s="187"/>
      <c r="K298" s="187"/>
    </row>
    <row r="299" spans="1:11">
      <c r="A299" s="114">
        <v>297</v>
      </c>
      <c r="B299" s="184">
        <f>'1.MonthlyData12(26)'!AF299/1000</f>
        <v>1652.338</v>
      </c>
      <c r="C299" s="119">
        <f t="shared" si="30"/>
        <v>1685.3498749999999</v>
      </c>
      <c r="D299" s="117">
        <f t="shared" si="26"/>
        <v>1562.914614059659</v>
      </c>
      <c r="E299" s="116">
        <f t="shared" si="29"/>
        <v>1.0572157846218255</v>
      </c>
      <c r="F299" s="113">
        <f t="shared" si="27"/>
        <v>9</v>
      </c>
      <c r="H299" s="118">
        <f t="shared" si="31"/>
        <v>1.0462540526890332</v>
      </c>
      <c r="I299" s="115">
        <f t="shared" si="28"/>
        <v>1635.2057489668343</v>
      </c>
      <c r="J299" s="187"/>
      <c r="K299" s="187"/>
    </row>
    <row r="300" spans="1:11">
      <c r="A300" s="114">
        <v>298</v>
      </c>
      <c r="B300" s="184">
        <f>'1.MonthlyData12(26)'!AF300/1000</f>
        <v>1692.36</v>
      </c>
      <c r="C300" s="119">
        <f t="shared" si="30"/>
        <v>1686.9651250000002</v>
      </c>
      <c r="D300" s="117">
        <f t="shared" si="26"/>
        <v>1565.8105686783122</v>
      </c>
      <c r="E300" s="116">
        <f t="shared" si="29"/>
        <v>1.0808203967025891</v>
      </c>
      <c r="F300" s="113">
        <f t="shared" si="27"/>
        <v>10</v>
      </c>
      <c r="H300" s="118">
        <f t="shared" si="31"/>
        <v>1.0630324655045216</v>
      </c>
      <c r="I300" s="115">
        <f t="shared" si="28"/>
        <v>1664.5074693351432</v>
      </c>
      <c r="J300" s="187"/>
      <c r="K300" s="187"/>
    </row>
    <row r="301" spans="1:11">
      <c r="A301" s="114">
        <v>299</v>
      </c>
      <c r="B301" s="184">
        <f>'1.MonthlyData12(26)'!AF301/1000</f>
        <v>1556.9480000000001</v>
      </c>
      <c r="C301" s="119">
        <f t="shared" si="30"/>
        <v>1685.0712083333337</v>
      </c>
      <c r="D301" s="117">
        <f t="shared" si="26"/>
        <v>1568.7065232969653</v>
      </c>
      <c r="E301" s="116">
        <f t="shared" si="29"/>
        <v>0.99250431924497118</v>
      </c>
      <c r="F301" s="113">
        <f t="shared" si="27"/>
        <v>11</v>
      </c>
      <c r="H301" s="118">
        <f t="shared" si="31"/>
        <v>1.0139681276025423</v>
      </c>
      <c r="I301" s="115">
        <f t="shared" si="28"/>
        <v>1590.6184161853178</v>
      </c>
      <c r="J301" s="187"/>
      <c r="K301" s="187"/>
    </row>
    <row r="302" spans="1:11">
      <c r="A302" s="114">
        <v>300</v>
      </c>
      <c r="B302" s="184">
        <f>'1.MonthlyData12(26)'!AF302/1000</f>
        <v>1540.903</v>
      </c>
      <c r="C302" s="119">
        <f t="shared" si="30"/>
        <v>1687.1929166666669</v>
      </c>
      <c r="D302" s="117">
        <f t="shared" si="26"/>
        <v>1571.6024779156185</v>
      </c>
      <c r="E302" s="116">
        <f t="shared" si="29"/>
        <v>0.98046613036883568</v>
      </c>
      <c r="F302" s="113">
        <f t="shared" si="27"/>
        <v>12</v>
      </c>
      <c r="H302" s="118">
        <f t="shared" si="31"/>
        <v>0.9766685772844228</v>
      </c>
      <c r="I302" s="115">
        <f t="shared" si="28"/>
        <v>1534.9347561625207</v>
      </c>
      <c r="J302" s="187"/>
      <c r="K302" s="187"/>
    </row>
    <row r="303" spans="1:11">
      <c r="A303" s="114">
        <v>301</v>
      </c>
      <c r="B303" s="184">
        <f>'1.MonthlyData12(26)'!AF303/1000</f>
        <v>1666.54</v>
      </c>
      <c r="C303" s="119">
        <f t="shared" si="30"/>
        <v>1693.7310833333331</v>
      </c>
      <c r="D303" s="117">
        <f t="shared" si="26"/>
        <v>1574.4984325342716</v>
      </c>
      <c r="E303" s="116">
        <f t="shared" si="29"/>
        <v>1.0584577066346015</v>
      </c>
      <c r="F303" s="113">
        <f t="shared" si="27"/>
        <v>1</v>
      </c>
      <c r="H303" s="118">
        <f t="shared" si="31"/>
        <v>0.95044487185958548</v>
      </c>
      <c r="I303" s="115">
        <f t="shared" si="28"/>
        <v>1496.4739609531539</v>
      </c>
      <c r="J303" s="187"/>
      <c r="K303" s="187"/>
    </row>
    <row r="304" spans="1:11">
      <c r="A304" s="114">
        <v>302</v>
      </c>
      <c r="B304" s="184">
        <f>'1.MonthlyData12(26)'!AF304/1000</f>
        <v>1654.325</v>
      </c>
      <c r="C304" s="119">
        <f t="shared" si="30"/>
        <v>1689.3890833333332</v>
      </c>
      <c r="D304" s="117">
        <f t="shared" si="26"/>
        <v>1577.394387152925</v>
      </c>
      <c r="E304" s="116">
        <f t="shared" si="29"/>
        <v>1.048770690116331</v>
      </c>
      <c r="F304" s="113">
        <f t="shared" si="27"/>
        <v>2</v>
      </c>
      <c r="H304" s="118">
        <f t="shared" si="31"/>
        <v>0.87228121628502353</v>
      </c>
      <c r="I304" s="115">
        <f t="shared" si="28"/>
        <v>1375.9314945869228</v>
      </c>
      <c r="J304" s="187"/>
      <c r="K304" s="187"/>
    </row>
    <row r="305" spans="1:11">
      <c r="A305" s="114">
        <v>303</v>
      </c>
      <c r="B305" s="184">
        <f>'1.MonthlyData12(26)'!AF305/1000</f>
        <v>1821.83</v>
      </c>
      <c r="C305" s="119">
        <f t="shared" si="30"/>
        <v>1674.7861666666665</v>
      </c>
      <c r="D305" s="117">
        <f t="shared" si="26"/>
        <v>1580.2903417715779</v>
      </c>
      <c r="E305" s="116">
        <f t="shared" si="29"/>
        <v>1.1528451144981655</v>
      </c>
      <c r="F305" s="113">
        <f t="shared" si="27"/>
        <v>3</v>
      </c>
      <c r="H305" s="118">
        <f t="shared" si="31"/>
        <v>0.91697081450455409</v>
      </c>
      <c r="I305" s="115">
        <f t="shared" si="28"/>
        <v>1449.0801218479639</v>
      </c>
      <c r="J305" s="187"/>
      <c r="K305" s="187"/>
    </row>
    <row r="306" spans="1:11">
      <c r="A306" s="114">
        <v>304</v>
      </c>
      <c r="B306" s="184">
        <f>'1.MonthlyData12(26)'!AF306/1000</f>
        <v>1708.077</v>
      </c>
      <c r="C306" s="119">
        <f t="shared" si="30"/>
        <v>1651.6134999999997</v>
      </c>
      <c r="D306" s="117">
        <f t="shared" si="26"/>
        <v>1583.1862963902313</v>
      </c>
      <c r="E306" s="116">
        <f t="shared" si="29"/>
        <v>1.0788856648737597</v>
      </c>
      <c r="F306" s="113">
        <f t="shared" si="27"/>
        <v>4</v>
      </c>
      <c r="H306" s="118">
        <f t="shared" si="31"/>
        <v>0.97166974124216643</v>
      </c>
      <c r="I306" s="115">
        <f t="shared" si="28"/>
        <v>1538.3342189516397</v>
      </c>
      <c r="J306" s="187"/>
      <c r="K306" s="187"/>
    </row>
    <row r="307" spans="1:11">
      <c r="A307" s="114">
        <v>305</v>
      </c>
      <c r="B307" s="184">
        <f>'1.MonthlyData12(26)'!AF307/1000</f>
        <v>1858.8889999999999</v>
      </c>
      <c r="C307" s="119">
        <f t="shared" si="30"/>
        <v>1623.0983749999996</v>
      </c>
      <c r="D307" s="117">
        <f t="shared" si="26"/>
        <v>1586.0822510088842</v>
      </c>
      <c r="E307" s="116">
        <f t="shared" si="29"/>
        <v>1.1720003794365565</v>
      </c>
      <c r="F307" s="113">
        <f t="shared" si="27"/>
        <v>5</v>
      </c>
      <c r="H307" s="118">
        <f t="shared" si="31"/>
        <v>1.032474391989211</v>
      </c>
      <c r="I307" s="115">
        <f t="shared" si="28"/>
        <v>1637.5893077552769</v>
      </c>
      <c r="J307" s="187"/>
      <c r="K307" s="187"/>
    </row>
    <row r="308" spans="1:11">
      <c r="A308" s="114">
        <v>306</v>
      </c>
      <c r="B308" s="184">
        <f>'1.MonthlyData12(26)'!AF308/1000</f>
        <v>1712.0229999999999</v>
      </c>
      <c r="C308" s="119">
        <f t="shared" si="30"/>
        <v>1598.2322083333329</v>
      </c>
      <c r="D308" s="117">
        <f t="shared" si="26"/>
        <v>1588.9782056275376</v>
      </c>
      <c r="E308" s="116">
        <f t="shared" si="29"/>
        <v>1.0774364267154111</v>
      </c>
      <c r="F308" s="113">
        <f t="shared" si="27"/>
        <v>6</v>
      </c>
      <c r="H308" s="118">
        <f t="shared" si="31"/>
        <v>1.0145494252322522</v>
      </c>
      <c r="I308" s="115">
        <f t="shared" si="28"/>
        <v>1612.0969252259938</v>
      </c>
      <c r="J308" s="187"/>
      <c r="K308" s="187"/>
    </row>
    <row r="309" spans="1:11">
      <c r="A309" s="114">
        <v>307</v>
      </c>
      <c r="B309" s="184">
        <f>'1.MonthlyData12(26)'!AF309/1000</f>
        <v>1721.2670000000001</v>
      </c>
      <c r="C309" s="24"/>
      <c r="D309" s="117">
        <f t="shared" si="26"/>
        <v>1591.8741602461907</v>
      </c>
      <c r="E309" s="116">
        <f t="shared" si="29"/>
        <v>1.0812833344400778</v>
      </c>
      <c r="F309" s="113">
        <f t="shared" si="27"/>
        <v>7</v>
      </c>
      <c r="H309" s="118">
        <f t="shared" si="31"/>
        <v>1.0542071526337966</v>
      </c>
      <c r="I309" s="115">
        <f t="shared" si="28"/>
        <v>1678.1651258244528</v>
      </c>
      <c r="J309" s="187"/>
      <c r="K309" s="187"/>
    </row>
    <row r="310" spans="1:11">
      <c r="A310" s="114">
        <v>308</v>
      </c>
      <c r="B310" s="184">
        <f>'1.MonthlyData12(26)'!AF310/1000</f>
        <v>1612.2550000000001</v>
      </c>
      <c r="D310" s="117">
        <f t="shared" si="26"/>
        <v>1594.7701148648439</v>
      </c>
      <c r="E310" s="116">
        <f t="shared" si="29"/>
        <v>1.0109638906398983</v>
      </c>
      <c r="F310" s="113">
        <f t="shared" si="27"/>
        <v>8</v>
      </c>
      <c r="H310" s="118">
        <f t="shared" si="31"/>
        <v>1.0874791631728915</v>
      </c>
      <c r="I310" s="115">
        <f t="shared" si="28"/>
        <v>1734.2792699663564</v>
      </c>
      <c r="J310" s="187"/>
      <c r="K310" s="187"/>
    </row>
    <row r="311" spans="1:11">
      <c r="A311" s="114">
        <v>309</v>
      </c>
      <c r="B311" s="184">
        <f>'1.MonthlyData12(26)'!AF311/1000</f>
        <v>1451.6959999999999</v>
      </c>
      <c r="D311" s="117">
        <f t="shared" si="26"/>
        <v>1597.666069483497</v>
      </c>
      <c r="E311" s="116">
        <f t="shared" si="29"/>
        <v>0.90863543247764711</v>
      </c>
      <c r="F311" s="113">
        <f t="shared" si="27"/>
        <v>9</v>
      </c>
      <c r="H311" s="118">
        <f t="shared" si="31"/>
        <v>1.0462540526890332</v>
      </c>
      <c r="I311" s="115">
        <f t="shared" si="28"/>
        <v>1671.5646000408672</v>
      </c>
      <c r="J311" s="187"/>
      <c r="K311" s="187"/>
    </row>
    <row r="312" spans="1:11">
      <c r="A312" s="114">
        <v>310</v>
      </c>
      <c r="B312" s="184">
        <f>'1.MonthlyData12(26)'!AF312/1000</f>
        <v>1336.8579999999999</v>
      </c>
      <c r="D312" s="117">
        <f t="shared" si="26"/>
        <v>1600.5620241021502</v>
      </c>
      <c r="E312" s="116">
        <f t="shared" si="29"/>
        <v>0.83524285836403156</v>
      </c>
      <c r="F312" s="113">
        <f t="shared" si="27"/>
        <v>10</v>
      </c>
      <c r="H312" s="118">
        <f t="shared" si="31"/>
        <v>1.0630324655045216</v>
      </c>
      <c r="I312" s="115">
        <f t="shared" si="28"/>
        <v>1701.4493946742161</v>
      </c>
      <c r="J312" s="187"/>
      <c r="K312" s="187"/>
    </row>
    <row r="313" spans="1:11">
      <c r="A313" s="114">
        <v>311</v>
      </c>
      <c r="B313" s="184">
        <f>'1.MonthlyData12(26)'!AF313/1000</f>
        <v>1228.087</v>
      </c>
      <c r="D313" s="117">
        <f t="shared" si="26"/>
        <v>1603.4579787208036</v>
      </c>
      <c r="E313" s="116">
        <f t="shared" si="29"/>
        <v>0.76589908578691623</v>
      </c>
      <c r="F313" s="113">
        <f t="shared" si="27"/>
        <v>11</v>
      </c>
      <c r="H313" s="118">
        <f t="shared" si="31"/>
        <v>1.0139681276025423</v>
      </c>
      <c r="I313" s="115">
        <f t="shared" si="28"/>
        <v>1625.8552843728903</v>
      </c>
      <c r="J313" s="187"/>
      <c r="K313" s="187"/>
    </row>
    <row r="314" spans="1:11">
      <c r="A314" s="114">
        <v>312</v>
      </c>
      <c r="B314" s="184">
        <f>'1.MonthlyData12(26)'!AF314/1000</f>
        <v>1272.9760000000001</v>
      </c>
      <c r="D314" s="117">
        <f t="shared" si="26"/>
        <v>1606.3539333394565</v>
      </c>
      <c r="E314" s="116">
        <f t="shared" si="29"/>
        <v>0.79246296446861153</v>
      </c>
      <c r="F314" s="113">
        <f t="shared" si="27"/>
        <v>12</v>
      </c>
      <c r="H314" s="118">
        <f t="shared" si="31"/>
        <v>0.9766685772844228</v>
      </c>
      <c r="I314" s="115">
        <f t="shared" si="28"/>
        <v>1568.8754106898834</v>
      </c>
      <c r="J314" s="187"/>
      <c r="K314" s="187"/>
    </row>
    <row r="315" spans="1:11">
      <c r="A315" s="114">
        <f>A314+1</f>
        <v>313</v>
      </c>
      <c r="B315" s="184"/>
      <c r="C315" s="24"/>
      <c r="F315" s="113">
        <f t="shared" si="27"/>
        <v>1</v>
      </c>
      <c r="H315" s="118">
        <f t="shared" si="31"/>
        <v>0.95044487185958548</v>
      </c>
      <c r="I315" s="115">
        <f t="shared" si="28"/>
        <v>1529.503303550398</v>
      </c>
      <c r="J315" s="187"/>
      <c r="K315" s="187"/>
    </row>
    <row r="316" spans="1:11">
      <c r="A316" s="114">
        <f t="shared" ref="A316:A326" si="32">A315+1</f>
        <v>314</v>
      </c>
      <c r="B316" s="184"/>
      <c r="C316" s="24"/>
      <c r="F316" s="113">
        <f t="shared" si="27"/>
        <v>2</v>
      </c>
      <c r="H316" s="118">
        <f t="shared" si="31"/>
        <v>0.87228121628502353</v>
      </c>
      <c r="I316" s="115">
        <f t="shared" si="28"/>
        <v>1406.2445363917027</v>
      </c>
      <c r="J316" s="187"/>
      <c r="K316" s="187"/>
    </row>
    <row r="317" spans="1:11">
      <c r="A317" s="114">
        <f t="shared" si="32"/>
        <v>315</v>
      </c>
      <c r="B317" s="184"/>
      <c r="C317" s="24"/>
      <c r="F317" s="113">
        <f t="shared" si="27"/>
        <v>3</v>
      </c>
      <c r="H317" s="118">
        <f t="shared" si="31"/>
        <v>0.91697081450455409</v>
      </c>
      <c r="I317" s="115">
        <f t="shared" si="28"/>
        <v>1480.9461922331795</v>
      </c>
      <c r="J317" s="187"/>
      <c r="K317" s="187"/>
    </row>
    <row r="318" spans="1:11">
      <c r="A318" s="114">
        <f t="shared" si="32"/>
        <v>316</v>
      </c>
      <c r="B318" s="184"/>
      <c r="C318" s="24"/>
      <c r="F318" s="113">
        <f t="shared" si="27"/>
        <v>4</v>
      </c>
      <c r="H318" s="118">
        <f t="shared" si="31"/>
        <v>0.97166974124216643</v>
      </c>
      <c r="I318" s="115">
        <f t="shared" si="28"/>
        <v>1572.101156651109</v>
      </c>
      <c r="J318" s="187"/>
      <c r="K318" s="187"/>
    </row>
    <row r="319" spans="1:11">
      <c r="A319" s="114">
        <f t="shared" si="32"/>
        <v>317</v>
      </c>
      <c r="B319" s="184"/>
      <c r="C319" s="24"/>
      <c r="F319" s="113">
        <f t="shared" si="27"/>
        <v>5</v>
      </c>
      <c r="H319" s="118">
        <f t="shared" si="31"/>
        <v>1.032474391989211</v>
      </c>
      <c r="I319" s="115">
        <f t="shared" si="28"/>
        <v>1673.4692955647445</v>
      </c>
      <c r="J319" s="187"/>
      <c r="K319" s="187"/>
    </row>
    <row r="320" spans="1:11">
      <c r="A320" s="114">
        <f t="shared" si="32"/>
        <v>318</v>
      </c>
      <c r="B320" s="184"/>
      <c r="C320" s="24"/>
      <c r="F320" s="113">
        <f t="shared" si="27"/>
        <v>6</v>
      </c>
      <c r="H320" s="118">
        <f t="shared" si="31"/>
        <v>1.0145494252322522</v>
      </c>
      <c r="I320" s="115">
        <f t="shared" si="28"/>
        <v>1647.3539943522328</v>
      </c>
      <c r="J320" s="187"/>
      <c r="K320" s="187"/>
    </row>
    <row r="321" spans="1:11">
      <c r="A321" s="114">
        <f t="shared" si="32"/>
        <v>319</v>
      </c>
      <c r="B321" s="184"/>
      <c r="C321" s="24"/>
      <c r="F321" s="113">
        <f t="shared" si="27"/>
        <v>7</v>
      </c>
      <c r="H321" s="118">
        <f t="shared" si="31"/>
        <v>1.0542071526337966</v>
      </c>
      <c r="I321" s="115">
        <f t="shared" si="28"/>
        <v>1714.8003586966975</v>
      </c>
      <c r="J321" s="187"/>
      <c r="K321" s="187"/>
    </row>
    <row r="322" spans="1:11">
      <c r="A322" s="114">
        <f t="shared" si="32"/>
        <v>320</v>
      </c>
      <c r="B322" s="184"/>
      <c r="F322" s="113">
        <f t="shared" si="27"/>
        <v>8</v>
      </c>
      <c r="H322" s="118">
        <f t="shared" si="31"/>
        <v>1.0874791631728915</v>
      </c>
      <c r="I322" s="115">
        <f t="shared" si="28"/>
        <v>1772.0707536297118</v>
      </c>
      <c r="J322" s="187"/>
      <c r="K322" s="187"/>
    </row>
    <row r="323" spans="1:11">
      <c r="A323" s="114">
        <f t="shared" si="32"/>
        <v>321</v>
      </c>
      <c r="B323" s="184"/>
      <c r="F323" s="113">
        <f t="shared" si="27"/>
        <v>9</v>
      </c>
      <c r="H323" s="118">
        <f t="shared" si="31"/>
        <v>1.0462540526890332</v>
      </c>
      <c r="I323" s="115">
        <f t="shared" si="28"/>
        <v>1707.9234511149</v>
      </c>
      <c r="J323" s="187"/>
      <c r="K323" s="187"/>
    </row>
    <row r="324" spans="1:11">
      <c r="A324" s="114">
        <f t="shared" si="32"/>
        <v>322</v>
      </c>
      <c r="B324" s="184"/>
      <c r="F324" s="113">
        <f t="shared" si="27"/>
        <v>10</v>
      </c>
      <c r="H324" s="118">
        <f t="shared" si="31"/>
        <v>1.0630324655045216</v>
      </c>
      <c r="I324" s="115">
        <f t="shared" si="28"/>
        <v>1738.3913200132895</v>
      </c>
      <c r="J324" s="187"/>
      <c r="K324" s="187"/>
    </row>
    <row r="325" spans="1:11">
      <c r="A325" s="114">
        <f t="shared" si="32"/>
        <v>323</v>
      </c>
      <c r="F325" s="113">
        <f t="shared" si="27"/>
        <v>11</v>
      </c>
      <c r="H325" s="118">
        <f t="shared" si="31"/>
        <v>1.0139681276025423</v>
      </c>
      <c r="I325" s="115">
        <f t="shared" si="28"/>
        <v>1661.0921525604624</v>
      </c>
      <c r="J325" s="187"/>
      <c r="K325" s="187"/>
    </row>
    <row r="326" spans="1:11">
      <c r="A326" s="114">
        <f t="shared" si="32"/>
        <v>324</v>
      </c>
      <c r="F326" s="113">
        <f t="shared" si="27"/>
        <v>12</v>
      </c>
      <c r="H326" s="118">
        <f t="shared" si="31"/>
        <v>0.9766685772844228</v>
      </c>
      <c r="I326" s="115">
        <f t="shared" si="28"/>
        <v>1602.8160652172467</v>
      </c>
      <c r="J326" s="187"/>
      <c r="K326" s="187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E9AC-6729-47E8-93F2-CDAE67E3B5DC}">
  <dimension ref="A1:AP326"/>
  <sheetViews>
    <sheetView zoomScale="78" zoomScaleNormal="78" workbookViewId="0">
      <selection activeCell="R3" sqref="R3"/>
    </sheetView>
  </sheetViews>
  <sheetFormatPr defaultColWidth="9.28515625" defaultRowHeight="16.5"/>
  <cols>
    <col min="1" max="1" width="4.28515625" style="112" bestFit="1" customWidth="1"/>
    <col min="2" max="2" width="13.28515625" style="112" bestFit="1" customWidth="1"/>
    <col min="3" max="3" width="6.7109375" style="112" bestFit="1" customWidth="1"/>
    <col min="4" max="9" width="4.7109375" style="112" customWidth="1"/>
    <col min="10" max="15" width="4.7109375" customWidth="1"/>
    <col min="16" max="16" width="7.7109375" customWidth="1"/>
    <col min="17" max="17" width="6.7109375" customWidth="1"/>
    <col min="18" max="18" width="16.28515625" customWidth="1"/>
    <col min="19" max="19" width="12" customWidth="1"/>
    <col min="20" max="20" width="11.140625" customWidth="1"/>
    <col min="21" max="21" width="14.28515625" style="186" customWidth="1"/>
    <col min="22" max="22" width="16.28515625" style="186" customWidth="1"/>
    <col min="23" max="23" width="12.5703125" style="24" bestFit="1" customWidth="1"/>
    <col min="24" max="24" width="12.7109375" style="24" bestFit="1" customWidth="1"/>
    <col min="25" max="25" width="10.7109375" style="24" bestFit="1" customWidth="1"/>
    <col min="26" max="26" width="9.28515625" style="24" customWidth="1"/>
    <col min="27" max="27" width="9.28515625" style="24" bestFit="1" customWidth="1"/>
    <col min="28" max="28" width="12.28515625" style="24" bestFit="1" customWidth="1"/>
    <col min="29" max="37" width="9.28515625" style="24"/>
    <col min="38" max="16384" width="9.28515625" style="112"/>
  </cols>
  <sheetData>
    <row r="1" spans="1:42" s="24" customFormat="1" ht="17.25" thickBot="1">
      <c r="A1" s="6" t="s">
        <v>99</v>
      </c>
      <c r="B1" s="7" t="s">
        <v>123</v>
      </c>
      <c r="C1" s="190">
        <v>1</v>
      </c>
      <c r="D1" s="190">
        <v>2</v>
      </c>
      <c r="E1" s="190">
        <v>3</v>
      </c>
      <c r="F1" s="190">
        <v>4</v>
      </c>
      <c r="G1" s="190">
        <v>5</v>
      </c>
      <c r="H1" s="190">
        <v>6</v>
      </c>
      <c r="I1" s="190">
        <v>7</v>
      </c>
      <c r="J1" s="190">
        <v>8</v>
      </c>
      <c r="K1" s="190">
        <v>9</v>
      </c>
      <c r="L1" s="190">
        <v>10</v>
      </c>
      <c r="M1" s="190">
        <v>11</v>
      </c>
      <c r="N1" s="190">
        <v>12</v>
      </c>
      <c r="O1" s="190" t="s">
        <v>0</v>
      </c>
      <c r="P1" s="190" t="s">
        <v>4</v>
      </c>
      <c r="Q1" s="190"/>
      <c r="R1" s="190"/>
      <c r="Z1"/>
    </row>
    <row r="2" spans="1:42" s="24" customFormat="1">
      <c r="A2" s="8">
        <v>0</v>
      </c>
      <c r="B2" s="112"/>
      <c r="C2" s="112"/>
      <c r="D2" s="112"/>
      <c r="E2" s="112"/>
      <c r="F2" s="112"/>
      <c r="G2" s="112"/>
      <c r="H2" s="112"/>
      <c r="I2" s="112"/>
      <c r="J2"/>
      <c r="K2"/>
      <c r="L2"/>
      <c r="M2"/>
      <c r="N2"/>
      <c r="O2"/>
      <c r="P2"/>
      <c r="Q2"/>
      <c r="R2"/>
      <c r="Z2"/>
      <c r="AL2" s="112"/>
      <c r="AM2" s="112"/>
      <c r="AN2" s="112"/>
      <c r="AO2" s="112"/>
      <c r="AP2" s="112"/>
    </row>
    <row r="3" spans="1:42" s="24" customFormat="1">
      <c r="A3" s="114">
        <f>'1.MonthlyData12(26)'!B3</f>
        <v>1</v>
      </c>
      <c r="B3" s="184">
        <f>'1.MonthlyData12(26)'!AF3/1000</f>
        <v>479.94499999999999</v>
      </c>
      <c r="C3" s="184">
        <f t="shared" ref="C3:N12" si="0">IF(MOD($A3,$N$1)=C$1,1,0)</f>
        <v>1</v>
      </c>
      <c r="D3" s="184">
        <f t="shared" si="0"/>
        <v>0</v>
      </c>
      <c r="E3" s="184">
        <f t="shared" si="0"/>
        <v>0</v>
      </c>
      <c r="F3" s="184">
        <f t="shared" si="0"/>
        <v>0</v>
      </c>
      <c r="G3" s="184">
        <f t="shared" si="0"/>
        <v>0</v>
      </c>
      <c r="H3" s="184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0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>A3</f>
        <v>1</v>
      </c>
      <c r="P3" s="184" cm="1">
        <f t="array" ref="P3">$S$30+$S$43*O3+SUM(C3:N3*TRANSPOSE($S$31:$S$42))</f>
        <v>650.13650605413147</v>
      </c>
      <c r="Q3" s="181" t="str">
        <f>PROPER(CHAR(96+COLUMN(C3)))&amp;ROW(C3)</f>
        <v>C3</v>
      </c>
      <c r="R3" s="179" t="str" cm="1">
        <f t="array" aca="1" ref="R3" ca="1">_xlfn.FORMULATEXT(INDIRECT(Q3))</f>
        <v>=IF(MOD($A3,$N$1)=C$1,1,0)</v>
      </c>
      <c r="Z3"/>
      <c r="AL3" s="112"/>
      <c r="AM3" s="112"/>
      <c r="AN3" s="112"/>
      <c r="AO3" s="112"/>
      <c r="AP3" s="112"/>
    </row>
    <row r="4" spans="1:42" s="24" customFormat="1">
      <c r="A4" s="114">
        <v>2</v>
      </c>
      <c r="B4" s="184">
        <f>'1.MonthlyData12(26)'!AF4/1000</f>
        <v>467.56799999999998</v>
      </c>
      <c r="C4" s="184">
        <f t="shared" si="0"/>
        <v>0</v>
      </c>
      <c r="D4" s="184">
        <f t="shared" si="0"/>
        <v>1</v>
      </c>
      <c r="E4" s="184">
        <f t="shared" si="0"/>
        <v>0</v>
      </c>
      <c r="F4" s="184">
        <f t="shared" si="0"/>
        <v>0</v>
      </c>
      <c r="G4" s="184">
        <f t="shared" si="0"/>
        <v>0</v>
      </c>
      <c r="H4" s="184">
        <f t="shared" si="0"/>
        <v>0</v>
      </c>
      <c r="I4" s="184">
        <f t="shared" si="0"/>
        <v>0</v>
      </c>
      <c r="J4" s="184">
        <f t="shared" si="0"/>
        <v>0</v>
      </c>
      <c r="K4" s="184">
        <f t="shared" si="0"/>
        <v>0</v>
      </c>
      <c r="L4" s="184">
        <f t="shared" si="0"/>
        <v>0</v>
      </c>
      <c r="M4" s="184">
        <f t="shared" si="0"/>
        <v>0</v>
      </c>
      <c r="N4" s="184">
        <f t="shared" si="0"/>
        <v>0</v>
      </c>
      <c r="O4" s="184">
        <f t="shared" ref="O4:O67" si="1">A4</f>
        <v>2</v>
      </c>
      <c r="P4" s="184" cm="1">
        <f t="array" ref="P4">$S$30+$S$43*O4+SUM(C4:N4*TRANSPOSE($S$31:$S$42))</f>
        <v>561.07031374643941</v>
      </c>
      <c r="Q4" s="181" t="str">
        <f>PROPER(CHAR(96+COLUMN(D3)))&amp;ROW(D3)</f>
        <v>D3</v>
      </c>
      <c r="R4" s="179" t="str" cm="1">
        <f t="array" aca="1" ref="R4" ca="1">_xlfn.FORMULATEXT(INDIRECT(Q4))</f>
        <v>=IF(MOD($A3,$N$1)=D$1,1,0)</v>
      </c>
      <c r="Z4"/>
      <c r="AL4" s="112"/>
      <c r="AM4" s="112"/>
      <c r="AN4" s="112"/>
      <c r="AO4" s="112"/>
      <c r="AP4" s="112"/>
    </row>
    <row r="5" spans="1:42" s="24" customFormat="1">
      <c r="A5" s="114">
        <v>3</v>
      </c>
      <c r="B5" s="184">
        <f>'1.MonthlyData12(26)'!AF5/1000</f>
        <v>504.07</v>
      </c>
      <c r="C5" s="184">
        <f t="shared" si="0"/>
        <v>0</v>
      </c>
      <c r="D5" s="184">
        <f t="shared" si="0"/>
        <v>0</v>
      </c>
      <c r="E5" s="184">
        <f t="shared" si="0"/>
        <v>1</v>
      </c>
      <c r="F5" s="184">
        <f t="shared" si="0"/>
        <v>0</v>
      </c>
      <c r="G5" s="184">
        <f t="shared" si="0"/>
        <v>0</v>
      </c>
      <c r="H5" s="184">
        <f t="shared" si="0"/>
        <v>0</v>
      </c>
      <c r="I5" s="184">
        <f t="shared" si="0"/>
        <v>0</v>
      </c>
      <c r="J5" s="184">
        <f t="shared" si="0"/>
        <v>0</v>
      </c>
      <c r="K5" s="184">
        <f t="shared" si="0"/>
        <v>0</v>
      </c>
      <c r="L5" s="184">
        <f t="shared" si="0"/>
        <v>0</v>
      </c>
      <c r="M5" s="184">
        <f t="shared" si="0"/>
        <v>0</v>
      </c>
      <c r="N5" s="184">
        <f t="shared" si="0"/>
        <v>0</v>
      </c>
      <c r="O5" s="184">
        <f t="shared" si="1"/>
        <v>3</v>
      </c>
      <c r="P5" s="184" cm="1">
        <f t="array" ref="P5">$S$30+$S$43*O5+SUM(C5:N5*TRANSPOSE($S$31:$S$42))</f>
        <v>607.30108297720847</v>
      </c>
      <c r="Q5" s="181" t="str">
        <f>PROPER(CHAR(96+COLUMN(P3)))&amp;ROW(P3)</f>
        <v>P3</v>
      </c>
      <c r="R5" s="179" t="str" cm="1">
        <f t="array" aca="1" ref="R5" ca="1">_xlfn.FORMULATEXT(INDIRECT(Q5))</f>
        <v>=$S$30+$S$43*O3+SUM(C3:N3*TRANSPOSE($S$31:$S$42))</v>
      </c>
      <c r="Z5"/>
      <c r="AL5" s="112"/>
      <c r="AM5" s="112"/>
      <c r="AN5" s="112"/>
      <c r="AO5" s="112"/>
      <c r="AP5" s="112"/>
    </row>
    <row r="6" spans="1:42" s="24" customFormat="1">
      <c r="A6" s="114">
        <v>4</v>
      </c>
      <c r="B6" s="184">
        <f>'1.MonthlyData12(26)'!AF6/1000</f>
        <v>518.35400000000004</v>
      </c>
      <c r="C6" s="184">
        <f t="shared" si="0"/>
        <v>0</v>
      </c>
      <c r="D6" s="184">
        <f t="shared" si="0"/>
        <v>0</v>
      </c>
      <c r="E6" s="184">
        <f t="shared" si="0"/>
        <v>0</v>
      </c>
      <c r="F6" s="184">
        <f t="shared" si="0"/>
        <v>1</v>
      </c>
      <c r="G6" s="184">
        <f t="shared" si="0"/>
        <v>0</v>
      </c>
      <c r="H6" s="184">
        <f t="shared" si="0"/>
        <v>0</v>
      </c>
      <c r="I6" s="184">
        <f t="shared" si="0"/>
        <v>0</v>
      </c>
      <c r="J6" s="184">
        <f t="shared" si="0"/>
        <v>0</v>
      </c>
      <c r="K6" s="184">
        <f t="shared" si="0"/>
        <v>0</v>
      </c>
      <c r="L6" s="184">
        <f t="shared" si="0"/>
        <v>0</v>
      </c>
      <c r="M6" s="184">
        <f t="shared" si="0"/>
        <v>0</v>
      </c>
      <c r="N6" s="184">
        <f t="shared" si="0"/>
        <v>0</v>
      </c>
      <c r="O6" s="184">
        <f t="shared" si="1"/>
        <v>4</v>
      </c>
      <c r="P6" s="184" cm="1">
        <f t="array" ref="P6">$S$30+$S$43*O6+SUM(C6:N6*TRANSPOSE($S$31:$S$42))</f>
        <v>671.8506983618239</v>
      </c>
      <c r="Q6" s="184"/>
      <c r="R6" s="179"/>
      <c r="Z6"/>
      <c r="AL6" s="112"/>
      <c r="AM6" s="112"/>
      <c r="AN6" s="112"/>
      <c r="AO6" s="112"/>
      <c r="AP6" s="112"/>
    </row>
    <row r="7" spans="1:42" s="24" customFormat="1">
      <c r="A7" s="114">
        <v>5</v>
      </c>
      <c r="B7" s="184">
        <f>'1.MonthlyData12(26)'!AF7/1000</f>
        <v>529.22</v>
      </c>
      <c r="C7" s="184">
        <f t="shared" si="0"/>
        <v>0</v>
      </c>
      <c r="D7" s="184">
        <f t="shared" si="0"/>
        <v>0</v>
      </c>
      <c r="E7" s="184">
        <f t="shared" si="0"/>
        <v>0</v>
      </c>
      <c r="F7" s="184">
        <f t="shared" si="0"/>
        <v>0</v>
      </c>
      <c r="G7" s="184">
        <f t="shared" si="0"/>
        <v>1</v>
      </c>
      <c r="H7" s="184">
        <f t="shared" si="0"/>
        <v>0</v>
      </c>
      <c r="I7" s="184">
        <f t="shared" si="0"/>
        <v>0</v>
      </c>
      <c r="J7" s="184">
        <f t="shared" si="0"/>
        <v>0</v>
      </c>
      <c r="K7" s="184">
        <f t="shared" si="0"/>
        <v>0</v>
      </c>
      <c r="L7" s="184">
        <f t="shared" si="0"/>
        <v>0</v>
      </c>
      <c r="M7" s="184">
        <f t="shared" si="0"/>
        <v>0</v>
      </c>
      <c r="N7" s="184">
        <f t="shared" si="0"/>
        <v>0</v>
      </c>
      <c r="O7" s="184">
        <f t="shared" si="1"/>
        <v>5</v>
      </c>
      <c r="P7" s="184" cm="1">
        <f t="array" ref="P7">$S$30+$S$43*O7+SUM(C7:N7*TRANSPOSE($S$31:$S$42))</f>
        <v>748.04127528490085</v>
      </c>
      <c r="Q7" s="184"/>
      <c r="R7" s="179"/>
      <c r="Z7"/>
      <c r="AB7" s="24" cm="1">
        <f t="array" ref="AB7:AM7">C3:N3*TRANSPOSE(S31:S42)</f>
        <v>-21.069869674739234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112">
        <v>0</v>
      </c>
      <c r="AM7" s="112">
        <v>0</v>
      </c>
      <c r="AN7" s="112"/>
      <c r="AO7" s="112"/>
      <c r="AP7" s="112"/>
    </row>
    <row r="8" spans="1:42" s="24" customFormat="1">
      <c r="A8" s="114">
        <v>6</v>
      </c>
      <c r="B8" s="184">
        <f>'1.MonthlyData12(26)'!AF8/1000</f>
        <v>555.90599999999995</v>
      </c>
      <c r="C8" s="184">
        <f t="shared" si="0"/>
        <v>0</v>
      </c>
      <c r="D8" s="184">
        <f t="shared" si="0"/>
        <v>0</v>
      </c>
      <c r="E8" s="184">
        <f t="shared" si="0"/>
        <v>0</v>
      </c>
      <c r="F8" s="184">
        <f t="shared" si="0"/>
        <v>0</v>
      </c>
      <c r="G8" s="184">
        <f t="shared" si="0"/>
        <v>0</v>
      </c>
      <c r="H8" s="184">
        <f t="shared" si="0"/>
        <v>1</v>
      </c>
      <c r="I8" s="184">
        <f t="shared" si="0"/>
        <v>0</v>
      </c>
      <c r="J8" s="184">
        <f t="shared" si="0"/>
        <v>0</v>
      </c>
      <c r="K8" s="184">
        <f t="shared" si="0"/>
        <v>0</v>
      </c>
      <c r="L8" s="184">
        <f t="shared" si="0"/>
        <v>0</v>
      </c>
      <c r="M8" s="184">
        <f t="shared" si="0"/>
        <v>0</v>
      </c>
      <c r="N8" s="184">
        <f t="shared" si="0"/>
        <v>0</v>
      </c>
      <c r="O8" s="184">
        <f t="shared" si="1"/>
        <v>6</v>
      </c>
      <c r="P8" s="184" cm="1">
        <f t="array" ref="P8">$S$30+$S$43*O8+SUM(C8:N8*TRANSPOSE($S$31:$S$42))</f>
        <v>726.85169836182388</v>
      </c>
      <c r="Q8" s="184"/>
      <c r="Z8"/>
      <c r="AL8" s="112"/>
      <c r="AM8" s="112"/>
      <c r="AN8" s="112"/>
      <c r="AO8" s="112"/>
      <c r="AP8" s="112"/>
    </row>
    <row r="9" spans="1:42" s="24" customFormat="1">
      <c r="A9" s="114">
        <v>7</v>
      </c>
      <c r="B9" s="184">
        <f>'1.MonthlyData12(26)'!AF9/1000</f>
        <v>567.56500000000005</v>
      </c>
      <c r="C9" s="184">
        <f t="shared" si="0"/>
        <v>0</v>
      </c>
      <c r="D9" s="184">
        <f t="shared" si="0"/>
        <v>0</v>
      </c>
      <c r="E9" s="184">
        <f t="shared" si="0"/>
        <v>0</v>
      </c>
      <c r="F9" s="184">
        <f t="shared" si="0"/>
        <v>0</v>
      </c>
      <c r="G9" s="184">
        <f t="shared" si="0"/>
        <v>0</v>
      </c>
      <c r="H9" s="184">
        <f t="shared" si="0"/>
        <v>0</v>
      </c>
      <c r="I9" s="184">
        <f t="shared" si="0"/>
        <v>1</v>
      </c>
      <c r="J9" s="184">
        <f t="shared" si="0"/>
        <v>0</v>
      </c>
      <c r="K9" s="184">
        <f t="shared" si="0"/>
        <v>0</v>
      </c>
      <c r="L9" s="184">
        <f t="shared" si="0"/>
        <v>0</v>
      </c>
      <c r="M9" s="184">
        <f t="shared" si="0"/>
        <v>0</v>
      </c>
      <c r="N9" s="184">
        <f t="shared" si="0"/>
        <v>0</v>
      </c>
      <c r="O9" s="184">
        <f t="shared" si="1"/>
        <v>7</v>
      </c>
      <c r="P9" s="184" cm="1">
        <f t="array" ref="P9">$S$30+$S$43*O9+SUM(C9:N9*TRANSPOSE($S$31:$S$42))</f>
        <v>777.7952368233623</v>
      </c>
      <c r="Q9" s="184"/>
      <c r="Z9"/>
      <c r="AL9" s="112"/>
      <c r="AM9" s="112"/>
      <c r="AN9" s="112"/>
      <c r="AO9" s="112"/>
      <c r="AP9" s="112"/>
    </row>
    <row r="10" spans="1:42" s="24" customFormat="1">
      <c r="A10" s="114">
        <v>8</v>
      </c>
      <c r="B10" s="184">
        <f>'1.MonthlyData12(26)'!AF10/1000</f>
        <v>557.41499999999996</v>
      </c>
      <c r="C10" s="184">
        <f t="shared" si="0"/>
        <v>0</v>
      </c>
      <c r="D10" s="184">
        <f t="shared" si="0"/>
        <v>0</v>
      </c>
      <c r="E10" s="184">
        <f t="shared" si="0"/>
        <v>0</v>
      </c>
      <c r="F10" s="184">
        <f t="shared" si="0"/>
        <v>0</v>
      </c>
      <c r="G10" s="184">
        <f t="shared" si="0"/>
        <v>0</v>
      </c>
      <c r="H10" s="184">
        <f t="shared" si="0"/>
        <v>0</v>
      </c>
      <c r="I10" s="184">
        <f t="shared" si="0"/>
        <v>0</v>
      </c>
      <c r="J10" s="184">
        <f t="shared" si="0"/>
        <v>1</v>
      </c>
      <c r="K10" s="184">
        <f t="shared" si="0"/>
        <v>0</v>
      </c>
      <c r="L10" s="184">
        <f t="shared" si="0"/>
        <v>0</v>
      </c>
      <c r="M10" s="184">
        <f t="shared" si="0"/>
        <v>0</v>
      </c>
      <c r="N10" s="184">
        <f t="shared" si="0"/>
        <v>0</v>
      </c>
      <c r="O10" s="184">
        <f t="shared" si="1"/>
        <v>8</v>
      </c>
      <c r="P10" s="184" cm="1">
        <f t="array" ref="P10">$S$30+$S$43*O10+SUM(C10:N10*TRANSPOSE($S$31:$S$42))</f>
        <v>817.28015990028541</v>
      </c>
      <c r="Q10" s="184"/>
      <c r="Z10"/>
      <c r="AL10" s="112"/>
      <c r="AM10" s="112"/>
      <c r="AN10" s="112"/>
      <c r="AO10" s="112"/>
      <c r="AP10" s="112"/>
    </row>
    <row r="11" spans="1:42" s="24" customFormat="1">
      <c r="A11" s="114">
        <v>9</v>
      </c>
      <c r="B11" s="184">
        <f>'1.MonthlyData12(26)'!AF11/1000</f>
        <v>589.04899999999998</v>
      </c>
      <c r="C11" s="184">
        <f t="shared" si="0"/>
        <v>0</v>
      </c>
      <c r="D11" s="184">
        <f t="shared" si="0"/>
        <v>0</v>
      </c>
      <c r="E11" s="184">
        <f t="shared" si="0"/>
        <v>0</v>
      </c>
      <c r="F11" s="184">
        <f t="shared" si="0"/>
        <v>0</v>
      </c>
      <c r="G11" s="184">
        <f t="shared" si="0"/>
        <v>0</v>
      </c>
      <c r="H11" s="184">
        <f t="shared" si="0"/>
        <v>0</v>
      </c>
      <c r="I11" s="184">
        <f t="shared" si="0"/>
        <v>0</v>
      </c>
      <c r="J11" s="184">
        <f t="shared" si="0"/>
        <v>0</v>
      </c>
      <c r="K11" s="184">
        <f t="shared" si="0"/>
        <v>1</v>
      </c>
      <c r="L11" s="184">
        <f t="shared" si="0"/>
        <v>0</v>
      </c>
      <c r="M11" s="184">
        <f t="shared" si="0"/>
        <v>0</v>
      </c>
      <c r="N11" s="184">
        <f t="shared" si="0"/>
        <v>0</v>
      </c>
      <c r="O11" s="184">
        <f t="shared" si="1"/>
        <v>9</v>
      </c>
      <c r="P11" s="184" cm="1">
        <f t="array" ref="P11">$S$30+$S$43*O11+SUM(C11:N11*TRANSPOSE($S$31:$S$42))</f>
        <v>771.83042913105464</v>
      </c>
      <c r="Q11" s="184"/>
      <c r="Z11"/>
      <c r="AL11" s="112"/>
      <c r="AM11" s="112"/>
      <c r="AN11" s="112"/>
      <c r="AO11" s="112"/>
      <c r="AP11" s="112"/>
    </row>
    <row r="12" spans="1:42" s="24" customFormat="1">
      <c r="A12" s="114">
        <v>10</v>
      </c>
      <c r="B12" s="184">
        <f>'1.MonthlyData12(26)'!AF12/1000</f>
        <v>583.32799999999997</v>
      </c>
      <c r="C12" s="184">
        <f t="shared" si="0"/>
        <v>0</v>
      </c>
      <c r="D12" s="184">
        <f t="shared" si="0"/>
        <v>0</v>
      </c>
      <c r="E12" s="184">
        <f t="shared" si="0"/>
        <v>0</v>
      </c>
      <c r="F12" s="184">
        <f t="shared" si="0"/>
        <v>0</v>
      </c>
      <c r="G12" s="184">
        <f t="shared" si="0"/>
        <v>0</v>
      </c>
      <c r="H12" s="184">
        <f t="shared" si="0"/>
        <v>0</v>
      </c>
      <c r="I12" s="184">
        <f t="shared" si="0"/>
        <v>0</v>
      </c>
      <c r="J12" s="184">
        <f t="shared" si="0"/>
        <v>0</v>
      </c>
      <c r="K12" s="184">
        <f t="shared" si="0"/>
        <v>0</v>
      </c>
      <c r="L12" s="184">
        <f t="shared" si="0"/>
        <v>1</v>
      </c>
      <c r="M12" s="184">
        <f t="shared" si="0"/>
        <v>0</v>
      </c>
      <c r="N12" s="184">
        <f t="shared" si="0"/>
        <v>0</v>
      </c>
      <c r="O12" s="184">
        <f t="shared" si="1"/>
        <v>10</v>
      </c>
      <c r="P12" s="184" cm="1">
        <f t="array" ref="P12">$S$30+$S$43*O12+SUM(C12:N12*TRANSPOSE($S$31:$S$42))</f>
        <v>791.79212143874702</v>
      </c>
      <c r="Q12" s="184"/>
      <c r="Z12"/>
      <c r="AL12" s="112"/>
      <c r="AM12" s="112"/>
      <c r="AN12" s="112"/>
      <c r="AO12" s="112"/>
      <c r="AP12" s="112"/>
    </row>
    <row r="13" spans="1:42" s="24" customFormat="1">
      <c r="A13" s="114">
        <v>11</v>
      </c>
      <c r="B13" s="184">
        <f>'1.MonthlyData12(26)'!AF13/1000</f>
        <v>556.21299999999997</v>
      </c>
      <c r="C13" s="184">
        <f t="shared" ref="C13:N22" si="2">IF(MOD($A13,$N$1)=C$1,1,0)</f>
        <v>0</v>
      </c>
      <c r="D13" s="184">
        <f t="shared" si="2"/>
        <v>0</v>
      </c>
      <c r="E13" s="184">
        <f t="shared" si="2"/>
        <v>0</v>
      </c>
      <c r="F13" s="184">
        <f t="shared" si="2"/>
        <v>0</v>
      </c>
      <c r="G13" s="184">
        <f t="shared" si="2"/>
        <v>0</v>
      </c>
      <c r="H13" s="184">
        <f t="shared" si="2"/>
        <v>0</v>
      </c>
      <c r="I13" s="184">
        <f t="shared" si="2"/>
        <v>0</v>
      </c>
      <c r="J13" s="184">
        <f t="shared" si="2"/>
        <v>0</v>
      </c>
      <c r="K13" s="184">
        <f t="shared" si="2"/>
        <v>0</v>
      </c>
      <c r="L13" s="184">
        <f t="shared" si="2"/>
        <v>0</v>
      </c>
      <c r="M13" s="184">
        <f t="shared" si="2"/>
        <v>1</v>
      </c>
      <c r="N13" s="184">
        <f t="shared" si="2"/>
        <v>0</v>
      </c>
      <c r="O13" s="184">
        <f t="shared" si="1"/>
        <v>11</v>
      </c>
      <c r="P13" s="184" cm="1">
        <f t="array" ref="P13">$S$30+$S$43*O13+SUM(C13:N13*TRANSPOSE($S$31:$S$42))</f>
        <v>735.1695060541316</v>
      </c>
      <c r="Q13" s="184"/>
      <c r="Z13"/>
      <c r="AL13" s="112"/>
      <c r="AM13" s="112"/>
      <c r="AN13" s="112"/>
      <c r="AO13" s="112"/>
      <c r="AP13" s="112"/>
    </row>
    <row r="14" spans="1:42" s="24" customFormat="1">
      <c r="A14" s="114">
        <v>12</v>
      </c>
      <c r="B14" s="184">
        <f>'1.MonthlyData12(26)'!AF14/1000</f>
        <v>555.69500000000005</v>
      </c>
      <c r="C14" s="184">
        <f t="shared" si="2"/>
        <v>0</v>
      </c>
      <c r="D14" s="184">
        <f t="shared" si="2"/>
        <v>0</v>
      </c>
      <c r="E14" s="184">
        <f t="shared" si="2"/>
        <v>0</v>
      </c>
      <c r="F14" s="184">
        <f t="shared" si="2"/>
        <v>0</v>
      </c>
      <c r="G14" s="184">
        <f t="shared" si="2"/>
        <v>0</v>
      </c>
      <c r="H14" s="184">
        <f t="shared" si="2"/>
        <v>0</v>
      </c>
      <c r="I14" s="184">
        <f t="shared" si="2"/>
        <v>0</v>
      </c>
      <c r="J14" s="184">
        <f t="shared" si="2"/>
        <v>0</v>
      </c>
      <c r="K14" s="184">
        <f t="shared" si="2"/>
        <v>0</v>
      </c>
      <c r="L14" s="184">
        <f t="shared" si="2"/>
        <v>0</v>
      </c>
      <c r="M14" s="184">
        <f t="shared" si="2"/>
        <v>0</v>
      </c>
      <c r="N14" s="184">
        <f t="shared" si="2"/>
        <v>0</v>
      </c>
      <c r="O14" s="184">
        <f t="shared" si="1"/>
        <v>12</v>
      </c>
      <c r="P14" s="184" cm="1">
        <f t="array" ref="P14">$S$30+$S$43*O14+SUM(C14:N14*TRANSPOSE($S$31:$S$42))</f>
        <v>703.23515990028568</v>
      </c>
      <c r="Q14" s="184"/>
      <c r="R14" t="s">
        <v>69</v>
      </c>
      <c r="S14"/>
      <c r="T14" s="197"/>
      <c r="U14"/>
      <c r="V14"/>
      <c r="W14"/>
      <c r="X14"/>
      <c r="Z14"/>
      <c r="AL14" s="112"/>
      <c r="AM14" s="112"/>
      <c r="AN14" s="112"/>
      <c r="AO14" s="112"/>
      <c r="AP14" s="112"/>
    </row>
    <row r="15" spans="1:42" s="24" customFormat="1" ht="17.25" thickBot="1">
      <c r="A15" s="114">
        <v>13</v>
      </c>
      <c r="B15" s="184">
        <f>'1.MonthlyData12(26)'!AF15/1000</f>
        <v>526.73199999999997</v>
      </c>
      <c r="C15" s="184">
        <f t="shared" si="2"/>
        <v>1</v>
      </c>
      <c r="D15" s="184">
        <f t="shared" si="2"/>
        <v>0</v>
      </c>
      <c r="E15" s="184">
        <f t="shared" si="2"/>
        <v>0</v>
      </c>
      <c r="F15" s="184">
        <f t="shared" si="2"/>
        <v>0</v>
      </c>
      <c r="G15" s="184">
        <f t="shared" si="2"/>
        <v>0</v>
      </c>
      <c r="H15" s="184">
        <f t="shared" si="2"/>
        <v>0</v>
      </c>
      <c r="I15" s="184">
        <f t="shared" si="2"/>
        <v>0</v>
      </c>
      <c r="J15" s="184">
        <f t="shared" si="2"/>
        <v>0</v>
      </c>
      <c r="K15" s="184">
        <f t="shared" si="2"/>
        <v>0</v>
      </c>
      <c r="L15" s="184">
        <f t="shared" si="2"/>
        <v>0</v>
      </c>
      <c r="M15" s="184">
        <f t="shared" si="2"/>
        <v>0</v>
      </c>
      <c r="N15" s="184">
        <f t="shared" si="2"/>
        <v>0</v>
      </c>
      <c r="O15" s="184">
        <f t="shared" si="1"/>
        <v>13</v>
      </c>
      <c r="P15" s="184" cm="1">
        <f t="array" ref="P15">$S$30+$S$43*O15+SUM(C15:N15*TRANSPOSE($S$31:$S$42))</f>
        <v>685.07699787749323</v>
      </c>
      <c r="Q15" s="184"/>
      <c r="R15"/>
      <c r="S15"/>
      <c r="T15"/>
      <c r="U15"/>
      <c r="V15"/>
      <c r="W15"/>
      <c r="X15"/>
      <c r="Z15"/>
      <c r="AL15" s="112"/>
      <c r="AM15" s="112"/>
      <c r="AN15" s="112"/>
      <c r="AO15" s="112"/>
      <c r="AP15" s="112"/>
    </row>
    <row r="16" spans="1:42" s="24" customFormat="1">
      <c r="A16" s="114">
        <v>14</v>
      </c>
      <c r="B16" s="184">
        <f>'1.MonthlyData12(26)'!AF16/1000</f>
        <v>511.84</v>
      </c>
      <c r="C16" s="184">
        <f t="shared" si="2"/>
        <v>0</v>
      </c>
      <c r="D16" s="184">
        <f t="shared" si="2"/>
        <v>1</v>
      </c>
      <c r="E16" s="184">
        <f t="shared" si="2"/>
        <v>0</v>
      </c>
      <c r="F16" s="184">
        <f t="shared" si="2"/>
        <v>0</v>
      </c>
      <c r="G16" s="184">
        <f t="shared" si="2"/>
        <v>0</v>
      </c>
      <c r="H16" s="184">
        <f t="shared" si="2"/>
        <v>0</v>
      </c>
      <c r="I16" s="184">
        <f t="shared" si="2"/>
        <v>0</v>
      </c>
      <c r="J16" s="184">
        <f t="shared" si="2"/>
        <v>0</v>
      </c>
      <c r="K16" s="184">
        <f t="shared" si="2"/>
        <v>0</v>
      </c>
      <c r="L16" s="184">
        <f t="shared" si="2"/>
        <v>0</v>
      </c>
      <c r="M16" s="184">
        <f t="shared" si="2"/>
        <v>0</v>
      </c>
      <c r="N16" s="184">
        <f t="shared" si="2"/>
        <v>0</v>
      </c>
      <c r="O16" s="184">
        <f t="shared" si="1"/>
        <v>14</v>
      </c>
      <c r="P16" s="184" cm="1">
        <f t="array" ref="P16">$S$30+$S$43*O16+SUM(C16:N16*TRANSPOSE($S$31:$S$42))</f>
        <v>596.01080556980116</v>
      </c>
      <c r="Q16" s="184"/>
      <c r="R16" s="194" t="s">
        <v>71</v>
      </c>
      <c r="S16" s="194"/>
      <c r="T16"/>
      <c r="U16"/>
      <c r="V16"/>
      <c r="W16"/>
      <c r="X16"/>
      <c r="Z16"/>
      <c r="AL16" s="112"/>
      <c r="AM16" s="112"/>
      <c r="AN16" s="112"/>
      <c r="AO16" s="112"/>
      <c r="AP16" s="112"/>
    </row>
    <row r="17" spans="1:42">
      <c r="A17" s="114">
        <v>15</v>
      </c>
      <c r="B17" s="184">
        <f>'1.MonthlyData12(26)'!AF17/1000</f>
        <v>608.29899999999998</v>
      </c>
      <c r="C17" s="184">
        <f t="shared" si="2"/>
        <v>0</v>
      </c>
      <c r="D17" s="184">
        <f t="shared" si="2"/>
        <v>0</v>
      </c>
      <c r="E17" s="184">
        <f t="shared" si="2"/>
        <v>1</v>
      </c>
      <c r="F17" s="184">
        <f t="shared" si="2"/>
        <v>0</v>
      </c>
      <c r="G17" s="184">
        <f t="shared" si="2"/>
        <v>0</v>
      </c>
      <c r="H17" s="184">
        <f t="shared" si="2"/>
        <v>0</v>
      </c>
      <c r="I17" s="184">
        <f t="shared" si="2"/>
        <v>0</v>
      </c>
      <c r="J17" s="184">
        <f t="shared" si="2"/>
        <v>0</v>
      </c>
      <c r="K17" s="184">
        <f t="shared" si="2"/>
        <v>0</v>
      </c>
      <c r="L17" s="184">
        <f t="shared" si="2"/>
        <v>0</v>
      </c>
      <c r="M17" s="184">
        <f t="shared" si="2"/>
        <v>0</v>
      </c>
      <c r="N17" s="184">
        <f t="shared" si="2"/>
        <v>0</v>
      </c>
      <c r="O17" s="184">
        <f t="shared" si="1"/>
        <v>15</v>
      </c>
      <c r="P17" s="184" cm="1">
        <f t="array" ref="P17">$S$30+$S$43*O17+SUM(C17:N17*TRANSPOSE($S$31:$S$42))</f>
        <v>642.24157480057022</v>
      </c>
      <c r="Q17" s="184"/>
      <c r="R17" s="191" t="s">
        <v>72</v>
      </c>
      <c r="S17" s="200">
        <v>0.88499913477413505</v>
      </c>
      <c r="U17"/>
      <c r="V17"/>
      <c r="W17"/>
      <c r="X17"/>
      <c r="Z17"/>
    </row>
    <row r="18" spans="1:42">
      <c r="A18" s="114">
        <v>16</v>
      </c>
      <c r="B18" s="184">
        <f>'1.MonthlyData12(26)'!AF18/1000</f>
        <v>610.91800000000001</v>
      </c>
      <c r="C18" s="184">
        <f t="shared" si="2"/>
        <v>0</v>
      </c>
      <c r="D18" s="184">
        <f t="shared" si="2"/>
        <v>0</v>
      </c>
      <c r="E18" s="184">
        <f t="shared" si="2"/>
        <v>0</v>
      </c>
      <c r="F18" s="184">
        <f t="shared" si="2"/>
        <v>1</v>
      </c>
      <c r="G18" s="184">
        <f t="shared" si="2"/>
        <v>0</v>
      </c>
      <c r="H18" s="184">
        <f t="shared" si="2"/>
        <v>0</v>
      </c>
      <c r="I18" s="184">
        <f t="shared" si="2"/>
        <v>0</v>
      </c>
      <c r="J18" s="184">
        <f t="shared" si="2"/>
        <v>0</v>
      </c>
      <c r="K18" s="184">
        <f t="shared" si="2"/>
        <v>0</v>
      </c>
      <c r="L18" s="184">
        <f t="shared" si="2"/>
        <v>0</v>
      </c>
      <c r="M18" s="184">
        <f t="shared" si="2"/>
        <v>0</v>
      </c>
      <c r="N18" s="184">
        <f t="shared" si="2"/>
        <v>0</v>
      </c>
      <c r="O18" s="184">
        <f t="shared" si="1"/>
        <v>16</v>
      </c>
      <c r="P18" s="184" cm="1">
        <f t="array" ref="P18">$S$30+$S$43*O18+SUM(C18:N18*TRANSPOSE($S$31:$S$42))</f>
        <v>706.79119018518566</v>
      </c>
      <c r="Q18" s="184"/>
      <c r="R18" s="191" t="s">
        <v>74</v>
      </c>
      <c r="S18" s="200">
        <v>0.78322346855096769</v>
      </c>
      <c r="U18"/>
      <c r="V18"/>
      <c r="W18"/>
      <c r="X18"/>
      <c r="Z18"/>
    </row>
    <row r="19" spans="1:42">
      <c r="A19" s="114">
        <v>17</v>
      </c>
      <c r="B19" s="184">
        <f>'1.MonthlyData12(26)'!AF19/1000</f>
        <v>632.19899999999996</v>
      </c>
      <c r="C19" s="184">
        <f t="shared" si="2"/>
        <v>0</v>
      </c>
      <c r="D19" s="184">
        <f t="shared" si="2"/>
        <v>0</v>
      </c>
      <c r="E19" s="184">
        <f t="shared" si="2"/>
        <v>0</v>
      </c>
      <c r="F19" s="184">
        <f t="shared" si="2"/>
        <v>0</v>
      </c>
      <c r="G19" s="184">
        <f t="shared" si="2"/>
        <v>1</v>
      </c>
      <c r="H19" s="184">
        <f t="shared" si="2"/>
        <v>0</v>
      </c>
      <c r="I19" s="184">
        <f t="shared" si="2"/>
        <v>0</v>
      </c>
      <c r="J19" s="184">
        <f t="shared" si="2"/>
        <v>0</v>
      </c>
      <c r="K19" s="184">
        <f t="shared" si="2"/>
        <v>0</v>
      </c>
      <c r="L19" s="184">
        <f t="shared" si="2"/>
        <v>0</v>
      </c>
      <c r="M19" s="184">
        <f t="shared" si="2"/>
        <v>0</v>
      </c>
      <c r="N19" s="184">
        <f t="shared" si="2"/>
        <v>0</v>
      </c>
      <c r="O19" s="184">
        <f t="shared" si="1"/>
        <v>17</v>
      </c>
      <c r="P19" s="184" cm="1">
        <f t="array" ref="P19">$S$30+$S$43*O19+SUM(C19:N19*TRANSPOSE($S$31:$S$42))</f>
        <v>782.9817671082626</v>
      </c>
      <c r="Q19" s="184"/>
      <c r="R19" s="191" t="s">
        <v>75</v>
      </c>
      <c r="S19" s="200">
        <v>0.77376677422600992</v>
      </c>
      <c r="U19"/>
      <c r="V19"/>
      <c r="W19"/>
      <c r="X19"/>
      <c r="Z19"/>
    </row>
    <row r="20" spans="1:42">
      <c r="A20" s="114">
        <v>18</v>
      </c>
      <c r="B20" s="184">
        <f>'1.MonthlyData12(26)'!AF20/1000</f>
        <v>639.68399999999997</v>
      </c>
      <c r="C20" s="184">
        <f t="shared" si="2"/>
        <v>0</v>
      </c>
      <c r="D20" s="184">
        <f t="shared" si="2"/>
        <v>0</v>
      </c>
      <c r="E20" s="184">
        <f t="shared" si="2"/>
        <v>0</v>
      </c>
      <c r="F20" s="184">
        <f t="shared" si="2"/>
        <v>0</v>
      </c>
      <c r="G20" s="184">
        <f t="shared" si="2"/>
        <v>0</v>
      </c>
      <c r="H20" s="184">
        <f t="shared" si="2"/>
        <v>1</v>
      </c>
      <c r="I20" s="184">
        <f t="shared" si="2"/>
        <v>0</v>
      </c>
      <c r="J20" s="184">
        <f t="shared" si="2"/>
        <v>0</v>
      </c>
      <c r="K20" s="184">
        <f t="shared" si="2"/>
        <v>0</v>
      </c>
      <c r="L20" s="184">
        <f t="shared" si="2"/>
        <v>0</v>
      </c>
      <c r="M20" s="184">
        <f t="shared" si="2"/>
        <v>0</v>
      </c>
      <c r="N20" s="184">
        <f t="shared" si="2"/>
        <v>0</v>
      </c>
      <c r="O20" s="184">
        <f t="shared" si="1"/>
        <v>18</v>
      </c>
      <c r="P20" s="184" cm="1">
        <f t="array" ref="P20">$S$30+$S$43*O20+SUM(C20:N20*TRANSPOSE($S$31:$S$42))</f>
        <v>761.79219018518563</v>
      </c>
      <c r="Q20" s="184"/>
      <c r="R20" s="191" t="s">
        <v>76</v>
      </c>
      <c r="S20" s="200">
        <v>146.70021133470519</v>
      </c>
      <c r="U20"/>
      <c r="V20"/>
      <c r="W20"/>
      <c r="X20"/>
      <c r="Z20"/>
    </row>
    <row r="21" spans="1:42" ht="17.25" thickBot="1">
      <c r="A21" s="114">
        <v>19</v>
      </c>
      <c r="B21" s="184">
        <f>'1.MonthlyData12(26)'!AF21/1000</f>
        <v>658.19100000000003</v>
      </c>
      <c r="C21" s="184">
        <f t="shared" si="2"/>
        <v>0</v>
      </c>
      <c r="D21" s="184">
        <f t="shared" si="2"/>
        <v>0</v>
      </c>
      <c r="E21" s="184">
        <f t="shared" si="2"/>
        <v>0</v>
      </c>
      <c r="F21" s="184">
        <f t="shared" si="2"/>
        <v>0</v>
      </c>
      <c r="G21" s="184">
        <f t="shared" si="2"/>
        <v>0</v>
      </c>
      <c r="H21" s="184">
        <f t="shared" si="2"/>
        <v>0</v>
      </c>
      <c r="I21" s="184">
        <f t="shared" si="2"/>
        <v>1</v>
      </c>
      <c r="J21" s="184">
        <f t="shared" si="2"/>
        <v>0</v>
      </c>
      <c r="K21" s="184">
        <f t="shared" si="2"/>
        <v>0</v>
      </c>
      <c r="L21" s="184">
        <f t="shared" si="2"/>
        <v>0</v>
      </c>
      <c r="M21" s="184">
        <f t="shared" si="2"/>
        <v>0</v>
      </c>
      <c r="N21" s="184">
        <f t="shared" si="2"/>
        <v>0</v>
      </c>
      <c r="O21" s="184">
        <f t="shared" si="1"/>
        <v>19</v>
      </c>
      <c r="P21" s="184" cm="1">
        <f t="array" ref="P21">$S$30+$S$43*O21+SUM(C21:N21*TRANSPOSE($S$31:$S$42))</f>
        <v>812.73572864672406</v>
      </c>
      <c r="Q21" s="184"/>
      <c r="R21" s="192" t="s">
        <v>77</v>
      </c>
      <c r="S21" s="192">
        <v>312</v>
      </c>
      <c r="U21"/>
      <c r="V21"/>
      <c r="W21"/>
      <c r="X21"/>
      <c r="Z21"/>
    </row>
    <row r="22" spans="1:42">
      <c r="A22" s="114">
        <v>20</v>
      </c>
      <c r="B22" s="184">
        <f>'1.MonthlyData12(26)'!AF22/1000</f>
        <v>685.74699999999996</v>
      </c>
      <c r="C22" s="184">
        <f t="shared" si="2"/>
        <v>0</v>
      </c>
      <c r="D22" s="184">
        <f t="shared" si="2"/>
        <v>0</v>
      </c>
      <c r="E22" s="184">
        <f t="shared" si="2"/>
        <v>0</v>
      </c>
      <c r="F22" s="184">
        <f t="shared" si="2"/>
        <v>0</v>
      </c>
      <c r="G22" s="184">
        <f t="shared" si="2"/>
        <v>0</v>
      </c>
      <c r="H22" s="184">
        <f t="shared" si="2"/>
        <v>0</v>
      </c>
      <c r="I22" s="184">
        <f t="shared" si="2"/>
        <v>0</v>
      </c>
      <c r="J22" s="184">
        <f t="shared" si="2"/>
        <v>1</v>
      </c>
      <c r="K22" s="184">
        <f t="shared" si="2"/>
        <v>0</v>
      </c>
      <c r="L22" s="184">
        <f t="shared" si="2"/>
        <v>0</v>
      </c>
      <c r="M22" s="184">
        <f t="shared" si="2"/>
        <v>0</v>
      </c>
      <c r="N22" s="184">
        <f t="shared" si="2"/>
        <v>0</v>
      </c>
      <c r="O22" s="184">
        <f t="shared" si="1"/>
        <v>20</v>
      </c>
      <c r="P22" s="184" cm="1">
        <f t="array" ref="P22">$S$30+$S$43*O22+SUM(C22:N22*TRANSPOSE($S$31:$S$42))</f>
        <v>852.22065172364717</v>
      </c>
      <c r="Q22" s="184"/>
      <c r="U22"/>
      <c r="V22"/>
      <c r="W22"/>
      <c r="X22"/>
      <c r="Z22"/>
    </row>
    <row r="23" spans="1:42" ht="17.25" thickBot="1">
      <c r="A23" s="114">
        <v>21</v>
      </c>
      <c r="B23" s="184">
        <f>'1.MonthlyData12(26)'!AF23/1000</f>
        <v>662.72299999999996</v>
      </c>
      <c r="C23" s="184">
        <f t="shared" ref="C23:N32" si="3">IF(MOD($A23,$N$1)=C$1,1,0)</f>
        <v>0</v>
      </c>
      <c r="D23" s="184">
        <f t="shared" si="3"/>
        <v>0</v>
      </c>
      <c r="E23" s="184">
        <f t="shared" si="3"/>
        <v>0</v>
      </c>
      <c r="F23" s="184">
        <f t="shared" si="3"/>
        <v>0</v>
      </c>
      <c r="G23" s="184">
        <f t="shared" si="3"/>
        <v>0</v>
      </c>
      <c r="H23" s="184">
        <f t="shared" si="3"/>
        <v>0</v>
      </c>
      <c r="I23" s="184">
        <f t="shared" si="3"/>
        <v>0</v>
      </c>
      <c r="J23" s="184">
        <f t="shared" si="3"/>
        <v>0</v>
      </c>
      <c r="K23" s="184">
        <f t="shared" si="3"/>
        <v>1</v>
      </c>
      <c r="L23" s="184">
        <f t="shared" si="3"/>
        <v>0</v>
      </c>
      <c r="M23" s="184">
        <f t="shared" si="3"/>
        <v>0</v>
      </c>
      <c r="N23" s="184">
        <f t="shared" si="3"/>
        <v>0</v>
      </c>
      <c r="O23" s="184">
        <f t="shared" si="1"/>
        <v>21</v>
      </c>
      <c r="P23" s="184" cm="1">
        <f t="array" ref="P23">$S$30+$S$43*O23+SUM(C23:N23*TRANSPOSE($S$31:$S$42))</f>
        <v>806.7709209544164</v>
      </c>
      <c r="Q23" s="184"/>
      <c r="R23" t="s">
        <v>78</v>
      </c>
      <c r="U23"/>
      <c r="V23"/>
      <c r="W23"/>
      <c r="X23"/>
      <c r="Z23"/>
    </row>
    <row r="24" spans="1:42">
      <c r="A24" s="114">
        <v>22</v>
      </c>
      <c r="B24" s="184">
        <f>'1.MonthlyData12(26)'!AF24/1000</f>
        <v>658.73699999999997</v>
      </c>
      <c r="C24" s="184">
        <f t="shared" si="3"/>
        <v>0</v>
      </c>
      <c r="D24" s="184">
        <f t="shared" si="3"/>
        <v>0</v>
      </c>
      <c r="E24" s="184">
        <f t="shared" si="3"/>
        <v>0</v>
      </c>
      <c r="F24" s="184">
        <f t="shared" si="3"/>
        <v>0</v>
      </c>
      <c r="G24" s="184">
        <f t="shared" si="3"/>
        <v>0</v>
      </c>
      <c r="H24" s="184">
        <f t="shared" si="3"/>
        <v>0</v>
      </c>
      <c r="I24" s="184">
        <f t="shared" si="3"/>
        <v>0</v>
      </c>
      <c r="J24" s="184">
        <f t="shared" si="3"/>
        <v>0</v>
      </c>
      <c r="K24" s="184">
        <f t="shared" si="3"/>
        <v>0</v>
      </c>
      <c r="L24" s="184">
        <f t="shared" si="3"/>
        <v>1</v>
      </c>
      <c r="M24" s="184">
        <f t="shared" si="3"/>
        <v>0</v>
      </c>
      <c r="N24" s="184">
        <f t="shared" si="3"/>
        <v>0</v>
      </c>
      <c r="O24" s="184">
        <f t="shared" si="1"/>
        <v>22</v>
      </c>
      <c r="P24" s="184" cm="1">
        <f t="array" ref="P24">$S$30+$S$43*O24+SUM(C24:N24*TRANSPOSE($S$31:$S$42))</f>
        <v>826.73261326210877</v>
      </c>
      <c r="Q24" s="184"/>
      <c r="R24" s="193"/>
      <c r="S24" s="193" t="s">
        <v>79</v>
      </c>
      <c r="T24" s="193" t="s">
        <v>80</v>
      </c>
      <c r="U24" s="193" t="s">
        <v>81</v>
      </c>
      <c r="V24" s="193" t="s">
        <v>82</v>
      </c>
      <c r="W24" s="193" t="s">
        <v>83</v>
      </c>
      <c r="X24"/>
      <c r="Z24"/>
    </row>
    <row r="25" spans="1:42">
      <c r="A25" s="114">
        <v>23</v>
      </c>
      <c r="B25" s="184">
        <f>'1.MonthlyData12(26)'!AF25/1000</f>
        <v>667.18600000000004</v>
      </c>
      <c r="C25" s="184">
        <f t="shared" si="3"/>
        <v>0</v>
      </c>
      <c r="D25" s="184">
        <f t="shared" si="3"/>
        <v>0</v>
      </c>
      <c r="E25" s="184">
        <f t="shared" si="3"/>
        <v>0</v>
      </c>
      <c r="F25" s="184">
        <f t="shared" si="3"/>
        <v>0</v>
      </c>
      <c r="G25" s="184">
        <f t="shared" si="3"/>
        <v>0</v>
      </c>
      <c r="H25" s="184">
        <f t="shared" si="3"/>
        <v>0</v>
      </c>
      <c r="I25" s="184">
        <f t="shared" si="3"/>
        <v>0</v>
      </c>
      <c r="J25" s="184">
        <f t="shared" si="3"/>
        <v>0</v>
      </c>
      <c r="K25" s="184">
        <f t="shared" si="3"/>
        <v>0</v>
      </c>
      <c r="L25" s="184">
        <f t="shared" si="3"/>
        <v>0</v>
      </c>
      <c r="M25" s="184">
        <f t="shared" si="3"/>
        <v>1</v>
      </c>
      <c r="N25" s="184">
        <f t="shared" si="3"/>
        <v>0</v>
      </c>
      <c r="O25" s="184">
        <f t="shared" si="1"/>
        <v>23</v>
      </c>
      <c r="P25" s="184" cm="1">
        <f t="array" ref="P25">$S$30+$S$43*O25+SUM(C25:N25*TRANSPOSE($S$31:$S$42))</f>
        <v>770.10999787749347</v>
      </c>
      <c r="Q25" s="184"/>
      <c r="R25" s="191" t="s">
        <v>70</v>
      </c>
      <c r="S25" s="191">
        <v>13</v>
      </c>
      <c r="T25" s="202">
        <v>23171341.196326811</v>
      </c>
      <c r="U25" s="202">
        <v>1782410.8612559086</v>
      </c>
      <c r="V25" s="200">
        <v>82.822119615721391</v>
      </c>
      <c r="W25" s="191">
        <v>1.0748305555070119E-90</v>
      </c>
      <c r="X25"/>
      <c r="Z25"/>
    </row>
    <row r="26" spans="1:42">
      <c r="A26" s="114">
        <v>24</v>
      </c>
      <c r="B26" s="184">
        <f>'1.MonthlyData12(26)'!AF26/1000</f>
        <v>613.65</v>
      </c>
      <c r="C26" s="184">
        <f t="shared" si="3"/>
        <v>0</v>
      </c>
      <c r="D26" s="184">
        <f t="shared" si="3"/>
        <v>0</v>
      </c>
      <c r="E26" s="184">
        <f t="shared" si="3"/>
        <v>0</v>
      </c>
      <c r="F26" s="184">
        <f t="shared" si="3"/>
        <v>0</v>
      </c>
      <c r="G26" s="184">
        <f t="shared" si="3"/>
        <v>0</v>
      </c>
      <c r="H26" s="184">
        <f t="shared" si="3"/>
        <v>0</v>
      </c>
      <c r="I26" s="184">
        <f t="shared" si="3"/>
        <v>0</v>
      </c>
      <c r="J26" s="184">
        <f t="shared" si="3"/>
        <v>0</v>
      </c>
      <c r="K26" s="184">
        <f t="shared" si="3"/>
        <v>0</v>
      </c>
      <c r="L26" s="184">
        <f t="shared" si="3"/>
        <v>0</v>
      </c>
      <c r="M26" s="184">
        <f t="shared" si="3"/>
        <v>0</v>
      </c>
      <c r="N26" s="184">
        <f t="shared" si="3"/>
        <v>0</v>
      </c>
      <c r="O26" s="184">
        <f t="shared" si="1"/>
        <v>24</v>
      </c>
      <c r="P26" s="184" cm="1">
        <f t="array" ref="P26">$S$30+$S$43*O26+SUM(C26:N26*TRANSPOSE($S$31:$S$42))</f>
        <v>738.17565172364743</v>
      </c>
      <c r="Q26" s="184"/>
      <c r="R26" s="191" t="s">
        <v>84</v>
      </c>
      <c r="S26" s="191">
        <v>298</v>
      </c>
      <c r="T26" s="202">
        <v>6413243.6976828547</v>
      </c>
      <c r="U26" s="202">
        <v>21520.952005647163</v>
      </c>
      <c r="V26" s="191"/>
      <c r="W26" s="191"/>
      <c r="X26"/>
      <c r="Z26"/>
    </row>
    <row r="27" spans="1:42" ht="17.25" thickBot="1">
      <c r="A27" s="114">
        <v>25</v>
      </c>
      <c r="B27" s="184">
        <f>'1.MonthlyData12(26)'!AF27/1000</f>
        <v>588.44799999999998</v>
      </c>
      <c r="C27" s="184">
        <f t="shared" si="3"/>
        <v>1</v>
      </c>
      <c r="D27" s="184">
        <f t="shared" si="3"/>
        <v>0</v>
      </c>
      <c r="E27" s="184">
        <f t="shared" si="3"/>
        <v>0</v>
      </c>
      <c r="F27" s="184">
        <f t="shared" si="3"/>
        <v>0</v>
      </c>
      <c r="G27" s="184">
        <f t="shared" si="3"/>
        <v>0</v>
      </c>
      <c r="H27" s="184">
        <f t="shared" si="3"/>
        <v>0</v>
      </c>
      <c r="I27" s="184">
        <f t="shared" si="3"/>
        <v>0</v>
      </c>
      <c r="J27" s="184">
        <f t="shared" si="3"/>
        <v>0</v>
      </c>
      <c r="K27" s="184">
        <f t="shared" si="3"/>
        <v>0</v>
      </c>
      <c r="L27" s="184">
        <f t="shared" si="3"/>
        <v>0</v>
      </c>
      <c r="M27" s="184">
        <f t="shared" si="3"/>
        <v>0</v>
      </c>
      <c r="N27" s="184">
        <f t="shared" si="3"/>
        <v>0</v>
      </c>
      <c r="O27" s="184">
        <f t="shared" si="1"/>
        <v>25</v>
      </c>
      <c r="P27" s="184" cm="1">
        <f t="array" ref="P27">$S$30+$S$43*O27+SUM(C27:N27*TRANSPOSE($S$31:$S$42))</f>
        <v>720.01748970085509</v>
      </c>
      <c r="Q27" s="184"/>
      <c r="R27" s="192" t="s">
        <v>43</v>
      </c>
      <c r="S27" s="192">
        <v>311</v>
      </c>
      <c r="T27" s="203">
        <v>29584584.894009665</v>
      </c>
      <c r="U27" s="192"/>
      <c r="V27" s="192"/>
      <c r="W27" s="192"/>
      <c r="X27"/>
      <c r="Z27"/>
    </row>
    <row r="28" spans="1:42" ht="17.25" thickBot="1">
      <c r="A28" s="114">
        <v>26</v>
      </c>
      <c r="B28" s="184">
        <f>'1.MonthlyData12(26)'!AF28/1000</f>
        <v>587.90899999999999</v>
      </c>
      <c r="C28" s="184">
        <f t="shared" si="3"/>
        <v>0</v>
      </c>
      <c r="D28" s="184">
        <f t="shared" si="3"/>
        <v>1</v>
      </c>
      <c r="E28" s="184">
        <f t="shared" si="3"/>
        <v>0</v>
      </c>
      <c r="F28" s="184">
        <f t="shared" si="3"/>
        <v>0</v>
      </c>
      <c r="G28" s="184">
        <f t="shared" si="3"/>
        <v>0</v>
      </c>
      <c r="H28" s="184">
        <f t="shared" si="3"/>
        <v>0</v>
      </c>
      <c r="I28" s="184">
        <f t="shared" si="3"/>
        <v>0</v>
      </c>
      <c r="J28" s="184">
        <f t="shared" si="3"/>
        <v>0</v>
      </c>
      <c r="K28" s="184">
        <f t="shared" si="3"/>
        <v>0</v>
      </c>
      <c r="L28" s="184">
        <f t="shared" si="3"/>
        <v>0</v>
      </c>
      <c r="M28" s="184">
        <f t="shared" si="3"/>
        <v>0</v>
      </c>
      <c r="N28" s="184">
        <f t="shared" si="3"/>
        <v>0</v>
      </c>
      <c r="O28" s="184">
        <f t="shared" si="1"/>
        <v>26</v>
      </c>
      <c r="P28" s="184" cm="1">
        <f t="array" ref="P28">$S$30+$S$43*O28+SUM(C28:N28*TRANSPOSE($S$31:$S$42))</f>
        <v>630.95129739316292</v>
      </c>
      <c r="Q28" s="184"/>
      <c r="U28"/>
      <c r="V28"/>
      <c r="W28"/>
      <c r="X28"/>
      <c r="Z28"/>
    </row>
    <row r="29" spans="1:42">
      <c r="A29" s="114">
        <v>27</v>
      </c>
      <c r="B29" s="184">
        <f>'1.MonthlyData12(26)'!AF29/1000</f>
        <v>623.66499999999996</v>
      </c>
      <c r="C29" s="184">
        <f t="shared" si="3"/>
        <v>0</v>
      </c>
      <c r="D29" s="184">
        <f t="shared" si="3"/>
        <v>0</v>
      </c>
      <c r="E29" s="184">
        <f t="shared" si="3"/>
        <v>1</v>
      </c>
      <c r="F29" s="184">
        <f t="shared" si="3"/>
        <v>0</v>
      </c>
      <c r="G29" s="184">
        <f t="shared" si="3"/>
        <v>0</v>
      </c>
      <c r="H29" s="184">
        <f t="shared" si="3"/>
        <v>0</v>
      </c>
      <c r="I29" s="184">
        <f t="shared" si="3"/>
        <v>0</v>
      </c>
      <c r="J29" s="184">
        <f t="shared" si="3"/>
        <v>0</v>
      </c>
      <c r="K29" s="184">
        <f t="shared" si="3"/>
        <v>0</v>
      </c>
      <c r="L29" s="184">
        <f t="shared" si="3"/>
        <v>0</v>
      </c>
      <c r="M29" s="184">
        <f t="shared" si="3"/>
        <v>0</v>
      </c>
      <c r="N29" s="184">
        <f t="shared" si="3"/>
        <v>0</v>
      </c>
      <c r="O29" s="184">
        <f t="shared" si="1"/>
        <v>27</v>
      </c>
      <c r="P29" s="184" cm="1">
        <f t="array" ref="P29">$S$30+$S$43*O29+SUM(C29:N29*TRANSPOSE($S$31:$S$42))</f>
        <v>677.18206662393209</v>
      </c>
      <c r="Q29" s="184"/>
      <c r="R29" s="193"/>
      <c r="S29" s="193" t="s">
        <v>85</v>
      </c>
      <c r="T29" s="193" t="s">
        <v>76</v>
      </c>
      <c r="U29" s="193" t="s">
        <v>86</v>
      </c>
      <c r="V29" s="193" t="s">
        <v>87</v>
      </c>
      <c r="W29" s="193" t="s">
        <v>88</v>
      </c>
      <c r="X29" s="193" t="s">
        <v>89</v>
      </c>
      <c r="Z29"/>
    </row>
    <row r="30" spans="1:42">
      <c r="A30" s="114">
        <v>28</v>
      </c>
      <c r="B30" s="184">
        <f>'1.MonthlyData12(26)'!AF30/1000</f>
        <v>605.56700000000001</v>
      </c>
      <c r="C30" s="184">
        <f t="shared" si="3"/>
        <v>0</v>
      </c>
      <c r="D30" s="184">
        <f t="shared" si="3"/>
        <v>0</v>
      </c>
      <c r="E30" s="184">
        <f t="shared" si="3"/>
        <v>0</v>
      </c>
      <c r="F30" s="184">
        <f t="shared" si="3"/>
        <v>1</v>
      </c>
      <c r="G30" s="184">
        <f t="shared" si="3"/>
        <v>0</v>
      </c>
      <c r="H30" s="184">
        <f t="shared" si="3"/>
        <v>0</v>
      </c>
      <c r="I30" s="184">
        <f t="shared" si="3"/>
        <v>0</v>
      </c>
      <c r="J30" s="184">
        <f t="shared" si="3"/>
        <v>0</v>
      </c>
      <c r="K30" s="184">
        <f t="shared" si="3"/>
        <v>0</v>
      </c>
      <c r="L30" s="184">
        <f t="shared" si="3"/>
        <v>0</v>
      </c>
      <c r="M30" s="184">
        <f t="shared" si="3"/>
        <v>0</v>
      </c>
      <c r="N30" s="184">
        <f t="shared" si="3"/>
        <v>0</v>
      </c>
      <c r="O30" s="184">
        <f t="shared" si="1"/>
        <v>28</v>
      </c>
      <c r="P30" s="184" cm="1">
        <f t="array" ref="P30">$S$30+$S$43*O30+SUM(C30:N30*TRANSPOSE($S$31:$S$42))</f>
        <v>741.73168200854741</v>
      </c>
      <c r="Q30" s="184"/>
      <c r="R30" s="191" t="s">
        <v>29</v>
      </c>
      <c r="S30" s="200">
        <v>668.29466807692393</v>
      </c>
      <c r="T30" s="200">
        <v>32.422457226181024</v>
      </c>
      <c r="U30" s="198">
        <v>20.61209190330208</v>
      </c>
      <c r="V30" s="198">
        <v>2.7425864997455029E-59</v>
      </c>
      <c r="W30" s="198">
        <v>604.48868242204617</v>
      </c>
      <c r="X30" s="198">
        <v>732.10065373180169</v>
      </c>
      <c r="Z30"/>
    </row>
    <row r="31" spans="1:42">
      <c r="A31" s="114">
        <v>29</v>
      </c>
      <c r="B31" s="184">
        <f>'1.MonthlyData12(26)'!AF31/1000</f>
        <v>730.428</v>
      </c>
      <c r="C31" s="184">
        <f t="shared" si="3"/>
        <v>0</v>
      </c>
      <c r="D31" s="184">
        <f t="shared" si="3"/>
        <v>0</v>
      </c>
      <c r="E31" s="184">
        <f t="shared" si="3"/>
        <v>0</v>
      </c>
      <c r="F31" s="184">
        <f t="shared" si="3"/>
        <v>0</v>
      </c>
      <c r="G31" s="184">
        <f t="shared" si="3"/>
        <v>1</v>
      </c>
      <c r="H31" s="184">
        <f t="shared" si="3"/>
        <v>0</v>
      </c>
      <c r="I31" s="184">
        <f t="shared" si="3"/>
        <v>0</v>
      </c>
      <c r="J31" s="184">
        <f t="shared" si="3"/>
        <v>0</v>
      </c>
      <c r="K31" s="184">
        <f t="shared" si="3"/>
        <v>0</v>
      </c>
      <c r="L31" s="184">
        <f t="shared" si="3"/>
        <v>0</v>
      </c>
      <c r="M31" s="184">
        <f t="shared" si="3"/>
        <v>0</v>
      </c>
      <c r="N31" s="184">
        <f t="shared" si="3"/>
        <v>0</v>
      </c>
      <c r="O31" s="184">
        <f t="shared" si="1"/>
        <v>29</v>
      </c>
      <c r="P31" s="184" cm="1">
        <f t="array" ref="P31">$S$30+$S$43*O31+SUM(C31:N31*TRANSPOSE($S$31:$S$42))</f>
        <v>817.92225893162447</v>
      </c>
      <c r="Q31" s="184"/>
      <c r="R31" s="191" t="s">
        <v>129</v>
      </c>
      <c r="S31" s="200">
        <v>-21.069869674739234</v>
      </c>
      <c r="T31" s="200">
        <v>40.699978499718235</v>
      </c>
      <c r="U31" s="198">
        <v>-0.5176874890704205</v>
      </c>
      <c r="V31" s="198">
        <v>0.6050604119831402</v>
      </c>
      <c r="W31" s="198">
        <v>-101.16565717754034</v>
      </c>
      <c r="X31" s="198">
        <v>59.025917828061864</v>
      </c>
      <c r="Y31"/>
      <c r="Z31"/>
      <c r="AL31" s="24"/>
      <c r="AM31" s="24"/>
      <c r="AN31" s="24"/>
      <c r="AO31" s="24"/>
      <c r="AP31" s="24"/>
    </row>
    <row r="32" spans="1:42">
      <c r="A32" s="114">
        <v>30</v>
      </c>
      <c r="B32" s="184">
        <f>'1.MonthlyData12(26)'!AF32/1000</f>
        <v>691.14400000000001</v>
      </c>
      <c r="C32" s="184">
        <f t="shared" si="3"/>
        <v>0</v>
      </c>
      <c r="D32" s="184">
        <f t="shared" si="3"/>
        <v>0</v>
      </c>
      <c r="E32" s="184">
        <f t="shared" si="3"/>
        <v>0</v>
      </c>
      <c r="F32" s="184">
        <f t="shared" si="3"/>
        <v>0</v>
      </c>
      <c r="G32" s="184">
        <f t="shared" si="3"/>
        <v>0</v>
      </c>
      <c r="H32" s="184">
        <f t="shared" si="3"/>
        <v>1</v>
      </c>
      <c r="I32" s="184">
        <f t="shared" si="3"/>
        <v>0</v>
      </c>
      <c r="J32" s="184">
        <f t="shared" si="3"/>
        <v>0</v>
      </c>
      <c r="K32" s="184">
        <f t="shared" si="3"/>
        <v>0</v>
      </c>
      <c r="L32" s="184">
        <f t="shared" si="3"/>
        <v>0</v>
      </c>
      <c r="M32" s="184">
        <f t="shared" si="3"/>
        <v>0</v>
      </c>
      <c r="N32" s="184">
        <f t="shared" si="3"/>
        <v>0</v>
      </c>
      <c r="O32" s="184">
        <f t="shared" si="1"/>
        <v>30</v>
      </c>
      <c r="P32" s="184" cm="1">
        <f t="array" ref="P32">$S$30+$S$43*O32+SUM(C32:N32*TRANSPOSE($S$31:$S$42))</f>
        <v>796.7326820085475</v>
      </c>
      <c r="Q32" s="184"/>
      <c r="R32" s="191" t="s">
        <v>130</v>
      </c>
      <c r="S32" s="200">
        <v>-113.0477696343781</v>
      </c>
      <c r="T32" s="200">
        <v>40.697781506546477</v>
      </c>
      <c r="U32" s="198">
        <v>-2.7777378876584145</v>
      </c>
      <c r="V32" s="198">
        <v>5.8210323549488883E-3</v>
      </c>
      <c r="W32" s="198">
        <v>-193.13923355017209</v>
      </c>
      <c r="X32" s="198">
        <v>-32.95630571858409</v>
      </c>
      <c r="Y32"/>
      <c r="Z32"/>
      <c r="AL32" s="24"/>
      <c r="AM32" s="24"/>
      <c r="AN32" s="24"/>
      <c r="AO32" s="24"/>
      <c r="AP32" s="24"/>
    </row>
    <row r="33" spans="1:42">
      <c r="A33" s="114">
        <v>31</v>
      </c>
      <c r="B33" s="184">
        <f>'1.MonthlyData12(26)'!AF33/1000</f>
        <v>678.20699999999999</v>
      </c>
      <c r="C33" s="184">
        <f t="shared" ref="C33:N42" si="4">IF(MOD($A33,$N$1)=C$1,1,0)</f>
        <v>0</v>
      </c>
      <c r="D33" s="184">
        <f t="shared" si="4"/>
        <v>0</v>
      </c>
      <c r="E33" s="184">
        <f t="shared" si="4"/>
        <v>0</v>
      </c>
      <c r="F33" s="184">
        <f t="shared" si="4"/>
        <v>0</v>
      </c>
      <c r="G33" s="184">
        <f t="shared" si="4"/>
        <v>0</v>
      </c>
      <c r="H33" s="184">
        <f t="shared" si="4"/>
        <v>0</v>
      </c>
      <c r="I33" s="184">
        <f t="shared" si="4"/>
        <v>1</v>
      </c>
      <c r="J33" s="184">
        <f t="shared" si="4"/>
        <v>0</v>
      </c>
      <c r="K33" s="184">
        <f t="shared" si="4"/>
        <v>0</v>
      </c>
      <c r="L33" s="184">
        <f t="shared" si="4"/>
        <v>0</v>
      </c>
      <c r="M33" s="184">
        <f t="shared" si="4"/>
        <v>0</v>
      </c>
      <c r="N33" s="184">
        <f t="shared" si="4"/>
        <v>0</v>
      </c>
      <c r="O33" s="184">
        <f t="shared" si="1"/>
        <v>31</v>
      </c>
      <c r="P33" s="184" cm="1">
        <f t="array" ref="P33">$S$30+$S$43*O33+SUM(C33:N33*TRANSPOSE($S$31:$S$42))</f>
        <v>847.67622047008604</v>
      </c>
      <c r="Q33" s="184"/>
      <c r="R33" s="191" t="s">
        <v>131</v>
      </c>
      <c r="S33" s="200">
        <v>-69.72870805555587</v>
      </c>
      <c r="T33" s="200">
        <v>40.69579364861913</v>
      </c>
      <c r="U33" s="198">
        <v>-1.7134131516789297</v>
      </c>
      <c r="V33" s="198">
        <v>8.7676537238952731E-2</v>
      </c>
      <c r="W33" s="198">
        <v>-149.81625995340778</v>
      </c>
      <c r="X33" s="198">
        <v>10.358843842296025</v>
      </c>
      <c r="Y33"/>
      <c r="Z33"/>
      <c r="AL33" s="24"/>
      <c r="AM33" s="24"/>
      <c r="AN33" s="24"/>
      <c r="AO33" s="24"/>
      <c r="AP33" s="24"/>
    </row>
    <row r="34" spans="1:42">
      <c r="A34" s="114">
        <v>32</v>
      </c>
      <c r="B34" s="184">
        <f>'1.MonthlyData12(26)'!AF34/1000</f>
        <v>747.36500000000001</v>
      </c>
      <c r="C34" s="184">
        <f t="shared" si="4"/>
        <v>0</v>
      </c>
      <c r="D34" s="184">
        <f t="shared" si="4"/>
        <v>0</v>
      </c>
      <c r="E34" s="184">
        <f t="shared" si="4"/>
        <v>0</v>
      </c>
      <c r="F34" s="184">
        <f t="shared" si="4"/>
        <v>0</v>
      </c>
      <c r="G34" s="184">
        <f t="shared" si="4"/>
        <v>0</v>
      </c>
      <c r="H34" s="184">
        <f t="shared" si="4"/>
        <v>0</v>
      </c>
      <c r="I34" s="184">
        <f t="shared" si="4"/>
        <v>0</v>
      </c>
      <c r="J34" s="184">
        <f t="shared" si="4"/>
        <v>1</v>
      </c>
      <c r="K34" s="184">
        <f t="shared" si="4"/>
        <v>0</v>
      </c>
      <c r="L34" s="184">
        <f t="shared" si="4"/>
        <v>0</v>
      </c>
      <c r="M34" s="184">
        <f t="shared" si="4"/>
        <v>0</v>
      </c>
      <c r="N34" s="184">
        <f t="shared" si="4"/>
        <v>0</v>
      </c>
      <c r="O34" s="184">
        <f t="shared" si="1"/>
        <v>32</v>
      </c>
      <c r="P34" s="184" cm="1">
        <f t="array" ref="P34">$S$30+$S$43*O34+SUM(C34:N34*TRANSPOSE($S$31:$S$42))</f>
        <v>887.16114354700903</v>
      </c>
      <c r="Q34" s="184"/>
      <c r="R34" s="191" t="s">
        <v>132</v>
      </c>
      <c r="S34" s="200">
        <v>-8.0908003228872634</v>
      </c>
      <c r="T34" s="200">
        <v>40.694014956584326</v>
      </c>
      <c r="U34" s="198">
        <v>-0.19882039979390545</v>
      </c>
      <c r="V34" s="198">
        <v>0.84253881596085378</v>
      </c>
      <c r="W34" s="198">
        <v>-88.174851832176216</v>
      </c>
      <c r="X34" s="198">
        <v>71.993251186401693</v>
      </c>
      <c r="Y34"/>
      <c r="Z34"/>
      <c r="AL34" s="24"/>
      <c r="AM34" s="24"/>
      <c r="AN34" s="24"/>
      <c r="AO34" s="24"/>
      <c r="AP34" s="24"/>
    </row>
    <row r="35" spans="1:42">
      <c r="A35" s="114">
        <v>33</v>
      </c>
      <c r="B35" s="184">
        <f>'1.MonthlyData12(26)'!AF35/1000</f>
        <v>739.64700000000005</v>
      </c>
      <c r="C35" s="184">
        <f t="shared" si="4"/>
        <v>0</v>
      </c>
      <c r="D35" s="184">
        <f t="shared" si="4"/>
        <v>0</v>
      </c>
      <c r="E35" s="184">
        <f t="shared" si="4"/>
        <v>0</v>
      </c>
      <c r="F35" s="184">
        <f t="shared" si="4"/>
        <v>0</v>
      </c>
      <c r="G35" s="184">
        <f t="shared" si="4"/>
        <v>0</v>
      </c>
      <c r="H35" s="184">
        <f t="shared" si="4"/>
        <v>0</v>
      </c>
      <c r="I35" s="184">
        <f t="shared" si="4"/>
        <v>0</v>
      </c>
      <c r="J35" s="184">
        <f t="shared" si="4"/>
        <v>0</v>
      </c>
      <c r="K35" s="184">
        <f t="shared" si="4"/>
        <v>1</v>
      </c>
      <c r="L35" s="184">
        <f t="shared" si="4"/>
        <v>0</v>
      </c>
      <c r="M35" s="184">
        <f t="shared" si="4"/>
        <v>0</v>
      </c>
      <c r="N35" s="184">
        <f t="shared" si="4"/>
        <v>0</v>
      </c>
      <c r="O35" s="184">
        <f t="shared" si="1"/>
        <v>33</v>
      </c>
      <c r="P35" s="184" cm="1">
        <f t="array" ref="P35">$S$30+$S$43*O35+SUM(C35:N35*TRANSPOSE($S$31:$S$42))</f>
        <v>841.71141277777826</v>
      </c>
      <c r="Q35" s="184"/>
      <c r="R35" s="191" t="s">
        <v>133</v>
      </c>
      <c r="S35" s="200">
        <v>65.188068948242815</v>
      </c>
      <c r="T35" s="200">
        <v>40.692445457870377</v>
      </c>
      <c r="U35" s="198">
        <v>1.6019698058140348</v>
      </c>
      <c r="V35" s="198">
        <v>0.11022172939017509</v>
      </c>
      <c r="W35" s="198">
        <v>-14.892893855840086</v>
      </c>
      <c r="X35" s="198">
        <v>145.2690317523257</v>
      </c>
      <c r="Y35"/>
      <c r="Z35"/>
      <c r="AL35" s="24"/>
      <c r="AM35" s="24"/>
      <c r="AN35" s="24"/>
      <c r="AO35" s="24"/>
      <c r="AP35" s="24"/>
    </row>
    <row r="36" spans="1:42">
      <c r="A36" s="114">
        <v>34</v>
      </c>
      <c r="B36" s="184">
        <f>'1.MonthlyData12(26)'!AF36/1000</f>
        <v>783.58399999999995</v>
      </c>
      <c r="C36" s="184">
        <f t="shared" si="4"/>
        <v>0</v>
      </c>
      <c r="D36" s="184">
        <f t="shared" si="4"/>
        <v>0</v>
      </c>
      <c r="E36" s="184">
        <f t="shared" si="4"/>
        <v>0</v>
      </c>
      <c r="F36" s="184">
        <f t="shared" si="4"/>
        <v>0</v>
      </c>
      <c r="G36" s="184">
        <f t="shared" si="4"/>
        <v>0</v>
      </c>
      <c r="H36" s="184">
        <f t="shared" si="4"/>
        <v>0</v>
      </c>
      <c r="I36" s="184">
        <f t="shared" si="4"/>
        <v>0</v>
      </c>
      <c r="J36" s="184">
        <f t="shared" si="4"/>
        <v>0</v>
      </c>
      <c r="K36" s="184">
        <f t="shared" si="4"/>
        <v>0</v>
      </c>
      <c r="L36" s="184">
        <f t="shared" si="4"/>
        <v>1</v>
      </c>
      <c r="M36" s="184">
        <f t="shared" si="4"/>
        <v>0</v>
      </c>
      <c r="N36" s="184">
        <f t="shared" si="4"/>
        <v>0</v>
      </c>
      <c r="O36" s="184">
        <f t="shared" si="1"/>
        <v>34</v>
      </c>
      <c r="P36" s="184" cm="1">
        <f t="array" ref="P36">$S$30+$S$43*O36+SUM(C36:N36*TRANSPOSE($S$31:$S$42))</f>
        <v>861.67310508547052</v>
      </c>
      <c r="Q36" s="184"/>
      <c r="R36" s="191" t="s">
        <v>134</v>
      </c>
      <c r="S36" s="200">
        <v>41.086784373219025</v>
      </c>
      <c r="T36" s="200">
        <v>40.691085176683714</v>
      </c>
      <c r="U36" s="198">
        <v>1.00972446900389</v>
      </c>
      <c r="V36" s="198">
        <v>0.31344646287245731</v>
      </c>
      <c r="W36" s="198">
        <v>-38.99150145665191</v>
      </c>
      <c r="X36" s="198">
        <v>121.16507020308995</v>
      </c>
      <c r="Y36"/>
      <c r="Z36"/>
      <c r="AL36" s="24"/>
      <c r="AM36" s="24"/>
      <c r="AN36" s="24"/>
      <c r="AO36" s="24"/>
      <c r="AP36" s="24"/>
    </row>
    <row r="37" spans="1:42">
      <c r="A37" s="114">
        <v>35</v>
      </c>
      <c r="B37" s="184">
        <f>'1.MonthlyData12(26)'!AF37/1000</f>
        <v>745.12</v>
      </c>
      <c r="C37" s="184">
        <f t="shared" si="4"/>
        <v>0</v>
      </c>
      <c r="D37" s="184">
        <f t="shared" si="4"/>
        <v>0</v>
      </c>
      <c r="E37" s="184">
        <f t="shared" si="4"/>
        <v>0</v>
      </c>
      <c r="F37" s="184">
        <f t="shared" si="4"/>
        <v>0</v>
      </c>
      <c r="G37" s="184">
        <f t="shared" si="4"/>
        <v>0</v>
      </c>
      <c r="H37" s="184">
        <f t="shared" si="4"/>
        <v>0</v>
      </c>
      <c r="I37" s="184">
        <f t="shared" si="4"/>
        <v>0</v>
      </c>
      <c r="J37" s="184">
        <f t="shared" si="4"/>
        <v>0</v>
      </c>
      <c r="K37" s="184">
        <f t="shared" si="4"/>
        <v>0</v>
      </c>
      <c r="L37" s="184">
        <f t="shared" si="4"/>
        <v>0</v>
      </c>
      <c r="M37" s="184">
        <f t="shared" si="4"/>
        <v>1</v>
      </c>
      <c r="N37" s="184">
        <f t="shared" si="4"/>
        <v>0</v>
      </c>
      <c r="O37" s="184">
        <f t="shared" si="1"/>
        <v>35</v>
      </c>
      <c r="P37" s="184" cm="1">
        <f t="array" ref="P37">$S$30+$S$43*O37+SUM(C37:N37*TRANSPOSE($S$31:$S$42))</f>
        <v>805.05048970085522</v>
      </c>
      <c r="Q37" s="184"/>
      <c r="R37" s="191" t="s">
        <v>135</v>
      </c>
      <c r="S37" s="200">
        <v>89.118615182810743</v>
      </c>
      <c r="T37" s="200">
        <v>40.689934134007032</v>
      </c>
      <c r="U37" s="198">
        <v>2.1901882389219436</v>
      </c>
      <c r="V37" s="198">
        <v>2.928538137508313E-2</v>
      </c>
      <c r="W37" s="198">
        <v>9.0425945548646354</v>
      </c>
      <c r="X37" s="198">
        <v>169.19463581075684</v>
      </c>
      <c r="Y37"/>
      <c r="Z37"/>
      <c r="AL37" s="24"/>
      <c r="AM37" s="24"/>
      <c r="AN37" s="24"/>
      <c r="AO37" s="24"/>
      <c r="AP37" s="24"/>
    </row>
    <row r="38" spans="1:42">
      <c r="A38" s="114">
        <v>36</v>
      </c>
      <c r="B38" s="184">
        <f>'1.MonthlyData12(26)'!AF38/1000</f>
        <v>699.38800000000003</v>
      </c>
      <c r="C38" s="184">
        <f t="shared" si="4"/>
        <v>0</v>
      </c>
      <c r="D38" s="184">
        <f t="shared" si="4"/>
        <v>0</v>
      </c>
      <c r="E38" s="184">
        <f t="shared" si="4"/>
        <v>0</v>
      </c>
      <c r="F38" s="184">
        <f t="shared" si="4"/>
        <v>0</v>
      </c>
      <c r="G38" s="184">
        <f t="shared" si="4"/>
        <v>0</v>
      </c>
      <c r="H38" s="184">
        <f t="shared" si="4"/>
        <v>0</v>
      </c>
      <c r="I38" s="184">
        <f t="shared" si="4"/>
        <v>0</v>
      </c>
      <c r="J38" s="184">
        <f t="shared" si="4"/>
        <v>0</v>
      </c>
      <c r="K38" s="184">
        <f t="shared" si="4"/>
        <v>0</v>
      </c>
      <c r="L38" s="184">
        <f t="shared" si="4"/>
        <v>0</v>
      </c>
      <c r="M38" s="184">
        <f t="shared" si="4"/>
        <v>0</v>
      </c>
      <c r="N38" s="184">
        <f t="shared" si="4"/>
        <v>0</v>
      </c>
      <c r="O38" s="184">
        <f t="shared" si="1"/>
        <v>36</v>
      </c>
      <c r="P38" s="184" cm="1">
        <f t="array" ref="P38">$S$30+$S$43*O38+SUM(C38:N38*TRANSPOSE($S$31:$S$42))</f>
        <v>773.1161435470093</v>
      </c>
      <c r="Q38" s="184"/>
      <c r="R38" s="191" t="s">
        <v>136</v>
      </c>
      <c r="S38" s="200">
        <v>125.69183060778703</v>
      </c>
      <c r="T38" s="200">
        <v>40.688992347597662</v>
      </c>
      <c r="U38" s="198">
        <v>3.0890868354278145</v>
      </c>
      <c r="V38" s="198">
        <v>2.197062951930263E-3</v>
      </c>
      <c r="W38" s="198">
        <v>45.617663374532967</v>
      </c>
      <c r="X38" s="198">
        <v>205.7659978410411</v>
      </c>
      <c r="Y38"/>
      <c r="Z38"/>
      <c r="AL38" s="24"/>
      <c r="AM38" s="24"/>
      <c r="AN38" s="24"/>
      <c r="AO38" s="24"/>
      <c r="AP38" s="24"/>
    </row>
    <row r="39" spans="1:42">
      <c r="A39" s="114">
        <v>37</v>
      </c>
      <c r="B39" s="184">
        <f>'1.MonthlyData12(26)'!AF39/1000</f>
        <v>697.37699999999995</v>
      </c>
      <c r="C39" s="184">
        <f t="shared" si="4"/>
        <v>1</v>
      </c>
      <c r="D39" s="184">
        <f t="shared" si="4"/>
        <v>0</v>
      </c>
      <c r="E39" s="184">
        <f t="shared" si="4"/>
        <v>0</v>
      </c>
      <c r="F39" s="184">
        <f t="shared" si="4"/>
        <v>0</v>
      </c>
      <c r="G39" s="184">
        <f t="shared" si="4"/>
        <v>0</v>
      </c>
      <c r="H39" s="184">
        <f t="shared" si="4"/>
        <v>0</v>
      </c>
      <c r="I39" s="184">
        <f t="shared" si="4"/>
        <v>0</v>
      </c>
      <c r="J39" s="184">
        <f t="shared" si="4"/>
        <v>0</v>
      </c>
      <c r="K39" s="184">
        <f t="shared" si="4"/>
        <v>0</v>
      </c>
      <c r="L39" s="184">
        <f t="shared" si="4"/>
        <v>0</v>
      </c>
      <c r="M39" s="184">
        <f t="shared" si="4"/>
        <v>0</v>
      </c>
      <c r="N39" s="184">
        <f t="shared" si="4"/>
        <v>0</v>
      </c>
      <c r="O39" s="184">
        <f t="shared" si="1"/>
        <v>37</v>
      </c>
      <c r="P39" s="184" cm="1">
        <f t="array" ref="P39">$S$30+$S$43*O39+SUM(C39:N39*TRANSPOSE($S$31:$S$42))</f>
        <v>754.95798152421685</v>
      </c>
      <c r="Q39" s="184"/>
      <c r="R39" s="191" t="s">
        <v>137</v>
      </c>
      <c r="S39" s="200">
        <v>77.330392186609416</v>
      </c>
      <c r="T39" s="200">
        <v>40.688259831986123</v>
      </c>
      <c r="U39" s="198">
        <v>1.9005578637653591</v>
      </c>
      <c r="V39" s="198">
        <v>5.8324797654874E-2</v>
      </c>
      <c r="W39" s="198">
        <v>-2.7423334877808117</v>
      </c>
      <c r="X39" s="198">
        <v>157.40311786099966</v>
      </c>
      <c r="Y39"/>
      <c r="Z39"/>
      <c r="AL39" s="24"/>
      <c r="AM39" s="24"/>
      <c r="AN39" s="24"/>
      <c r="AO39" s="24"/>
      <c r="AP39" s="24"/>
    </row>
    <row r="40" spans="1:42">
      <c r="A40" s="114">
        <v>38</v>
      </c>
      <c r="B40" s="184">
        <f>'1.MonthlyData12(26)'!AF40/1000</f>
        <v>672.14099999999996</v>
      </c>
      <c r="C40" s="184">
        <f t="shared" si="4"/>
        <v>0</v>
      </c>
      <c r="D40" s="184">
        <f t="shared" si="4"/>
        <v>1</v>
      </c>
      <c r="E40" s="184">
        <f t="shared" si="4"/>
        <v>0</v>
      </c>
      <c r="F40" s="184">
        <f t="shared" si="4"/>
        <v>0</v>
      </c>
      <c r="G40" s="184">
        <f t="shared" si="4"/>
        <v>0</v>
      </c>
      <c r="H40" s="184">
        <f t="shared" si="4"/>
        <v>0</v>
      </c>
      <c r="I40" s="184">
        <f t="shared" si="4"/>
        <v>0</v>
      </c>
      <c r="J40" s="184">
        <f t="shared" si="4"/>
        <v>0</v>
      </c>
      <c r="K40" s="184">
        <f t="shared" si="4"/>
        <v>0</v>
      </c>
      <c r="L40" s="184">
        <f t="shared" si="4"/>
        <v>0</v>
      </c>
      <c r="M40" s="184">
        <f t="shared" si="4"/>
        <v>0</v>
      </c>
      <c r="N40" s="184">
        <f t="shared" si="4"/>
        <v>0</v>
      </c>
      <c r="O40" s="184">
        <f t="shared" si="1"/>
        <v>38</v>
      </c>
      <c r="P40" s="184" cm="1">
        <f t="array" ref="P40">$S$30+$S$43*O40+SUM(C40:N40*TRANSPOSE($S$31:$S$42))</f>
        <v>665.89178921652478</v>
      </c>
      <c r="Q40" s="184"/>
      <c r="R40" s="191" t="s">
        <v>138</v>
      </c>
      <c r="S40" s="200">
        <v>94.380376842354906</v>
      </c>
      <c r="T40" s="200">
        <v>40.68773659847519</v>
      </c>
      <c r="U40" s="198">
        <v>2.3196271096065808</v>
      </c>
      <c r="V40" s="198">
        <v>2.1036767997535209E-2</v>
      </c>
      <c r="W40" s="198">
        <v>14.308680868756937</v>
      </c>
      <c r="X40" s="198">
        <v>174.45207281595287</v>
      </c>
      <c r="Y40"/>
      <c r="Z40"/>
      <c r="AL40" s="24"/>
      <c r="AM40" s="24"/>
      <c r="AN40" s="24"/>
      <c r="AO40" s="24"/>
      <c r="AP40" s="24"/>
    </row>
    <row r="41" spans="1:42">
      <c r="A41" s="114">
        <v>39</v>
      </c>
      <c r="B41" s="184">
        <f>'1.MonthlyData12(26)'!AF41/1000</f>
        <v>708.03099999999995</v>
      </c>
      <c r="C41" s="184">
        <f t="shared" si="4"/>
        <v>0</v>
      </c>
      <c r="D41" s="184">
        <f t="shared" si="4"/>
        <v>0</v>
      </c>
      <c r="E41" s="184">
        <f t="shared" si="4"/>
        <v>1</v>
      </c>
      <c r="F41" s="184">
        <f t="shared" si="4"/>
        <v>0</v>
      </c>
      <c r="G41" s="184">
        <f t="shared" si="4"/>
        <v>0</v>
      </c>
      <c r="H41" s="184">
        <f t="shared" si="4"/>
        <v>0</v>
      </c>
      <c r="I41" s="184">
        <f t="shared" si="4"/>
        <v>0</v>
      </c>
      <c r="J41" s="184">
        <f t="shared" si="4"/>
        <v>0</v>
      </c>
      <c r="K41" s="184">
        <f t="shared" si="4"/>
        <v>0</v>
      </c>
      <c r="L41" s="184">
        <f t="shared" si="4"/>
        <v>0</v>
      </c>
      <c r="M41" s="184">
        <f t="shared" si="4"/>
        <v>0</v>
      </c>
      <c r="N41" s="184">
        <f t="shared" si="4"/>
        <v>0</v>
      </c>
      <c r="O41" s="184">
        <f t="shared" si="1"/>
        <v>39</v>
      </c>
      <c r="P41" s="184" cm="1">
        <f t="array" ref="P41">$S$30+$S$43*O41+SUM(C41:N41*TRANSPOSE($S$31:$S$42))</f>
        <v>712.12255844729384</v>
      </c>
      <c r="Q41" s="184"/>
      <c r="R41" s="191" t="s">
        <v>139</v>
      </c>
      <c r="S41" s="200">
        <v>34.846053805792685</v>
      </c>
      <c r="T41" s="200">
        <v>40.687422655138853</v>
      </c>
      <c r="U41" s="198">
        <v>0.85643305797821534</v>
      </c>
      <c r="V41" s="198">
        <v>0.39244642826456377</v>
      </c>
      <c r="W41" s="198">
        <v>-45.225024340973867</v>
      </c>
      <c r="X41" s="198">
        <v>114.91713195255923</v>
      </c>
      <c r="Y41"/>
      <c r="Z41"/>
      <c r="AL41" s="24"/>
      <c r="AM41" s="24"/>
      <c r="AN41" s="24"/>
      <c r="AO41" s="24"/>
      <c r="AP41" s="24"/>
    </row>
    <row r="42" spans="1:42">
      <c r="A42" s="114">
        <v>40</v>
      </c>
      <c r="B42" s="184">
        <f>'1.MonthlyData12(26)'!AF42/1000</f>
        <v>773.49599999999998</v>
      </c>
      <c r="C42" s="184">
        <f t="shared" si="4"/>
        <v>0</v>
      </c>
      <c r="D42" s="184">
        <f t="shared" si="4"/>
        <v>0</v>
      </c>
      <c r="E42" s="184">
        <f t="shared" si="4"/>
        <v>0</v>
      </c>
      <c r="F42" s="184">
        <f t="shared" si="4"/>
        <v>1</v>
      </c>
      <c r="G42" s="184">
        <f t="shared" si="4"/>
        <v>0</v>
      </c>
      <c r="H42" s="184">
        <f t="shared" si="4"/>
        <v>0</v>
      </c>
      <c r="I42" s="184">
        <f t="shared" si="4"/>
        <v>0</v>
      </c>
      <c r="J42" s="184">
        <f t="shared" si="4"/>
        <v>0</v>
      </c>
      <c r="K42" s="184">
        <f t="shared" si="4"/>
        <v>0</v>
      </c>
      <c r="L42" s="184">
        <f t="shared" si="4"/>
        <v>0</v>
      </c>
      <c r="M42" s="184">
        <f t="shared" si="4"/>
        <v>0</v>
      </c>
      <c r="N42" s="184">
        <f t="shared" si="4"/>
        <v>0</v>
      </c>
      <c r="O42" s="184">
        <f t="shared" si="1"/>
        <v>40</v>
      </c>
      <c r="P42" s="184" cm="1">
        <f t="array" ref="P42">$S$30+$S$43*O42+SUM(C42:N42*TRANSPOSE($S$31:$S$42))</f>
        <v>776.67217383190928</v>
      </c>
      <c r="Q42" s="184"/>
      <c r="R42" s="191" t="s">
        <v>140</v>
      </c>
      <c r="S42" s="200">
        <v>0</v>
      </c>
      <c r="T42" s="200">
        <v>0</v>
      </c>
      <c r="U42" s="202">
        <v>65535</v>
      </c>
      <c r="V42" s="191" t="e">
        <v>#NUM!</v>
      </c>
      <c r="W42" s="198">
        <v>0</v>
      </c>
      <c r="X42" s="198">
        <v>0</v>
      </c>
      <c r="Y42"/>
      <c r="Z42"/>
      <c r="AL42" s="24"/>
      <c r="AM42" s="24"/>
      <c r="AN42" s="24"/>
      <c r="AO42" s="24"/>
      <c r="AP42" s="24"/>
    </row>
    <row r="43" spans="1:42" ht="17.25" thickBot="1">
      <c r="A43" s="114">
        <v>41</v>
      </c>
      <c r="B43" s="184">
        <f>'1.MonthlyData12(26)'!AF43/1000</f>
        <v>814.80600000000004</v>
      </c>
      <c r="C43" s="184">
        <f t="shared" ref="C43:N52" si="5">IF(MOD($A43,$N$1)=C$1,1,0)</f>
        <v>0</v>
      </c>
      <c r="D43" s="184">
        <f t="shared" si="5"/>
        <v>0</v>
      </c>
      <c r="E43" s="184">
        <f t="shared" si="5"/>
        <v>0</v>
      </c>
      <c r="F43" s="184">
        <f t="shared" si="5"/>
        <v>0</v>
      </c>
      <c r="G43" s="184">
        <f t="shared" si="5"/>
        <v>1</v>
      </c>
      <c r="H43" s="184">
        <f t="shared" si="5"/>
        <v>0</v>
      </c>
      <c r="I43" s="184">
        <f t="shared" si="5"/>
        <v>0</v>
      </c>
      <c r="J43" s="184">
        <f t="shared" si="5"/>
        <v>0</v>
      </c>
      <c r="K43" s="184">
        <f t="shared" si="5"/>
        <v>0</v>
      </c>
      <c r="L43" s="184">
        <f t="shared" si="5"/>
        <v>0</v>
      </c>
      <c r="M43" s="184">
        <f t="shared" si="5"/>
        <v>0</v>
      </c>
      <c r="N43" s="184">
        <f t="shared" si="5"/>
        <v>0</v>
      </c>
      <c r="O43" s="184">
        <f t="shared" si="1"/>
        <v>41</v>
      </c>
      <c r="P43" s="184" cm="1">
        <f t="array" ref="P43">$S$30+$S$43*O43+SUM(C43:N43*TRANSPOSE($S$31:$S$42))</f>
        <v>852.86275075498622</v>
      </c>
      <c r="Q43" s="184"/>
      <c r="R43" s="192" t="s">
        <v>141</v>
      </c>
      <c r="S43" s="201">
        <v>2.911707651946815</v>
      </c>
      <c r="T43" s="201">
        <v>9.228071122135853E-2</v>
      </c>
      <c r="U43" s="199">
        <v>31.552722268929536</v>
      </c>
      <c r="V43" s="192" t="e">
        <v>#NUM!</v>
      </c>
      <c r="W43" s="199">
        <v>2.7301032258745885</v>
      </c>
      <c r="X43" s="199">
        <v>3.0933120780190415</v>
      </c>
      <c r="Y43"/>
      <c r="Z43"/>
      <c r="AL43" s="24"/>
      <c r="AM43" s="24"/>
      <c r="AN43" s="24"/>
      <c r="AO43" s="24"/>
      <c r="AP43" s="24"/>
    </row>
    <row r="44" spans="1:42">
      <c r="A44" s="114">
        <v>42</v>
      </c>
      <c r="B44" s="184">
        <f>'1.MonthlyData12(26)'!AF44/1000</f>
        <v>777.45699999999999</v>
      </c>
      <c r="C44" s="184">
        <f t="shared" si="5"/>
        <v>0</v>
      </c>
      <c r="D44" s="184">
        <f t="shared" si="5"/>
        <v>0</v>
      </c>
      <c r="E44" s="184">
        <f t="shared" si="5"/>
        <v>0</v>
      </c>
      <c r="F44" s="184">
        <f t="shared" si="5"/>
        <v>0</v>
      </c>
      <c r="G44" s="184">
        <f t="shared" si="5"/>
        <v>0</v>
      </c>
      <c r="H44" s="184">
        <f t="shared" si="5"/>
        <v>1</v>
      </c>
      <c r="I44" s="184">
        <f t="shared" si="5"/>
        <v>0</v>
      </c>
      <c r="J44" s="184">
        <f t="shared" si="5"/>
        <v>0</v>
      </c>
      <c r="K44" s="184">
        <f t="shared" si="5"/>
        <v>0</v>
      </c>
      <c r="L44" s="184">
        <f t="shared" si="5"/>
        <v>0</v>
      </c>
      <c r="M44" s="184">
        <f t="shared" si="5"/>
        <v>0</v>
      </c>
      <c r="N44" s="184">
        <f t="shared" si="5"/>
        <v>0</v>
      </c>
      <c r="O44" s="184">
        <f t="shared" si="1"/>
        <v>42</v>
      </c>
      <c r="P44" s="184" cm="1">
        <f t="array" ref="P44">$S$30+$S$43*O44+SUM(C44:N44*TRANSPOSE($S$31:$S$42))</f>
        <v>831.67317383190925</v>
      </c>
      <c r="Q44" s="184"/>
      <c r="R44" s="184"/>
      <c r="U44"/>
      <c r="V44"/>
      <c r="W44"/>
      <c r="X44"/>
      <c r="Y44"/>
      <c r="Z44"/>
      <c r="AL44" s="24"/>
      <c r="AM44" s="24"/>
      <c r="AN44" s="24"/>
      <c r="AO44" s="24"/>
      <c r="AP44" s="24"/>
    </row>
    <row r="45" spans="1:42">
      <c r="A45" s="114">
        <v>43</v>
      </c>
      <c r="B45" s="184">
        <f>'1.MonthlyData12(26)'!AF45/1000</f>
        <v>850.72900000000004</v>
      </c>
      <c r="C45" s="184">
        <f t="shared" si="5"/>
        <v>0</v>
      </c>
      <c r="D45" s="184">
        <f t="shared" si="5"/>
        <v>0</v>
      </c>
      <c r="E45" s="184">
        <f t="shared" si="5"/>
        <v>0</v>
      </c>
      <c r="F45" s="184">
        <f t="shared" si="5"/>
        <v>0</v>
      </c>
      <c r="G45" s="184">
        <f t="shared" si="5"/>
        <v>0</v>
      </c>
      <c r="H45" s="184">
        <f t="shared" si="5"/>
        <v>0</v>
      </c>
      <c r="I45" s="184">
        <f t="shared" si="5"/>
        <v>1</v>
      </c>
      <c r="J45" s="184">
        <f t="shared" si="5"/>
        <v>0</v>
      </c>
      <c r="K45" s="184">
        <f t="shared" si="5"/>
        <v>0</v>
      </c>
      <c r="L45" s="184">
        <f t="shared" si="5"/>
        <v>0</v>
      </c>
      <c r="M45" s="184">
        <f t="shared" si="5"/>
        <v>0</v>
      </c>
      <c r="N45" s="184">
        <f t="shared" si="5"/>
        <v>0</v>
      </c>
      <c r="O45" s="184">
        <f t="shared" si="1"/>
        <v>43</v>
      </c>
      <c r="P45" s="184" cm="1">
        <f t="array" ref="P45">$S$30+$S$43*O45+SUM(C45:N45*TRANSPOSE($S$31:$S$42))</f>
        <v>882.61671229344779</v>
      </c>
      <c r="Q45" s="184"/>
      <c r="R45" s="184"/>
      <c r="U45"/>
      <c r="V45"/>
      <c r="W45"/>
      <c r="X45"/>
      <c r="Y45"/>
      <c r="Z45"/>
      <c r="AL45" s="24"/>
      <c r="AM45" s="24"/>
      <c r="AN45" s="24"/>
      <c r="AO45" s="24"/>
      <c r="AP45" s="24"/>
    </row>
    <row r="46" spans="1:42">
      <c r="A46" s="114">
        <v>44</v>
      </c>
      <c r="B46" s="184">
        <f>'1.MonthlyData12(26)'!AF46/1000</f>
        <v>898.78499999999997</v>
      </c>
      <c r="C46" s="184">
        <f t="shared" si="5"/>
        <v>0</v>
      </c>
      <c r="D46" s="184">
        <f t="shared" si="5"/>
        <v>0</v>
      </c>
      <c r="E46" s="184">
        <f t="shared" si="5"/>
        <v>0</v>
      </c>
      <c r="F46" s="184">
        <f t="shared" si="5"/>
        <v>0</v>
      </c>
      <c r="G46" s="184">
        <f t="shared" si="5"/>
        <v>0</v>
      </c>
      <c r="H46" s="184">
        <f t="shared" si="5"/>
        <v>0</v>
      </c>
      <c r="I46" s="184">
        <f t="shared" si="5"/>
        <v>0</v>
      </c>
      <c r="J46" s="184">
        <f t="shared" si="5"/>
        <v>1</v>
      </c>
      <c r="K46" s="184">
        <f t="shared" si="5"/>
        <v>0</v>
      </c>
      <c r="L46" s="184">
        <f t="shared" si="5"/>
        <v>0</v>
      </c>
      <c r="M46" s="184">
        <f t="shared" si="5"/>
        <v>0</v>
      </c>
      <c r="N46" s="184">
        <f t="shared" si="5"/>
        <v>0</v>
      </c>
      <c r="O46" s="184">
        <f t="shared" si="1"/>
        <v>44</v>
      </c>
      <c r="P46" s="184" cm="1">
        <f t="array" ref="P46">$S$30+$S$43*O46+SUM(C46:N46*TRANSPOSE($S$31:$S$42))</f>
        <v>922.10163537037079</v>
      </c>
      <c r="Q46" s="184"/>
      <c r="R46" s="184"/>
      <c r="U46"/>
      <c r="V46"/>
      <c r="W46"/>
      <c r="X46"/>
      <c r="Y46"/>
      <c r="Z46"/>
      <c r="AL46" s="24"/>
      <c r="AM46" s="24"/>
      <c r="AN46" s="24"/>
      <c r="AO46" s="24"/>
      <c r="AP46" s="24"/>
    </row>
    <row r="47" spans="1:42" hidden="1">
      <c r="A47" s="114">
        <v>45</v>
      </c>
      <c r="B47" s="184">
        <f>'1.MonthlyData12(26)'!AF47/1000</f>
        <v>809.69399999999996</v>
      </c>
      <c r="C47" s="184">
        <f t="shared" si="5"/>
        <v>0</v>
      </c>
      <c r="D47" s="184">
        <f t="shared" si="5"/>
        <v>0</v>
      </c>
      <c r="E47" s="184">
        <f t="shared" si="5"/>
        <v>0</v>
      </c>
      <c r="F47" s="184">
        <f t="shared" si="5"/>
        <v>0</v>
      </c>
      <c r="G47" s="184">
        <f t="shared" si="5"/>
        <v>0</v>
      </c>
      <c r="H47" s="184">
        <f t="shared" si="5"/>
        <v>0</v>
      </c>
      <c r="I47" s="184">
        <f t="shared" si="5"/>
        <v>0</v>
      </c>
      <c r="J47" s="184">
        <f t="shared" si="5"/>
        <v>0</v>
      </c>
      <c r="K47" s="184">
        <f t="shared" si="5"/>
        <v>1</v>
      </c>
      <c r="L47" s="184">
        <f t="shared" si="5"/>
        <v>0</v>
      </c>
      <c r="M47" s="184">
        <f t="shared" si="5"/>
        <v>0</v>
      </c>
      <c r="N47" s="184">
        <f t="shared" si="5"/>
        <v>0</v>
      </c>
      <c r="O47" s="184">
        <f t="shared" si="1"/>
        <v>45</v>
      </c>
      <c r="P47" s="184" cm="1">
        <f t="array" ref="P47">$S$30+$S$43*O47+SUM(C47:N47*TRANSPOSE($S$31:$S$42))</f>
        <v>876.65190460114002</v>
      </c>
      <c r="Q47" s="184"/>
      <c r="R47" s="184"/>
      <c r="U47"/>
      <c r="V47"/>
      <c r="W47"/>
      <c r="X47"/>
      <c r="Y47"/>
      <c r="Z47"/>
      <c r="AL47" s="24"/>
      <c r="AM47" s="24"/>
      <c r="AN47" s="24"/>
      <c r="AO47" s="24"/>
      <c r="AP47" s="24"/>
    </row>
    <row r="48" spans="1:42" hidden="1">
      <c r="A48" s="114">
        <v>46</v>
      </c>
      <c r="B48" s="184">
        <f>'1.MonthlyData12(26)'!AF48/1000</f>
        <v>914.43299999999999</v>
      </c>
      <c r="C48" s="184">
        <f t="shared" si="5"/>
        <v>0</v>
      </c>
      <c r="D48" s="184">
        <f t="shared" si="5"/>
        <v>0</v>
      </c>
      <c r="E48" s="184">
        <f t="shared" si="5"/>
        <v>0</v>
      </c>
      <c r="F48" s="184">
        <f t="shared" si="5"/>
        <v>0</v>
      </c>
      <c r="G48" s="184">
        <f t="shared" si="5"/>
        <v>0</v>
      </c>
      <c r="H48" s="184">
        <f t="shared" si="5"/>
        <v>0</v>
      </c>
      <c r="I48" s="184">
        <f t="shared" si="5"/>
        <v>0</v>
      </c>
      <c r="J48" s="184">
        <f t="shared" si="5"/>
        <v>0</v>
      </c>
      <c r="K48" s="184">
        <f t="shared" si="5"/>
        <v>0</v>
      </c>
      <c r="L48" s="184">
        <f t="shared" si="5"/>
        <v>1</v>
      </c>
      <c r="M48" s="184">
        <f t="shared" si="5"/>
        <v>0</v>
      </c>
      <c r="N48" s="184">
        <f t="shared" si="5"/>
        <v>0</v>
      </c>
      <c r="O48" s="184">
        <f t="shared" si="1"/>
        <v>46</v>
      </c>
      <c r="P48" s="184" cm="1">
        <f t="array" ref="P48">$S$30+$S$43*O48+SUM(C48:N48*TRANSPOSE($S$31:$S$42))</f>
        <v>896.61359690883228</v>
      </c>
      <c r="Q48" s="184"/>
      <c r="R48" s="184"/>
      <c r="U48"/>
      <c r="V48"/>
      <c r="W48"/>
      <c r="X48"/>
      <c r="Y48"/>
      <c r="Z48"/>
      <c r="AL48" s="24"/>
      <c r="AM48" s="24"/>
      <c r="AN48" s="24"/>
      <c r="AO48" s="24"/>
      <c r="AP48" s="24"/>
    </row>
    <row r="49" spans="1:42" hidden="1">
      <c r="A49" s="114">
        <v>47</v>
      </c>
      <c r="B49" s="184">
        <f>'1.MonthlyData12(26)'!AF49/1000</f>
        <v>824.92600000000004</v>
      </c>
      <c r="C49" s="184">
        <f t="shared" si="5"/>
        <v>0</v>
      </c>
      <c r="D49" s="184">
        <f t="shared" si="5"/>
        <v>0</v>
      </c>
      <c r="E49" s="184">
        <f t="shared" si="5"/>
        <v>0</v>
      </c>
      <c r="F49" s="184">
        <f t="shared" si="5"/>
        <v>0</v>
      </c>
      <c r="G49" s="184">
        <f t="shared" si="5"/>
        <v>0</v>
      </c>
      <c r="H49" s="184">
        <f t="shared" si="5"/>
        <v>0</v>
      </c>
      <c r="I49" s="184">
        <f t="shared" si="5"/>
        <v>0</v>
      </c>
      <c r="J49" s="184">
        <f t="shared" si="5"/>
        <v>0</v>
      </c>
      <c r="K49" s="184">
        <f t="shared" si="5"/>
        <v>0</v>
      </c>
      <c r="L49" s="184">
        <f t="shared" si="5"/>
        <v>0</v>
      </c>
      <c r="M49" s="184">
        <f t="shared" si="5"/>
        <v>1</v>
      </c>
      <c r="N49" s="184">
        <f t="shared" si="5"/>
        <v>0</v>
      </c>
      <c r="O49" s="184">
        <f t="shared" si="1"/>
        <v>47</v>
      </c>
      <c r="P49" s="184" cm="1">
        <f t="array" ref="P49">$S$30+$S$43*O49+SUM(C49:N49*TRANSPOSE($S$31:$S$42))</f>
        <v>839.99098152421698</v>
      </c>
      <c r="Q49" s="184"/>
      <c r="R49" s="184"/>
      <c r="U49"/>
      <c r="V49"/>
      <c r="W49"/>
      <c r="X49"/>
      <c r="Y49"/>
      <c r="Z49"/>
      <c r="AL49" s="24"/>
      <c r="AM49" s="24"/>
      <c r="AN49" s="24"/>
      <c r="AO49" s="24"/>
      <c r="AP49" s="24"/>
    </row>
    <row r="50" spans="1:42" hidden="1">
      <c r="A50" s="114">
        <v>48</v>
      </c>
      <c r="B50" s="184">
        <f>'1.MonthlyData12(26)'!AF50/1000</f>
        <v>738.35900000000004</v>
      </c>
      <c r="C50" s="184">
        <f t="shared" si="5"/>
        <v>0</v>
      </c>
      <c r="D50" s="184">
        <f t="shared" si="5"/>
        <v>0</v>
      </c>
      <c r="E50" s="184">
        <f t="shared" si="5"/>
        <v>0</v>
      </c>
      <c r="F50" s="184">
        <f t="shared" si="5"/>
        <v>0</v>
      </c>
      <c r="G50" s="184">
        <f t="shared" si="5"/>
        <v>0</v>
      </c>
      <c r="H50" s="184">
        <f t="shared" si="5"/>
        <v>0</v>
      </c>
      <c r="I50" s="184">
        <f t="shared" si="5"/>
        <v>0</v>
      </c>
      <c r="J50" s="184">
        <f t="shared" si="5"/>
        <v>0</v>
      </c>
      <c r="K50" s="184">
        <f t="shared" si="5"/>
        <v>0</v>
      </c>
      <c r="L50" s="184">
        <f t="shared" si="5"/>
        <v>0</v>
      </c>
      <c r="M50" s="184">
        <f t="shared" si="5"/>
        <v>0</v>
      </c>
      <c r="N50" s="184">
        <f t="shared" si="5"/>
        <v>0</v>
      </c>
      <c r="O50" s="184">
        <f t="shared" si="1"/>
        <v>48</v>
      </c>
      <c r="P50" s="184" cm="1">
        <f t="array" ref="P50">$S$30+$S$43*O50+SUM(C50:N50*TRANSPOSE($S$31:$S$42))</f>
        <v>808.05663537037105</v>
      </c>
      <c r="Q50" s="184"/>
      <c r="R50" s="184"/>
      <c r="U50"/>
      <c r="V50"/>
      <c r="W50"/>
      <c r="X50"/>
      <c r="Y50"/>
      <c r="Z50"/>
      <c r="AL50" s="24"/>
      <c r="AM50" s="24"/>
      <c r="AN50" s="24"/>
      <c r="AO50" s="24"/>
      <c r="AP50" s="24"/>
    </row>
    <row r="51" spans="1:42" hidden="1">
      <c r="A51" s="114">
        <v>49</v>
      </c>
      <c r="B51" s="184">
        <f>'1.MonthlyData12(26)'!AF51/1000</f>
        <v>751.428</v>
      </c>
      <c r="C51" s="184">
        <f t="shared" si="5"/>
        <v>1</v>
      </c>
      <c r="D51" s="184">
        <f t="shared" si="5"/>
        <v>0</v>
      </c>
      <c r="E51" s="184">
        <f t="shared" si="5"/>
        <v>0</v>
      </c>
      <c r="F51" s="184">
        <f t="shared" si="5"/>
        <v>0</v>
      </c>
      <c r="G51" s="184">
        <f t="shared" si="5"/>
        <v>0</v>
      </c>
      <c r="H51" s="184">
        <f t="shared" si="5"/>
        <v>0</v>
      </c>
      <c r="I51" s="184">
        <f t="shared" si="5"/>
        <v>0</v>
      </c>
      <c r="J51" s="184">
        <f t="shared" si="5"/>
        <v>0</v>
      </c>
      <c r="K51" s="184">
        <f t="shared" si="5"/>
        <v>0</v>
      </c>
      <c r="L51" s="184">
        <f t="shared" si="5"/>
        <v>0</v>
      </c>
      <c r="M51" s="184">
        <f t="shared" si="5"/>
        <v>0</v>
      </c>
      <c r="N51" s="184">
        <f t="shared" si="5"/>
        <v>0</v>
      </c>
      <c r="O51" s="184">
        <f t="shared" si="1"/>
        <v>49</v>
      </c>
      <c r="P51" s="184" cm="1">
        <f t="array" ref="P51">$S$30+$S$43*O51+SUM(C51:N51*TRANSPOSE($S$31:$S$42))</f>
        <v>789.8984733475786</v>
      </c>
      <c r="Q51" s="184"/>
      <c r="R51" s="184"/>
      <c r="U51"/>
      <c r="V51"/>
      <c r="W51"/>
      <c r="X51"/>
      <c r="Y51"/>
      <c r="Z51"/>
      <c r="AL51" s="24"/>
      <c r="AM51" s="24"/>
      <c r="AN51" s="24"/>
      <c r="AO51" s="24"/>
      <c r="AP51" s="24"/>
    </row>
    <row r="52" spans="1:42" hidden="1">
      <c r="A52" s="114">
        <v>50</v>
      </c>
      <c r="B52" s="184">
        <f>'1.MonthlyData12(26)'!AF52/1000</f>
        <v>642.14200000000005</v>
      </c>
      <c r="C52" s="184">
        <f t="shared" si="5"/>
        <v>0</v>
      </c>
      <c r="D52" s="184">
        <f t="shared" si="5"/>
        <v>1</v>
      </c>
      <c r="E52" s="184">
        <f t="shared" si="5"/>
        <v>0</v>
      </c>
      <c r="F52" s="184">
        <f t="shared" si="5"/>
        <v>0</v>
      </c>
      <c r="G52" s="184">
        <f t="shared" si="5"/>
        <v>0</v>
      </c>
      <c r="H52" s="184">
        <f t="shared" si="5"/>
        <v>0</v>
      </c>
      <c r="I52" s="184">
        <f t="shared" si="5"/>
        <v>0</v>
      </c>
      <c r="J52" s="184">
        <f t="shared" si="5"/>
        <v>0</v>
      </c>
      <c r="K52" s="184">
        <f t="shared" si="5"/>
        <v>0</v>
      </c>
      <c r="L52" s="184">
        <f t="shared" si="5"/>
        <v>0</v>
      </c>
      <c r="M52" s="184">
        <f t="shared" si="5"/>
        <v>0</v>
      </c>
      <c r="N52" s="184">
        <f t="shared" si="5"/>
        <v>0</v>
      </c>
      <c r="O52" s="184">
        <f t="shared" si="1"/>
        <v>50</v>
      </c>
      <c r="P52" s="184" cm="1">
        <f t="array" ref="P52">$S$30+$S$43*O52+SUM(C52:N52*TRANSPOSE($S$31:$S$42))</f>
        <v>700.83228103988654</v>
      </c>
      <c r="Q52" s="184"/>
      <c r="R52" s="184"/>
      <c r="U52"/>
      <c r="V52"/>
      <c r="W52"/>
      <c r="X52"/>
      <c r="Y52"/>
      <c r="Z52"/>
      <c r="AL52" s="24"/>
      <c r="AM52" s="24"/>
      <c r="AN52" s="24"/>
      <c r="AO52" s="24"/>
      <c r="AP52" s="24"/>
    </row>
    <row r="53" spans="1:42" hidden="1">
      <c r="A53" s="114">
        <v>51</v>
      </c>
      <c r="B53" s="184">
        <f>'1.MonthlyData12(26)'!AF53/1000</f>
        <v>761.91399999999999</v>
      </c>
      <c r="C53" s="184">
        <f t="shared" ref="C53:N62" si="6">IF(MOD($A53,$N$1)=C$1,1,0)</f>
        <v>0</v>
      </c>
      <c r="D53" s="184">
        <f t="shared" si="6"/>
        <v>0</v>
      </c>
      <c r="E53" s="184">
        <f t="shared" si="6"/>
        <v>1</v>
      </c>
      <c r="F53" s="184">
        <f t="shared" si="6"/>
        <v>0</v>
      </c>
      <c r="G53" s="184">
        <f t="shared" si="6"/>
        <v>0</v>
      </c>
      <c r="H53" s="184">
        <f t="shared" si="6"/>
        <v>0</v>
      </c>
      <c r="I53" s="184">
        <f t="shared" si="6"/>
        <v>0</v>
      </c>
      <c r="J53" s="184">
        <f t="shared" si="6"/>
        <v>0</v>
      </c>
      <c r="K53" s="184">
        <f t="shared" si="6"/>
        <v>0</v>
      </c>
      <c r="L53" s="184">
        <f t="shared" si="6"/>
        <v>0</v>
      </c>
      <c r="M53" s="184">
        <f t="shared" si="6"/>
        <v>0</v>
      </c>
      <c r="N53" s="184">
        <f t="shared" si="6"/>
        <v>0</v>
      </c>
      <c r="O53" s="184">
        <f t="shared" si="1"/>
        <v>51</v>
      </c>
      <c r="P53" s="184" cm="1">
        <f t="array" ref="P53">$S$30+$S$43*O53+SUM(C53:N53*TRANSPOSE($S$31:$S$42))</f>
        <v>747.06305027065559</v>
      </c>
      <c r="Q53" s="184"/>
      <c r="R53" s="184"/>
      <c r="U53"/>
      <c r="V53"/>
      <c r="W53"/>
      <c r="X53"/>
      <c r="Y53"/>
      <c r="Z53"/>
      <c r="AL53" s="24"/>
      <c r="AM53" s="24"/>
      <c r="AN53" s="24"/>
      <c r="AO53" s="24"/>
      <c r="AP53" s="24"/>
    </row>
    <row r="54" spans="1:42" hidden="1">
      <c r="A54" s="114">
        <v>52</v>
      </c>
      <c r="B54" s="184">
        <f>'1.MonthlyData12(26)'!AF54/1000</f>
        <v>783.96500000000003</v>
      </c>
      <c r="C54" s="184">
        <f t="shared" si="6"/>
        <v>0</v>
      </c>
      <c r="D54" s="184">
        <f t="shared" si="6"/>
        <v>0</v>
      </c>
      <c r="E54" s="184">
        <f t="shared" si="6"/>
        <v>0</v>
      </c>
      <c r="F54" s="184">
        <f t="shared" si="6"/>
        <v>1</v>
      </c>
      <c r="G54" s="184">
        <f t="shared" si="6"/>
        <v>0</v>
      </c>
      <c r="H54" s="184">
        <f t="shared" si="6"/>
        <v>0</v>
      </c>
      <c r="I54" s="184">
        <f t="shared" si="6"/>
        <v>0</v>
      </c>
      <c r="J54" s="184">
        <f t="shared" si="6"/>
        <v>0</v>
      </c>
      <c r="K54" s="184">
        <f t="shared" si="6"/>
        <v>0</v>
      </c>
      <c r="L54" s="184">
        <f t="shared" si="6"/>
        <v>0</v>
      </c>
      <c r="M54" s="184">
        <f t="shared" si="6"/>
        <v>0</v>
      </c>
      <c r="N54" s="184">
        <f t="shared" si="6"/>
        <v>0</v>
      </c>
      <c r="O54" s="184">
        <f t="shared" si="1"/>
        <v>52</v>
      </c>
      <c r="P54" s="184" cm="1">
        <f t="array" ref="P54">$S$30+$S$43*O54+SUM(C54:N54*TRANSPOSE($S$31:$S$42))</f>
        <v>811.61266565527103</v>
      </c>
      <c r="Q54" s="184"/>
      <c r="R54" s="184"/>
      <c r="U54"/>
      <c r="V54"/>
      <c r="W54"/>
      <c r="X54"/>
      <c r="Y54"/>
      <c r="Z54"/>
      <c r="AL54" s="24"/>
      <c r="AM54" s="24"/>
      <c r="AN54" s="24"/>
      <c r="AO54" s="24"/>
      <c r="AP54" s="24"/>
    </row>
    <row r="55" spans="1:42" hidden="1">
      <c r="A55" s="114">
        <v>53</v>
      </c>
      <c r="B55" s="184">
        <f>'1.MonthlyData12(26)'!AF55/1000</f>
        <v>767.58500000000004</v>
      </c>
      <c r="C55" s="184">
        <f t="shared" si="6"/>
        <v>0</v>
      </c>
      <c r="D55" s="184">
        <f t="shared" si="6"/>
        <v>0</v>
      </c>
      <c r="E55" s="184">
        <f t="shared" si="6"/>
        <v>0</v>
      </c>
      <c r="F55" s="184">
        <f t="shared" si="6"/>
        <v>0</v>
      </c>
      <c r="G55" s="184">
        <f t="shared" si="6"/>
        <v>1</v>
      </c>
      <c r="H55" s="184">
        <f t="shared" si="6"/>
        <v>0</v>
      </c>
      <c r="I55" s="184">
        <f t="shared" si="6"/>
        <v>0</v>
      </c>
      <c r="J55" s="184">
        <f t="shared" si="6"/>
        <v>0</v>
      </c>
      <c r="K55" s="184">
        <f t="shared" si="6"/>
        <v>0</v>
      </c>
      <c r="L55" s="184">
        <f t="shared" si="6"/>
        <v>0</v>
      </c>
      <c r="M55" s="184">
        <f t="shared" si="6"/>
        <v>0</v>
      </c>
      <c r="N55" s="184">
        <f t="shared" si="6"/>
        <v>0</v>
      </c>
      <c r="O55" s="184">
        <f t="shared" si="1"/>
        <v>53</v>
      </c>
      <c r="P55" s="184" cm="1">
        <f t="array" ref="P55">$S$30+$S$43*O55+SUM(C55:N55*TRANSPOSE($S$31:$S$42))</f>
        <v>887.80324257834798</v>
      </c>
      <c r="Q55" s="184"/>
      <c r="R55" s="184"/>
      <c r="U55"/>
      <c r="V55"/>
      <c r="W55"/>
      <c r="X55"/>
      <c r="Y55"/>
      <c r="Z55"/>
      <c r="AL55" s="24"/>
      <c r="AM55" s="24"/>
      <c r="AN55" s="24"/>
      <c r="AO55" s="24"/>
      <c r="AP55" s="24"/>
    </row>
    <row r="56" spans="1:42" hidden="1">
      <c r="A56" s="114">
        <v>54</v>
      </c>
      <c r="B56" s="184">
        <f>'1.MonthlyData12(26)'!AF56/1000</f>
        <v>797.89599999999996</v>
      </c>
      <c r="C56" s="184">
        <f t="shared" si="6"/>
        <v>0</v>
      </c>
      <c r="D56" s="184">
        <f t="shared" si="6"/>
        <v>0</v>
      </c>
      <c r="E56" s="184">
        <f t="shared" si="6"/>
        <v>0</v>
      </c>
      <c r="F56" s="184">
        <f t="shared" si="6"/>
        <v>0</v>
      </c>
      <c r="G56" s="184">
        <f t="shared" si="6"/>
        <v>0</v>
      </c>
      <c r="H56" s="184">
        <f t="shared" si="6"/>
        <v>1</v>
      </c>
      <c r="I56" s="184">
        <f t="shared" si="6"/>
        <v>0</v>
      </c>
      <c r="J56" s="184">
        <f t="shared" si="6"/>
        <v>0</v>
      </c>
      <c r="K56" s="184">
        <f t="shared" si="6"/>
        <v>0</v>
      </c>
      <c r="L56" s="184">
        <f t="shared" si="6"/>
        <v>0</v>
      </c>
      <c r="M56" s="184">
        <f t="shared" si="6"/>
        <v>0</v>
      </c>
      <c r="N56" s="184">
        <f t="shared" si="6"/>
        <v>0</v>
      </c>
      <c r="O56" s="184">
        <f t="shared" si="1"/>
        <v>54</v>
      </c>
      <c r="P56" s="184" cm="1">
        <f t="array" ref="P56">$S$30+$S$43*O56+SUM(C56:N56*TRANSPOSE($S$31:$S$42))</f>
        <v>866.61366565527101</v>
      </c>
      <c r="Q56" s="184"/>
      <c r="R56" s="184"/>
      <c r="U56"/>
      <c r="V56"/>
      <c r="W56"/>
      <c r="X56"/>
      <c r="Y56"/>
      <c r="Z56"/>
      <c r="AL56" s="24"/>
      <c r="AM56" s="24"/>
      <c r="AN56" s="24"/>
      <c r="AO56" s="24"/>
      <c r="AP56" s="24"/>
    </row>
    <row r="57" spans="1:42" hidden="1">
      <c r="A57" s="114">
        <v>55</v>
      </c>
      <c r="B57" s="184">
        <f>'1.MonthlyData12(26)'!AF57/1000</f>
        <v>830.89</v>
      </c>
      <c r="C57" s="184">
        <f t="shared" si="6"/>
        <v>0</v>
      </c>
      <c r="D57" s="184">
        <f t="shared" si="6"/>
        <v>0</v>
      </c>
      <c r="E57" s="184">
        <f t="shared" si="6"/>
        <v>0</v>
      </c>
      <c r="F57" s="184">
        <f t="shared" si="6"/>
        <v>0</v>
      </c>
      <c r="G57" s="184">
        <f t="shared" si="6"/>
        <v>0</v>
      </c>
      <c r="H57" s="184">
        <f t="shared" si="6"/>
        <v>0</v>
      </c>
      <c r="I57" s="184">
        <f t="shared" si="6"/>
        <v>1</v>
      </c>
      <c r="J57" s="184">
        <f t="shared" si="6"/>
        <v>0</v>
      </c>
      <c r="K57" s="184">
        <f t="shared" si="6"/>
        <v>0</v>
      </c>
      <c r="L57" s="184">
        <f t="shared" si="6"/>
        <v>0</v>
      </c>
      <c r="M57" s="184">
        <f t="shared" si="6"/>
        <v>0</v>
      </c>
      <c r="N57" s="184">
        <f t="shared" si="6"/>
        <v>0</v>
      </c>
      <c r="O57" s="184">
        <f t="shared" si="1"/>
        <v>55</v>
      </c>
      <c r="P57" s="184" cm="1">
        <f t="array" ref="P57">$S$30+$S$43*O57+SUM(C57:N57*TRANSPOSE($S$31:$S$42))</f>
        <v>917.55720411680954</v>
      </c>
      <c r="Q57" s="184"/>
      <c r="R57" s="184"/>
      <c r="U57"/>
      <c r="V57"/>
      <c r="W57"/>
      <c r="X57"/>
      <c r="Y57"/>
      <c r="Z57"/>
      <c r="AL57" s="24"/>
      <c r="AM57" s="24"/>
      <c r="AN57" s="24"/>
      <c r="AO57" s="24"/>
      <c r="AP57" s="24"/>
    </row>
    <row r="58" spans="1:42" hidden="1">
      <c r="A58" s="114">
        <v>56</v>
      </c>
      <c r="B58" s="184">
        <f>'1.MonthlyData12(26)'!AF58/1000</f>
        <v>882.92</v>
      </c>
      <c r="C58" s="184">
        <f t="shared" si="6"/>
        <v>0</v>
      </c>
      <c r="D58" s="184">
        <f t="shared" si="6"/>
        <v>0</v>
      </c>
      <c r="E58" s="184">
        <f t="shared" si="6"/>
        <v>0</v>
      </c>
      <c r="F58" s="184">
        <f t="shared" si="6"/>
        <v>0</v>
      </c>
      <c r="G58" s="184">
        <f t="shared" si="6"/>
        <v>0</v>
      </c>
      <c r="H58" s="184">
        <f t="shared" si="6"/>
        <v>0</v>
      </c>
      <c r="I58" s="184">
        <f t="shared" si="6"/>
        <v>0</v>
      </c>
      <c r="J58" s="184">
        <f t="shared" si="6"/>
        <v>1</v>
      </c>
      <c r="K58" s="184">
        <f t="shared" si="6"/>
        <v>0</v>
      </c>
      <c r="L58" s="184">
        <f t="shared" si="6"/>
        <v>0</v>
      </c>
      <c r="M58" s="184">
        <f t="shared" si="6"/>
        <v>0</v>
      </c>
      <c r="N58" s="184">
        <f t="shared" si="6"/>
        <v>0</v>
      </c>
      <c r="O58" s="184">
        <f t="shared" si="1"/>
        <v>56</v>
      </c>
      <c r="P58" s="184" cm="1">
        <f t="array" ref="P58">$S$30+$S$43*O58+SUM(C58:N58*TRANSPOSE($S$31:$S$42))</f>
        <v>957.04212719373254</v>
      </c>
      <c r="Q58" s="184"/>
      <c r="R58" s="184"/>
      <c r="U58"/>
      <c r="V58"/>
      <c r="W58"/>
      <c r="X58"/>
      <c r="Y58"/>
      <c r="Z58"/>
      <c r="AL58" s="24"/>
      <c r="AM58" s="24"/>
      <c r="AN58" s="24"/>
      <c r="AO58" s="24"/>
      <c r="AP58" s="24"/>
    </row>
    <row r="59" spans="1:42" hidden="1">
      <c r="A59" s="114">
        <v>57</v>
      </c>
      <c r="B59" s="184">
        <f>'1.MonthlyData12(26)'!AF59/1000</f>
        <v>873.03399999999999</v>
      </c>
      <c r="C59" s="184">
        <f t="shared" si="6"/>
        <v>0</v>
      </c>
      <c r="D59" s="184">
        <f t="shared" si="6"/>
        <v>0</v>
      </c>
      <c r="E59" s="184">
        <f t="shared" si="6"/>
        <v>0</v>
      </c>
      <c r="F59" s="184">
        <f t="shared" si="6"/>
        <v>0</v>
      </c>
      <c r="G59" s="184">
        <f t="shared" si="6"/>
        <v>0</v>
      </c>
      <c r="H59" s="184">
        <f t="shared" si="6"/>
        <v>0</v>
      </c>
      <c r="I59" s="184">
        <f t="shared" si="6"/>
        <v>0</v>
      </c>
      <c r="J59" s="184">
        <f t="shared" si="6"/>
        <v>0</v>
      </c>
      <c r="K59" s="184">
        <f t="shared" si="6"/>
        <v>1</v>
      </c>
      <c r="L59" s="184">
        <f t="shared" si="6"/>
        <v>0</v>
      </c>
      <c r="M59" s="184">
        <f t="shared" si="6"/>
        <v>0</v>
      </c>
      <c r="N59" s="184">
        <f t="shared" si="6"/>
        <v>0</v>
      </c>
      <c r="O59" s="184">
        <f t="shared" si="1"/>
        <v>57</v>
      </c>
      <c r="P59" s="184" cm="1">
        <f t="array" ref="P59">$S$30+$S$43*O59+SUM(C59:N59*TRANSPOSE($S$31:$S$42))</f>
        <v>911.59239642450177</v>
      </c>
      <c r="Q59" s="184"/>
      <c r="R59" s="184"/>
      <c r="U59"/>
      <c r="V59"/>
      <c r="W59"/>
      <c r="X59"/>
      <c r="Y59"/>
      <c r="Z59"/>
      <c r="AL59" s="24"/>
      <c r="AM59" s="24"/>
      <c r="AN59" s="24"/>
      <c r="AO59" s="24"/>
      <c r="AP59" s="24"/>
    </row>
    <row r="60" spans="1:42" hidden="1">
      <c r="A60" s="114">
        <v>58</v>
      </c>
      <c r="B60" s="184">
        <f>'1.MonthlyData12(26)'!AF60/1000</f>
        <v>939.88699999999994</v>
      </c>
      <c r="C60" s="184">
        <f t="shared" si="6"/>
        <v>0</v>
      </c>
      <c r="D60" s="184">
        <f t="shared" si="6"/>
        <v>0</v>
      </c>
      <c r="E60" s="184">
        <f t="shared" si="6"/>
        <v>0</v>
      </c>
      <c r="F60" s="184">
        <f t="shared" si="6"/>
        <v>0</v>
      </c>
      <c r="G60" s="184">
        <f t="shared" si="6"/>
        <v>0</v>
      </c>
      <c r="H60" s="184">
        <f t="shared" si="6"/>
        <v>0</v>
      </c>
      <c r="I60" s="184">
        <f t="shared" si="6"/>
        <v>0</v>
      </c>
      <c r="J60" s="184">
        <f t="shared" si="6"/>
        <v>0</v>
      </c>
      <c r="K60" s="184">
        <f t="shared" si="6"/>
        <v>0</v>
      </c>
      <c r="L60" s="184">
        <f t="shared" si="6"/>
        <v>1</v>
      </c>
      <c r="M60" s="184">
        <f t="shared" si="6"/>
        <v>0</v>
      </c>
      <c r="N60" s="184">
        <f t="shared" si="6"/>
        <v>0</v>
      </c>
      <c r="O60" s="184">
        <f t="shared" si="1"/>
        <v>58</v>
      </c>
      <c r="P60" s="184" cm="1">
        <f t="array" ref="P60">$S$30+$S$43*O60+SUM(C60:N60*TRANSPOSE($S$31:$S$42))</f>
        <v>931.55408873219403</v>
      </c>
      <c r="Q60" s="184"/>
      <c r="R60" s="184"/>
      <c r="U60"/>
      <c r="V60"/>
      <c r="W60"/>
      <c r="X60"/>
      <c r="Y60"/>
      <c r="Z60"/>
      <c r="AL60" s="24"/>
      <c r="AM60" s="24"/>
      <c r="AN60" s="24"/>
      <c r="AO60" s="24"/>
      <c r="AP60" s="24"/>
    </row>
    <row r="61" spans="1:42" hidden="1">
      <c r="A61" s="114">
        <v>59</v>
      </c>
      <c r="B61" s="184">
        <f>'1.MonthlyData12(26)'!AF61/1000</f>
        <v>827.61599999999999</v>
      </c>
      <c r="C61" s="184">
        <f t="shared" si="6"/>
        <v>0</v>
      </c>
      <c r="D61" s="184">
        <f t="shared" si="6"/>
        <v>0</v>
      </c>
      <c r="E61" s="184">
        <f t="shared" si="6"/>
        <v>0</v>
      </c>
      <c r="F61" s="184">
        <f t="shared" si="6"/>
        <v>0</v>
      </c>
      <c r="G61" s="184">
        <f t="shared" si="6"/>
        <v>0</v>
      </c>
      <c r="H61" s="184">
        <f t="shared" si="6"/>
        <v>0</v>
      </c>
      <c r="I61" s="184">
        <f t="shared" si="6"/>
        <v>0</v>
      </c>
      <c r="J61" s="184">
        <f t="shared" si="6"/>
        <v>0</v>
      </c>
      <c r="K61" s="184">
        <f t="shared" si="6"/>
        <v>0</v>
      </c>
      <c r="L61" s="184">
        <f t="shared" si="6"/>
        <v>0</v>
      </c>
      <c r="M61" s="184">
        <f t="shared" si="6"/>
        <v>1</v>
      </c>
      <c r="N61" s="184">
        <f t="shared" si="6"/>
        <v>0</v>
      </c>
      <c r="O61" s="184">
        <f t="shared" si="1"/>
        <v>59</v>
      </c>
      <c r="P61" s="184" cm="1">
        <f t="array" ref="P61">$S$30+$S$43*O61+SUM(C61:N61*TRANSPOSE($S$31:$S$42))</f>
        <v>874.93147334757873</v>
      </c>
      <c r="Q61" s="184"/>
      <c r="R61" s="184"/>
      <c r="U61"/>
      <c r="V61"/>
      <c r="W61"/>
      <c r="X61"/>
      <c r="Y61"/>
      <c r="Z61"/>
      <c r="AL61" s="24"/>
      <c r="AM61" s="24"/>
      <c r="AN61" s="24"/>
      <c r="AO61" s="24"/>
      <c r="AP61" s="24"/>
    </row>
    <row r="62" spans="1:42" hidden="1">
      <c r="A62" s="114">
        <v>60</v>
      </c>
      <c r="B62" s="184">
        <f>'1.MonthlyData12(26)'!AF62/1000</f>
        <v>787.22</v>
      </c>
      <c r="C62" s="184">
        <f t="shared" si="6"/>
        <v>0</v>
      </c>
      <c r="D62" s="184">
        <f t="shared" si="6"/>
        <v>0</v>
      </c>
      <c r="E62" s="184">
        <f t="shared" si="6"/>
        <v>0</v>
      </c>
      <c r="F62" s="184">
        <f t="shared" si="6"/>
        <v>0</v>
      </c>
      <c r="G62" s="184">
        <f t="shared" si="6"/>
        <v>0</v>
      </c>
      <c r="H62" s="184">
        <f t="shared" si="6"/>
        <v>0</v>
      </c>
      <c r="I62" s="184">
        <f t="shared" si="6"/>
        <v>0</v>
      </c>
      <c r="J62" s="184">
        <f t="shared" si="6"/>
        <v>0</v>
      </c>
      <c r="K62" s="184">
        <f t="shared" si="6"/>
        <v>0</v>
      </c>
      <c r="L62" s="184">
        <f t="shared" si="6"/>
        <v>0</v>
      </c>
      <c r="M62" s="184">
        <f t="shared" si="6"/>
        <v>0</v>
      </c>
      <c r="N62" s="184">
        <f t="shared" si="6"/>
        <v>0</v>
      </c>
      <c r="O62" s="184">
        <f t="shared" si="1"/>
        <v>60</v>
      </c>
      <c r="P62" s="184" cm="1">
        <f t="array" ref="P62">$S$30+$S$43*O62+SUM(C62:N62*TRANSPOSE($S$31:$S$42))</f>
        <v>842.99712719373281</v>
      </c>
      <c r="Q62" s="184"/>
      <c r="R62" s="184"/>
      <c r="U62"/>
      <c r="V62"/>
      <c r="W62"/>
      <c r="X62"/>
      <c r="Y62"/>
      <c r="Z62"/>
      <c r="AL62" s="24"/>
      <c r="AM62" s="24"/>
      <c r="AN62" s="24"/>
      <c r="AO62" s="24"/>
      <c r="AP62" s="24"/>
    </row>
    <row r="63" spans="1:42" hidden="1">
      <c r="A63" s="114">
        <v>61</v>
      </c>
      <c r="B63" s="184">
        <f>'1.MonthlyData12(26)'!AF63/1000</f>
        <v>752.88099999999997</v>
      </c>
      <c r="C63" s="184">
        <f t="shared" ref="C63:N72" si="7">IF(MOD($A63,$N$1)=C$1,1,0)</f>
        <v>1</v>
      </c>
      <c r="D63" s="184">
        <f t="shared" si="7"/>
        <v>0</v>
      </c>
      <c r="E63" s="184">
        <f t="shared" si="7"/>
        <v>0</v>
      </c>
      <c r="F63" s="184">
        <f t="shared" si="7"/>
        <v>0</v>
      </c>
      <c r="G63" s="184">
        <f t="shared" si="7"/>
        <v>0</v>
      </c>
      <c r="H63" s="184">
        <f t="shared" si="7"/>
        <v>0</v>
      </c>
      <c r="I63" s="184">
        <f t="shared" si="7"/>
        <v>0</v>
      </c>
      <c r="J63" s="184">
        <f t="shared" si="7"/>
        <v>0</v>
      </c>
      <c r="K63" s="184">
        <f t="shared" si="7"/>
        <v>0</v>
      </c>
      <c r="L63" s="184">
        <f t="shared" si="7"/>
        <v>0</v>
      </c>
      <c r="M63" s="184">
        <f t="shared" si="7"/>
        <v>0</v>
      </c>
      <c r="N63" s="184">
        <f t="shared" si="7"/>
        <v>0</v>
      </c>
      <c r="O63" s="184">
        <f t="shared" si="1"/>
        <v>61</v>
      </c>
      <c r="P63" s="184" cm="1">
        <f t="array" ref="P63">$S$30+$S$43*O63+SUM(C63:N63*TRANSPOSE($S$31:$S$42))</f>
        <v>824.83896517094036</v>
      </c>
      <c r="Q63" s="184"/>
      <c r="R63" s="184"/>
      <c r="U63"/>
      <c r="V63"/>
      <c r="W63"/>
      <c r="X63"/>
      <c r="Y63"/>
      <c r="Z63"/>
      <c r="AL63" s="24"/>
      <c r="AM63" s="24"/>
      <c r="AN63" s="24"/>
      <c r="AO63" s="24"/>
      <c r="AP63" s="24"/>
    </row>
    <row r="64" spans="1:42" hidden="1">
      <c r="A64" s="114">
        <v>62</v>
      </c>
      <c r="B64" s="184">
        <f>'1.MonthlyData12(26)'!AF64/1000</f>
        <v>797.99</v>
      </c>
      <c r="C64" s="184">
        <f t="shared" si="7"/>
        <v>0</v>
      </c>
      <c r="D64" s="184">
        <f t="shared" si="7"/>
        <v>1</v>
      </c>
      <c r="E64" s="184">
        <f t="shared" si="7"/>
        <v>0</v>
      </c>
      <c r="F64" s="184">
        <f t="shared" si="7"/>
        <v>0</v>
      </c>
      <c r="G64" s="184">
        <f t="shared" si="7"/>
        <v>0</v>
      </c>
      <c r="H64" s="184">
        <f t="shared" si="7"/>
        <v>0</v>
      </c>
      <c r="I64" s="184">
        <f t="shared" si="7"/>
        <v>0</v>
      </c>
      <c r="J64" s="184">
        <f t="shared" si="7"/>
        <v>0</v>
      </c>
      <c r="K64" s="184">
        <f t="shared" si="7"/>
        <v>0</v>
      </c>
      <c r="L64" s="184">
        <f t="shared" si="7"/>
        <v>0</v>
      </c>
      <c r="M64" s="184">
        <f t="shared" si="7"/>
        <v>0</v>
      </c>
      <c r="N64" s="184">
        <f t="shared" si="7"/>
        <v>0</v>
      </c>
      <c r="O64" s="184">
        <f t="shared" si="1"/>
        <v>62</v>
      </c>
      <c r="P64" s="184" cm="1">
        <f t="array" ref="P64">$S$30+$S$43*O64+SUM(C64:N64*TRANSPOSE($S$31:$S$42))</f>
        <v>735.77277286324829</v>
      </c>
      <c r="Q64" s="184"/>
      <c r="R64" s="184"/>
      <c r="U64"/>
      <c r="V64"/>
      <c r="W64"/>
      <c r="X64"/>
      <c r="Y64"/>
      <c r="Z64"/>
      <c r="AL64" s="24"/>
      <c r="AM64" s="24"/>
      <c r="AN64" s="24"/>
      <c r="AO64" s="24"/>
      <c r="AP64" s="24"/>
    </row>
    <row r="65" spans="1:42" hidden="1">
      <c r="A65" s="114">
        <v>63</v>
      </c>
      <c r="B65" s="184">
        <f>'1.MonthlyData12(26)'!AF65/1000</f>
        <v>780.17200000000003</v>
      </c>
      <c r="C65" s="184">
        <f t="shared" si="7"/>
        <v>0</v>
      </c>
      <c r="D65" s="184">
        <f t="shared" si="7"/>
        <v>0</v>
      </c>
      <c r="E65" s="184">
        <f t="shared" si="7"/>
        <v>1</v>
      </c>
      <c r="F65" s="184">
        <f t="shared" si="7"/>
        <v>0</v>
      </c>
      <c r="G65" s="184">
        <f t="shared" si="7"/>
        <v>0</v>
      </c>
      <c r="H65" s="184">
        <f t="shared" si="7"/>
        <v>0</v>
      </c>
      <c r="I65" s="184">
        <f t="shared" si="7"/>
        <v>0</v>
      </c>
      <c r="J65" s="184">
        <f t="shared" si="7"/>
        <v>0</v>
      </c>
      <c r="K65" s="184">
        <f t="shared" si="7"/>
        <v>0</v>
      </c>
      <c r="L65" s="184">
        <f t="shared" si="7"/>
        <v>0</v>
      </c>
      <c r="M65" s="184">
        <f t="shared" si="7"/>
        <v>0</v>
      </c>
      <c r="N65" s="184">
        <f t="shared" si="7"/>
        <v>0</v>
      </c>
      <c r="O65" s="184">
        <f t="shared" si="1"/>
        <v>63</v>
      </c>
      <c r="P65" s="184" cm="1">
        <f t="array" ref="P65">$S$30+$S$43*O65+SUM(C65:N65*TRANSPOSE($S$31:$S$42))</f>
        <v>782.00354209401735</v>
      </c>
      <c r="Q65" s="184"/>
      <c r="R65" s="184"/>
      <c r="U65"/>
      <c r="V65"/>
      <c r="W65"/>
      <c r="X65"/>
      <c r="Y65"/>
      <c r="Z65"/>
      <c r="AL65" s="24"/>
      <c r="AM65" s="24"/>
      <c r="AN65" s="24"/>
      <c r="AO65" s="24"/>
      <c r="AP65" s="24"/>
    </row>
    <row r="66" spans="1:42" hidden="1">
      <c r="A66" s="114">
        <v>64</v>
      </c>
      <c r="B66" s="184">
        <f>'1.MonthlyData12(26)'!AF66/1000</f>
        <v>894.49800000000005</v>
      </c>
      <c r="C66" s="184">
        <f t="shared" si="7"/>
        <v>0</v>
      </c>
      <c r="D66" s="184">
        <f t="shared" si="7"/>
        <v>0</v>
      </c>
      <c r="E66" s="184">
        <f t="shared" si="7"/>
        <v>0</v>
      </c>
      <c r="F66" s="184">
        <f t="shared" si="7"/>
        <v>1</v>
      </c>
      <c r="G66" s="184">
        <f t="shared" si="7"/>
        <v>0</v>
      </c>
      <c r="H66" s="184">
        <f t="shared" si="7"/>
        <v>0</v>
      </c>
      <c r="I66" s="184">
        <f t="shared" si="7"/>
        <v>0</v>
      </c>
      <c r="J66" s="184">
        <f t="shared" si="7"/>
        <v>0</v>
      </c>
      <c r="K66" s="184">
        <f t="shared" si="7"/>
        <v>0</v>
      </c>
      <c r="L66" s="184">
        <f t="shared" si="7"/>
        <v>0</v>
      </c>
      <c r="M66" s="184">
        <f t="shared" si="7"/>
        <v>0</v>
      </c>
      <c r="N66" s="184">
        <f t="shared" si="7"/>
        <v>0</v>
      </c>
      <c r="O66" s="184">
        <f t="shared" si="1"/>
        <v>64</v>
      </c>
      <c r="P66" s="184" cm="1">
        <f t="array" ref="P66">$S$30+$S$43*O66+SUM(C66:N66*TRANSPOSE($S$31:$S$42))</f>
        <v>846.55315747863278</v>
      </c>
      <c r="Q66" s="184"/>
      <c r="R66" s="184"/>
      <c r="U66"/>
      <c r="V66"/>
      <c r="W66"/>
      <c r="X66"/>
      <c r="Y66"/>
      <c r="Z66"/>
      <c r="AL66" s="24"/>
      <c r="AM66" s="24"/>
      <c r="AN66" s="24"/>
      <c r="AO66" s="24"/>
      <c r="AP66" s="24"/>
    </row>
    <row r="67" spans="1:42" hidden="1">
      <c r="A67" s="114">
        <v>65</v>
      </c>
      <c r="B67" s="184">
        <f>'1.MonthlyData12(26)'!AF67/1000</f>
        <v>959.41200000000003</v>
      </c>
      <c r="C67" s="184">
        <f t="shared" si="7"/>
        <v>0</v>
      </c>
      <c r="D67" s="184">
        <f t="shared" si="7"/>
        <v>0</v>
      </c>
      <c r="E67" s="184">
        <f t="shared" si="7"/>
        <v>0</v>
      </c>
      <c r="F67" s="184">
        <f t="shared" si="7"/>
        <v>0</v>
      </c>
      <c r="G67" s="184">
        <f t="shared" si="7"/>
        <v>1</v>
      </c>
      <c r="H67" s="184">
        <f t="shared" si="7"/>
        <v>0</v>
      </c>
      <c r="I67" s="184">
        <f t="shared" si="7"/>
        <v>0</v>
      </c>
      <c r="J67" s="184">
        <f t="shared" si="7"/>
        <v>0</v>
      </c>
      <c r="K67" s="184">
        <f t="shared" si="7"/>
        <v>0</v>
      </c>
      <c r="L67" s="184">
        <f t="shared" si="7"/>
        <v>0</v>
      </c>
      <c r="M67" s="184">
        <f t="shared" si="7"/>
        <v>0</v>
      </c>
      <c r="N67" s="184">
        <f t="shared" si="7"/>
        <v>0</v>
      </c>
      <c r="O67" s="184">
        <f t="shared" si="1"/>
        <v>65</v>
      </c>
      <c r="P67" s="184" cm="1">
        <f t="array" ref="P67">$S$30+$S$43*O67+SUM(C67:N67*TRANSPOSE($S$31:$S$42))</f>
        <v>922.74373440170973</v>
      </c>
      <c r="Q67" s="184"/>
      <c r="R67" s="184"/>
      <c r="U67"/>
      <c r="V67"/>
      <c r="W67"/>
      <c r="X67"/>
      <c r="Y67"/>
      <c r="Z67"/>
      <c r="AL67" s="24"/>
      <c r="AM67" s="24"/>
      <c r="AN67" s="24"/>
      <c r="AO67" s="24"/>
      <c r="AP67" s="24"/>
    </row>
    <row r="68" spans="1:42" hidden="1">
      <c r="A68" s="114">
        <v>66</v>
      </c>
      <c r="B68" s="184">
        <f>'1.MonthlyData12(26)'!AF68/1000</f>
        <v>955.43899999999996</v>
      </c>
      <c r="C68" s="184">
        <f t="shared" si="7"/>
        <v>0</v>
      </c>
      <c r="D68" s="184">
        <f t="shared" si="7"/>
        <v>0</v>
      </c>
      <c r="E68" s="184">
        <f t="shared" si="7"/>
        <v>0</v>
      </c>
      <c r="F68" s="184">
        <f t="shared" si="7"/>
        <v>0</v>
      </c>
      <c r="G68" s="184">
        <f t="shared" si="7"/>
        <v>0</v>
      </c>
      <c r="H68" s="184">
        <f t="shared" si="7"/>
        <v>1</v>
      </c>
      <c r="I68" s="184">
        <f t="shared" si="7"/>
        <v>0</v>
      </c>
      <c r="J68" s="184">
        <f t="shared" si="7"/>
        <v>0</v>
      </c>
      <c r="K68" s="184">
        <f t="shared" si="7"/>
        <v>0</v>
      </c>
      <c r="L68" s="184">
        <f t="shared" si="7"/>
        <v>0</v>
      </c>
      <c r="M68" s="184">
        <f t="shared" si="7"/>
        <v>0</v>
      </c>
      <c r="N68" s="184">
        <f t="shared" si="7"/>
        <v>0</v>
      </c>
      <c r="O68" s="184">
        <f t="shared" ref="O68:O131" si="8">A68</f>
        <v>66</v>
      </c>
      <c r="P68" s="184" cm="1">
        <f t="array" ref="P68">$S$30+$S$43*O68+SUM(C68:N68*TRANSPOSE($S$31:$S$42))</f>
        <v>901.55415747863276</v>
      </c>
      <c r="Q68" s="184"/>
      <c r="R68" s="184"/>
      <c r="U68"/>
      <c r="V68"/>
      <c r="W68"/>
      <c r="X68"/>
      <c r="Y68"/>
      <c r="Z68"/>
      <c r="AL68" s="24"/>
      <c r="AM68" s="24"/>
      <c r="AN68" s="24"/>
      <c r="AO68" s="24"/>
      <c r="AP68" s="24"/>
    </row>
    <row r="69" spans="1:42" hidden="1">
      <c r="A69" s="114">
        <v>67</v>
      </c>
      <c r="B69" s="184">
        <f>'1.MonthlyData12(26)'!AF69/1000</f>
        <v>947.60900000000004</v>
      </c>
      <c r="C69" s="184">
        <f t="shared" si="7"/>
        <v>0</v>
      </c>
      <c r="D69" s="184">
        <f t="shared" si="7"/>
        <v>0</v>
      </c>
      <c r="E69" s="184">
        <f t="shared" si="7"/>
        <v>0</v>
      </c>
      <c r="F69" s="184">
        <f t="shared" si="7"/>
        <v>0</v>
      </c>
      <c r="G69" s="184">
        <f t="shared" si="7"/>
        <v>0</v>
      </c>
      <c r="H69" s="184">
        <f t="shared" si="7"/>
        <v>0</v>
      </c>
      <c r="I69" s="184">
        <f t="shared" si="7"/>
        <v>1</v>
      </c>
      <c r="J69" s="184">
        <f t="shared" si="7"/>
        <v>0</v>
      </c>
      <c r="K69" s="184">
        <f t="shared" si="7"/>
        <v>0</v>
      </c>
      <c r="L69" s="184">
        <f t="shared" si="7"/>
        <v>0</v>
      </c>
      <c r="M69" s="184">
        <f t="shared" si="7"/>
        <v>0</v>
      </c>
      <c r="N69" s="184">
        <f t="shared" si="7"/>
        <v>0</v>
      </c>
      <c r="O69" s="184">
        <f t="shared" si="8"/>
        <v>67</v>
      </c>
      <c r="P69" s="184" cm="1">
        <f t="array" ref="P69">$S$30+$S$43*O69+SUM(C69:N69*TRANSPOSE($S$31:$S$42))</f>
        <v>952.4976959401713</v>
      </c>
      <c r="Q69" s="184"/>
      <c r="R69" s="184"/>
      <c r="U69"/>
      <c r="V69"/>
      <c r="W69"/>
      <c r="X69"/>
      <c r="Y69"/>
      <c r="Z69"/>
      <c r="AL69" s="24"/>
      <c r="AM69" s="24"/>
      <c r="AN69" s="24"/>
      <c r="AO69" s="24"/>
      <c r="AP69" s="24"/>
    </row>
    <row r="70" spans="1:42" hidden="1">
      <c r="A70" s="114">
        <v>68</v>
      </c>
      <c r="B70" s="184">
        <f>'1.MonthlyData12(26)'!AF70/1000</f>
        <v>1032.729</v>
      </c>
      <c r="C70" s="184">
        <f t="shared" si="7"/>
        <v>0</v>
      </c>
      <c r="D70" s="184">
        <f t="shared" si="7"/>
        <v>0</v>
      </c>
      <c r="E70" s="184">
        <f t="shared" si="7"/>
        <v>0</v>
      </c>
      <c r="F70" s="184">
        <f t="shared" si="7"/>
        <v>0</v>
      </c>
      <c r="G70" s="184">
        <f t="shared" si="7"/>
        <v>0</v>
      </c>
      <c r="H70" s="184">
        <f t="shared" si="7"/>
        <v>0</v>
      </c>
      <c r="I70" s="184">
        <f t="shared" si="7"/>
        <v>0</v>
      </c>
      <c r="J70" s="184">
        <f t="shared" si="7"/>
        <v>1</v>
      </c>
      <c r="K70" s="184">
        <f t="shared" si="7"/>
        <v>0</v>
      </c>
      <c r="L70" s="184">
        <f t="shared" si="7"/>
        <v>0</v>
      </c>
      <c r="M70" s="184">
        <f t="shared" si="7"/>
        <v>0</v>
      </c>
      <c r="N70" s="184">
        <f t="shared" si="7"/>
        <v>0</v>
      </c>
      <c r="O70" s="184">
        <f t="shared" si="8"/>
        <v>68</v>
      </c>
      <c r="P70" s="184" cm="1">
        <f t="array" ref="P70">$S$30+$S$43*O70+SUM(C70:N70*TRANSPOSE($S$31:$S$42))</f>
        <v>991.98261901709429</v>
      </c>
      <c r="Q70" s="184"/>
      <c r="R70" s="184"/>
      <c r="U70"/>
      <c r="V70"/>
      <c r="W70"/>
      <c r="X70"/>
      <c r="Y70"/>
      <c r="Z70"/>
      <c r="AL70" s="24"/>
      <c r="AM70" s="24"/>
      <c r="AN70" s="24"/>
      <c r="AO70" s="24"/>
      <c r="AP70" s="24"/>
    </row>
    <row r="71" spans="1:42" hidden="1">
      <c r="A71" s="114">
        <v>69</v>
      </c>
      <c r="B71" s="184">
        <f>'1.MonthlyData12(26)'!AF71/1000</f>
        <v>929.58100000000002</v>
      </c>
      <c r="C71" s="184">
        <f t="shared" si="7"/>
        <v>0</v>
      </c>
      <c r="D71" s="184">
        <f t="shared" si="7"/>
        <v>0</v>
      </c>
      <c r="E71" s="184">
        <f t="shared" si="7"/>
        <v>0</v>
      </c>
      <c r="F71" s="184">
        <f t="shared" si="7"/>
        <v>0</v>
      </c>
      <c r="G71" s="184">
        <f t="shared" si="7"/>
        <v>0</v>
      </c>
      <c r="H71" s="184">
        <f t="shared" si="7"/>
        <v>0</v>
      </c>
      <c r="I71" s="184">
        <f t="shared" si="7"/>
        <v>0</v>
      </c>
      <c r="J71" s="184">
        <f t="shared" si="7"/>
        <v>0</v>
      </c>
      <c r="K71" s="184">
        <f t="shared" si="7"/>
        <v>1</v>
      </c>
      <c r="L71" s="184">
        <f t="shared" si="7"/>
        <v>0</v>
      </c>
      <c r="M71" s="184">
        <f t="shared" si="7"/>
        <v>0</v>
      </c>
      <c r="N71" s="184">
        <f t="shared" si="7"/>
        <v>0</v>
      </c>
      <c r="O71" s="184">
        <f t="shared" si="8"/>
        <v>69</v>
      </c>
      <c r="P71" s="184" cm="1">
        <f t="array" ref="P71">$S$30+$S$43*O71+SUM(C71:N71*TRANSPOSE($S$31:$S$42))</f>
        <v>946.53288824786353</v>
      </c>
      <c r="Q71" s="184"/>
      <c r="R71" s="184"/>
      <c r="U71"/>
      <c r="V71"/>
      <c r="W71"/>
      <c r="X71"/>
      <c r="Y71"/>
      <c r="Z71"/>
      <c r="AL71" s="24"/>
      <c r="AM71" s="24"/>
      <c r="AN71" s="24"/>
      <c r="AO71" s="24"/>
      <c r="AP71" s="24"/>
    </row>
    <row r="72" spans="1:42" hidden="1">
      <c r="A72" s="114">
        <v>70</v>
      </c>
      <c r="B72" s="184">
        <f>'1.MonthlyData12(26)'!AF72/1000</f>
        <v>772.28899999999999</v>
      </c>
      <c r="C72" s="184">
        <f t="shared" si="7"/>
        <v>0</v>
      </c>
      <c r="D72" s="184">
        <f t="shared" si="7"/>
        <v>0</v>
      </c>
      <c r="E72" s="184">
        <f t="shared" si="7"/>
        <v>0</v>
      </c>
      <c r="F72" s="184">
        <f t="shared" si="7"/>
        <v>0</v>
      </c>
      <c r="G72" s="184">
        <f t="shared" si="7"/>
        <v>0</v>
      </c>
      <c r="H72" s="184">
        <f t="shared" si="7"/>
        <v>0</v>
      </c>
      <c r="I72" s="184">
        <f t="shared" si="7"/>
        <v>0</v>
      </c>
      <c r="J72" s="184">
        <f t="shared" si="7"/>
        <v>0</v>
      </c>
      <c r="K72" s="184">
        <f t="shared" si="7"/>
        <v>0</v>
      </c>
      <c r="L72" s="184">
        <f t="shared" si="7"/>
        <v>1</v>
      </c>
      <c r="M72" s="184">
        <f t="shared" si="7"/>
        <v>0</v>
      </c>
      <c r="N72" s="184">
        <f t="shared" si="7"/>
        <v>0</v>
      </c>
      <c r="O72" s="184">
        <f t="shared" si="8"/>
        <v>70</v>
      </c>
      <c r="P72" s="184" cm="1">
        <f t="array" ref="P72">$S$30+$S$43*O72+SUM(C72:N72*TRANSPOSE($S$31:$S$42))</f>
        <v>966.49458055555579</v>
      </c>
      <c r="Q72" s="184"/>
      <c r="R72" s="184"/>
      <c r="U72"/>
      <c r="V72"/>
      <c r="W72"/>
      <c r="X72"/>
      <c r="Y72"/>
      <c r="Z72"/>
      <c r="AL72" s="24"/>
      <c r="AM72" s="24"/>
      <c r="AN72" s="24"/>
      <c r="AO72" s="24"/>
      <c r="AP72" s="24"/>
    </row>
    <row r="73" spans="1:42" hidden="1">
      <c r="A73" s="114">
        <v>71</v>
      </c>
      <c r="B73" s="184">
        <f>'1.MonthlyData12(26)'!AF73/1000</f>
        <v>880.16399999999999</v>
      </c>
      <c r="C73" s="184">
        <f t="shared" ref="C73:N82" si="9">IF(MOD($A73,$N$1)=C$1,1,0)</f>
        <v>0</v>
      </c>
      <c r="D73" s="184">
        <f t="shared" si="9"/>
        <v>0</v>
      </c>
      <c r="E73" s="184">
        <f t="shared" si="9"/>
        <v>0</v>
      </c>
      <c r="F73" s="184">
        <f t="shared" si="9"/>
        <v>0</v>
      </c>
      <c r="G73" s="184">
        <f t="shared" si="9"/>
        <v>0</v>
      </c>
      <c r="H73" s="184">
        <f t="shared" si="9"/>
        <v>0</v>
      </c>
      <c r="I73" s="184">
        <f t="shared" si="9"/>
        <v>0</v>
      </c>
      <c r="J73" s="184">
        <f t="shared" si="9"/>
        <v>0</v>
      </c>
      <c r="K73" s="184">
        <f t="shared" si="9"/>
        <v>0</v>
      </c>
      <c r="L73" s="184">
        <f t="shared" si="9"/>
        <v>0</v>
      </c>
      <c r="M73" s="184">
        <f t="shared" si="9"/>
        <v>1</v>
      </c>
      <c r="N73" s="184">
        <f t="shared" si="9"/>
        <v>0</v>
      </c>
      <c r="O73" s="184">
        <f t="shared" si="8"/>
        <v>71</v>
      </c>
      <c r="P73" s="184" cm="1">
        <f t="array" ref="P73">$S$30+$S$43*O73+SUM(C73:N73*TRANSPOSE($S$31:$S$42))</f>
        <v>909.87196517094048</v>
      </c>
      <c r="Q73" s="184"/>
      <c r="R73" s="184"/>
      <c r="U73"/>
      <c r="V73"/>
      <c r="W73"/>
      <c r="X73"/>
      <c r="Y73"/>
      <c r="Z73"/>
      <c r="AL73" s="24"/>
      <c r="AM73" s="24"/>
      <c r="AN73" s="24"/>
      <c r="AO73" s="24"/>
      <c r="AP73" s="24"/>
    </row>
    <row r="74" spans="1:42" hidden="1">
      <c r="A74" s="114">
        <v>72</v>
      </c>
      <c r="B74" s="184">
        <f>'1.MonthlyData12(26)'!AF74/1000</f>
        <v>928.50199999999995</v>
      </c>
      <c r="C74" s="184">
        <f t="shared" si="9"/>
        <v>0</v>
      </c>
      <c r="D74" s="184">
        <f t="shared" si="9"/>
        <v>0</v>
      </c>
      <c r="E74" s="184">
        <f t="shared" si="9"/>
        <v>0</v>
      </c>
      <c r="F74" s="184">
        <f t="shared" si="9"/>
        <v>0</v>
      </c>
      <c r="G74" s="184">
        <f t="shared" si="9"/>
        <v>0</v>
      </c>
      <c r="H74" s="184">
        <f t="shared" si="9"/>
        <v>0</v>
      </c>
      <c r="I74" s="184">
        <f t="shared" si="9"/>
        <v>0</v>
      </c>
      <c r="J74" s="184">
        <f t="shared" si="9"/>
        <v>0</v>
      </c>
      <c r="K74" s="184">
        <f t="shared" si="9"/>
        <v>0</v>
      </c>
      <c r="L74" s="184">
        <f t="shared" si="9"/>
        <v>0</v>
      </c>
      <c r="M74" s="184">
        <f t="shared" si="9"/>
        <v>0</v>
      </c>
      <c r="N74" s="184">
        <f t="shared" si="9"/>
        <v>0</v>
      </c>
      <c r="O74" s="184">
        <f t="shared" si="8"/>
        <v>72</v>
      </c>
      <c r="P74" s="184" cm="1">
        <f t="array" ref="P74">$S$30+$S$43*O74+SUM(C74:N74*TRANSPOSE($S$31:$S$42))</f>
        <v>877.93761901709468</v>
      </c>
      <c r="Q74" s="184"/>
      <c r="R74" s="184"/>
      <c r="U74"/>
      <c r="V74"/>
      <c r="W74"/>
      <c r="X74"/>
      <c r="Y74"/>
      <c r="Z74"/>
      <c r="AL74" s="24"/>
      <c r="AM74" s="24"/>
      <c r="AN74" s="24"/>
      <c r="AO74" s="24"/>
      <c r="AP74" s="24"/>
    </row>
    <row r="75" spans="1:42" hidden="1">
      <c r="A75" s="114">
        <v>73</v>
      </c>
      <c r="B75" s="184">
        <f>'1.MonthlyData12(26)'!AF75/1000</f>
        <v>852.88499999999999</v>
      </c>
      <c r="C75" s="184">
        <f t="shared" si="9"/>
        <v>1</v>
      </c>
      <c r="D75" s="184">
        <f t="shared" si="9"/>
        <v>0</v>
      </c>
      <c r="E75" s="184">
        <f t="shared" si="9"/>
        <v>0</v>
      </c>
      <c r="F75" s="184">
        <f t="shared" si="9"/>
        <v>0</v>
      </c>
      <c r="G75" s="184">
        <f t="shared" si="9"/>
        <v>0</v>
      </c>
      <c r="H75" s="184">
        <f t="shared" si="9"/>
        <v>0</v>
      </c>
      <c r="I75" s="184">
        <f t="shared" si="9"/>
        <v>0</v>
      </c>
      <c r="J75" s="184">
        <f t="shared" si="9"/>
        <v>0</v>
      </c>
      <c r="K75" s="184">
        <f t="shared" si="9"/>
        <v>0</v>
      </c>
      <c r="L75" s="184">
        <f t="shared" si="9"/>
        <v>0</v>
      </c>
      <c r="M75" s="184">
        <f t="shared" si="9"/>
        <v>0</v>
      </c>
      <c r="N75" s="184">
        <f t="shared" si="9"/>
        <v>0</v>
      </c>
      <c r="O75" s="184">
        <f t="shared" si="8"/>
        <v>73</v>
      </c>
      <c r="P75" s="184" cm="1">
        <f t="array" ref="P75">$S$30+$S$43*O75+SUM(C75:N75*TRANSPOSE($S$31:$S$42))</f>
        <v>859.77945699430211</v>
      </c>
      <c r="Q75" s="184"/>
      <c r="R75" s="184"/>
      <c r="U75" s="187"/>
      <c r="V75" s="187"/>
      <c r="AL75" s="24"/>
      <c r="AM75" s="24"/>
      <c r="AN75" s="24"/>
      <c r="AO75" s="24"/>
      <c r="AP75" s="24"/>
    </row>
    <row r="76" spans="1:42" hidden="1">
      <c r="A76" s="114">
        <v>74</v>
      </c>
      <c r="B76" s="184">
        <f>'1.MonthlyData12(26)'!AF76/1000</f>
        <v>863.74599999999998</v>
      </c>
      <c r="C76" s="184">
        <f t="shared" si="9"/>
        <v>0</v>
      </c>
      <c r="D76" s="184">
        <f t="shared" si="9"/>
        <v>1</v>
      </c>
      <c r="E76" s="184">
        <f t="shared" si="9"/>
        <v>0</v>
      </c>
      <c r="F76" s="184">
        <f t="shared" si="9"/>
        <v>0</v>
      </c>
      <c r="G76" s="184">
        <f t="shared" si="9"/>
        <v>0</v>
      </c>
      <c r="H76" s="184">
        <f t="shared" si="9"/>
        <v>0</v>
      </c>
      <c r="I76" s="184">
        <f t="shared" si="9"/>
        <v>0</v>
      </c>
      <c r="J76" s="184">
        <f t="shared" si="9"/>
        <v>0</v>
      </c>
      <c r="K76" s="184">
        <f t="shared" si="9"/>
        <v>0</v>
      </c>
      <c r="L76" s="184">
        <f t="shared" si="9"/>
        <v>0</v>
      </c>
      <c r="M76" s="184">
        <f t="shared" si="9"/>
        <v>0</v>
      </c>
      <c r="N76" s="184">
        <f t="shared" si="9"/>
        <v>0</v>
      </c>
      <c r="O76" s="184">
        <f t="shared" si="8"/>
        <v>74</v>
      </c>
      <c r="P76" s="184" cm="1">
        <f t="array" ref="P76">$S$30+$S$43*O76+SUM(C76:N76*TRANSPOSE($S$31:$S$42))</f>
        <v>770.71326468661016</v>
      </c>
      <c r="Q76" s="184"/>
      <c r="R76" s="184"/>
      <c r="U76" s="187"/>
      <c r="V76" s="187"/>
      <c r="AL76" s="24"/>
      <c r="AM76" s="24"/>
      <c r="AN76" s="24"/>
      <c r="AO76" s="24"/>
      <c r="AP76" s="24"/>
    </row>
    <row r="77" spans="1:42" hidden="1">
      <c r="A77" s="114">
        <v>75</v>
      </c>
      <c r="B77" s="184">
        <f>'1.MonthlyData12(26)'!AF77/1000</f>
        <v>920.10299999999995</v>
      </c>
      <c r="C77" s="184">
        <f t="shared" si="9"/>
        <v>0</v>
      </c>
      <c r="D77" s="184">
        <f t="shared" si="9"/>
        <v>0</v>
      </c>
      <c r="E77" s="184">
        <f t="shared" si="9"/>
        <v>1</v>
      </c>
      <c r="F77" s="184">
        <f t="shared" si="9"/>
        <v>0</v>
      </c>
      <c r="G77" s="184">
        <f t="shared" si="9"/>
        <v>0</v>
      </c>
      <c r="H77" s="184">
        <f t="shared" si="9"/>
        <v>0</v>
      </c>
      <c r="I77" s="184">
        <f t="shared" si="9"/>
        <v>0</v>
      </c>
      <c r="J77" s="184">
        <f t="shared" si="9"/>
        <v>0</v>
      </c>
      <c r="K77" s="184">
        <f t="shared" si="9"/>
        <v>0</v>
      </c>
      <c r="L77" s="184">
        <f t="shared" si="9"/>
        <v>0</v>
      </c>
      <c r="M77" s="184">
        <f t="shared" si="9"/>
        <v>0</v>
      </c>
      <c r="N77" s="184">
        <f t="shared" si="9"/>
        <v>0</v>
      </c>
      <c r="O77" s="184">
        <f t="shared" si="8"/>
        <v>75</v>
      </c>
      <c r="P77" s="184" cm="1">
        <f t="array" ref="P77">$S$30+$S$43*O77+SUM(C77:N77*TRANSPOSE($S$31:$S$42))</f>
        <v>816.9440339173791</v>
      </c>
      <c r="Q77" s="184"/>
      <c r="R77" s="184"/>
      <c r="U77" s="187"/>
      <c r="V77" s="187"/>
      <c r="AL77" s="24"/>
      <c r="AM77" s="24"/>
      <c r="AN77" s="24"/>
      <c r="AO77" s="24"/>
      <c r="AP77" s="24"/>
    </row>
    <row r="78" spans="1:42" hidden="1">
      <c r="A78" s="114">
        <v>76</v>
      </c>
      <c r="B78" s="184">
        <f>'1.MonthlyData12(26)'!AF78/1000</f>
        <v>989.822</v>
      </c>
      <c r="C78" s="184">
        <f t="shared" si="9"/>
        <v>0</v>
      </c>
      <c r="D78" s="184">
        <f t="shared" si="9"/>
        <v>0</v>
      </c>
      <c r="E78" s="184">
        <f t="shared" si="9"/>
        <v>0</v>
      </c>
      <c r="F78" s="184">
        <f t="shared" si="9"/>
        <v>1</v>
      </c>
      <c r="G78" s="184">
        <f t="shared" si="9"/>
        <v>0</v>
      </c>
      <c r="H78" s="184">
        <f t="shared" si="9"/>
        <v>0</v>
      </c>
      <c r="I78" s="184">
        <f t="shared" si="9"/>
        <v>0</v>
      </c>
      <c r="J78" s="184">
        <f t="shared" si="9"/>
        <v>0</v>
      </c>
      <c r="K78" s="184">
        <f t="shared" si="9"/>
        <v>0</v>
      </c>
      <c r="L78" s="184">
        <f t="shared" si="9"/>
        <v>0</v>
      </c>
      <c r="M78" s="184">
        <f t="shared" si="9"/>
        <v>0</v>
      </c>
      <c r="N78" s="184">
        <f t="shared" si="9"/>
        <v>0</v>
      </c>
      <c r="O78" s="184">
        <f t="shared" si="8"/>
        <v>76</v>
      </c>
      <c r="P78" s="184" cm="1">
        <f t="array" ref="P78">$S$30+$S$43*O78+SUM(C78:N78*TRANSPOSE($S$31:$S$42))</f>
        <v>881.49364930199465</v>
      </c>
      <c r="Q78" s="184"/>
      <c r="R78" s="184"/>
      <c r="U78" s="187"/>
      <c r="V78" s="187"/>
      <c r="AL78" s="24"/>
      <c r="AM78" s="24"/>
      <c r="AN78" s="24"/>
      <c r="AO78" s="24"/>
      <c r="AP78" s="24"/>
    </row>
    <row r="79" spans="1:42" hidden="1">
      <c r="A79" s="114">
        <v>77</v>
      </c>
      <c r="B79" s="184">
        <f>'1.MonthlyData12(26)'!AF79/1000</f>
        <v>1040.2940000000001</v>
      </c>
      <c r="C79" s="184">
        <f t="shared" si="9"/>
        <v>0</v>
      </c>
      <c r="D79" s="184">
        <f t="shared" si="9"/>
        <v>0</v>
      </c>
      <c r="E79" s="184">
        <f t="shared" si="9"/>
        <v>0</v>
      </c>
      <c r="F79" s="184">
        <f t="shared" si="9"/>
        <v>0</v>
      </c>
      <c r="G79" s="184">
        <f t="shared" si="9"/>
        <v>1</v>
      </c>
      <c r="H79" s="184">
        <f t="shared" si="9"/>
        <v>0</v>
      </c>
      <c r="I79" s="184">
        <f t="shared" si="9"/>
        <v>0</v>
      </c>
      <c r="J79" s="184">
        <f t="shared" si="9"/>
        <v>0</v>
      </c>
      <c r="K79" s="184">
        <f t="shared" si="9"/>
        <v>0</v>
      </c>
      <c r="L79" s="184">
        <f t="shared" si="9"/>
        <v>0</v>
      </c>
      <c r="M79" s="184">
        <f t="shared" si="9"/>
        <v>0</v>
      </c>
      <c r="N79" s="184">
        <f t="shared" si="9"/>
        <v>0</v>
      </c>
      <c r="O79" s="184">
        <f t="shared" si="8"/>
        <v>77</v>
      </c>
      <c r="P79" s="184" cm="1">
        <f t="array" ref="P79">$S$30+$S$43*O79+SUM(C79:N79*TRANSPOSE($S$31:$S$42))</f>
        <v>957.68422622507148</v>
      </c>
      <c r="Q79" s="184"/>
      <c r="R79" s="184"/>
      <c r="U79" s="187"/>
      <c r="V79" s="187"/>
      <c r="AL79" s="24"/>
      <c r="AM79" s="24"/>
      <c r="AN79" s="24"/>
      <c r="AO79" s="24"/>
      <c r="AP79" s="24"/>
    </row>
    <row r="80" spans="1:42" hidden="1">
      <c r="A80" s="114">
        <v>78</v>
      </c>
      <c r="B80" s="184">
        <f>'1.MonthlyData12(26)'!AF80/1000</f>
        <v>920.23</v>
      </c>
      <c r="C80" s="184">
        <f t="shared" si="9"/>
        <v>0</v>
      </c>
      <c r="D80" s="184">
        <f t="shared" si="9"/>
        <v>0</v>
      </c>
      <c r="E80" s="184">
        <f t="shared" si="9"/>
        <v>0</v>
      </c>
      <c r="F80" s="184">
        <f t="shared" si="9"/>
        <v>0</v>
      </c>
      <c r="G80" s="184">
        <f t="shared" si="9"/>
        <v>0</v>
      </c>
      <c r="H80" s="184">
        <f t="shared" si="9"/>
        <v>1</v>
      </c>
      <c r="I80" s="184">
        <f t="shared" si="9"/>
        <v>0</v>
      </c>
      <c r="J80" s="184">
        <f t="shared" si="9"/>
        <v>0</v>
      </c>
      <c r="K80" s="184">
        <f t="shared" si="9"/>
        <v>0</v>
      </c>
      <c r="L80" s="184">
        <f t="shared" si="9"/>
        <v>0</v>
      </c>
      <c r="M80" s="184">
        <f t="shared" si="9"/>
        <v>0</v>
      </c>
      <c r="N80" s="184">
        <f t="shared" si="9"/>
        <v>0</v>
      </c>
      <c r="O80" s="184">
        <f t="shared" si="8"/>
        <v>78</v>
      </c>
      <c r="P80" s="184" cm="1">
        <f t="array" ref="P80">$S$30+$S$43*O80+SUM(C80:N80*TRANSPOSE($S$31:$S$42))</f>
        <v>936.49464930199463</v>
      </c>
      <c r="Q80" s="184"/>
      <c r="R80" s="184"/>
      <c r="U80" s="187"/>
      <c r="V80" s="187"/>
      <c r="AL80" s="24"/>
      <c r="AM80" s="24"/>
      <c r="AN80" s="24"/>
      <c r="AO80" s="24"/>
      <c r="AP80" s="24"/>
    </row>
    <row r="81" spans="1:42" hidden="1">
      <c r="A81" s="114">
        <v>79</v>
      </c>
      <c r="B81" s="184">
        <f>'1.MonthlyData12(26)'!AF81/1000</f>
        <v>1046.4010000000001</v>
      </c>
      <c r="C81" s="184">
        <f t="shared" si="9"/>
        <v>0</v>
      </c>
      <c r="D81" s="184">
        <f t="shared" si="9"/>
        <v>0</v>
      </c>
      <c r="E81" s="184">
        <f t="shared" si="9"/>
        <v>0</v>
      </c>
      <c r="F81" s="184">
        <f t="shared" si="9"/>
        <v>0</v>
      </c>
      <c r="G81" s="184">
        <f t="shared" si="9"/>
        <v>0</v>
      </c>
      <c r="H81" s="184">
        <f t="shared" si="9"/>
        <v>0</v>
      </c>
      <c r="I81" s="184">
        <f t="shared" si="9"/>
        <v>1</v>
      </c>
      <c r="J81" s="184">
        <f t="shared" si="9"/>
        <v>0</v>
      </c>
      <c r="K81" s="184">
        <f t="shared" si="9"/>
        <v>0</v>
      </c>
      <c r="L81" s="184">
        <f t="shared" si="9"/>
        <v>0</v>
      </c>
      <c r="M81" s="184">
        <f t="shared" si="9"/>
        <v>0</v>
      </c>
      <c r="N81" s="184">
        <f t="shared" si="9"/>
        <v>0</v>
      </c>
      <c r="O81" s="184">
        <f t="shared" si="8"/>
        <v>79</v>
      </c>
      <c r="P81" s="184" cm="1">
        <f t="array" ref="P81">$S$30+$S$43*O81+SUM(C81:N81*TRANSPOSE($S$31:$S$42))</f>
        <v>987.43818776353305</v>
      </c>
      <c r="Q81" s="184"/>
      <c r="R81" s="184"/>
      <c r="U81" s="187"/>
      <c r="V81" s="187"/>
      <c r="AL81" s="24"/>
      <c r="AM81" s="24"/>
      <c r="AN81" s="24"/>
      <c r="AO81" s="24"/>
      <c r="AP81" s="24"/>
    </row>
    <row r="82" spans="1:42" hidden="1">
      <c r="A82" s="114">
        <v>80</v>
      </c>
      <c r="B82" s="184">
        <f>'1.MonthlyData12(26)'!AF82/1000</f>
        <v>1041.6880000000001</v>
      </c>
      <c r="C82" s="184">
        <f t="shared" si="9"/>
        <v>0</v>
      </c>
      <c r="D82" s="184">
        <f t="shared" si="9"/>
        <v>0</v>
      </c>
      <c r="E82" s="184">
        <f t="shared" si="9"/>
        <v>0</v>
      </c>
      <c r="F82" s="184">
        <f t="shared" si="9"/>
        <v>0</v>
      </c>
      <c r="G82" s="184">
        <f t="shared" si="9"/>
        <v>0</v>
      </c>
      <c r="H82" s="184">
        <f t="shared" si="9"/>
        <v>0</v>
      </c>
      <c r="I82" s="184">
        <f t="shared" si="9"/>
        <v>0</v>
      </c>
      <c r="J82" s="184">
        <f t="shared" si="9"/>
        <v>1</v>
      </c>
      <c r="K82" s="184">
        <f t="shared" si="9"/>
        <v>0</v>
      </c>
      <c r="L82" s="184">
        <f t="shared" si="9"/>
        <v>0</v>
      </c>
      <c r="M82" s="184">
        <f t="shared" si="9"/>
        <v>0</v>
      </c>
      <c r="N82" s="184">
        <f t="shared" si="9"/>
        <v>0</v>
      </c>
      <c r="O82" s="184">
        <f t="shared" si="8"/>
        <v>80</v>
      </c>
      <c r="P82" s="184" cm="1">
        <f t="array" ref="P82">$S$30+$S$43*O82+SUM(C82:N82*TRANSPOSE($S$31:$S$42))</f>
        <v>1026.9231108404563</v>
      </c>
      <c r="Q82" s="184"/>
      <c r="R82" s="184"/>
      <c r="U82" s="187"/>
      <c r="V82" s="187"/>
      <c r="AL82" s="24"/>
      <c r="AM82" s="24"/>
      <c r="AN82" s="24"/>
      <c r="AO82" s="24"/>
      <c r="AP82" s="24"/>
    </row>
    <row r="83" spans="1:42" hidden="1">
      <c r="A83" s="114">
        <v>81</v>
      </c>
      <c r="B83" s="184">
        <f>'1.MonthlyData12(26)'!AF83/1000</f>
        <v>1002.542</v>
      </c>
      <c r="C83" s="184">
        <f t="shared" ref="C83:N92" si="10">IF(MOD($A83,$N$1)=C$1,1,0)</f>
        <v>0</v>
      </c>
      <c r="D83" s="184">
        <f t="shared" si="10"/>
        <v>0</v>
      </c>
      <c r="E83" s="184">
        <f t="shared" si="10"/>
        <v>0</v>
      </c>
      <c r="F83" s="184">
        <f t="shared" si="10"/>
        <v>0</v>
      </c>
      <c r="G83" s="184">
        <f t="shared" si="10"/>
        <v>0</v>
      </c>
      <c r="H83" s="184">
        <f t="shared" si="10"/>
        <v>0</v>
      </c>
      <c r="I83" s="184">
        <f t="shared" si="10"/>
        <v>0</v>
      </c>
      <c r="J83" s="184">
        <f t="shared" si="10"/>
        <v>0</v>
      </c>
      <c r="K83" s="184">
        <f t="shared" si="10"/>
        <v>1</v>
      </c>
      <c r="L83" s="184">
        <f t="shared" si="10"/>
        <v>0</v>
      </c>
      <c r="M83" s="184">
        <f t="shared" si="10"/>
        <v>0</v>
      </c>
      <c r="N83" s="184">
        <f t="shared" si="10"/>
        <v>0</v>
      </c>
      <c r="O83" s="184">
        <f t="shared" si="8"/>
        <v>81</v>
      </c>
      <c r="P83" s="184" cm="1">
        <f t="array" ref="P83">$S$30+$S$43*O83+SUM(C83:N83*TRANSPOSE($S$31:$S$42))</f>
        <v>981.47338007122528</v>
      </c>
      <c r="Q83" s="184"/>
      <c r="R83" s="184"/>
      <c r="U83" s="187"/>
      <c r="V83" s="187"/>
      <c r="AL83" s="24"/>
      <c r="AM83" s="24"/>
      <c r="AN83" s="24"/>
      <c r="AO83" s="24"/>
      <c r="AP83" s="24"/>
    </row>
    <row r="84" spans="1:42" hidden="1">
      <c r="A84" s="114">
        <v>82</v>
      </c>
      <c r="B84" s="184">
        <f>'1.MonthlyData12(26)'!AF84/1000</f>
        <v>1107.932</v>
      </c>
      <c r="C84" s="184">
        <f t="shared" si="10"/>
        <v>0</v>
      </c>
      <c r="D84" s="184">
        <f t="shared" si="10"/>
        <v>0</v>
      </c>
      <c r="E84" s="184">
        <f t="shared" si="10"/>
        <v>0</v>
      </c>
      <c r="F84" s="184">
        <f t="shared" si="10"/>
        <v>0</v>
      </c>
      <c r="G84" s="184">
        <f t="shared" si="10"/>
        <v>0</v>
      </c>
      <c r="H84" s="184">
        <f t="shared" si="10"/>
        <v>0</v>
      </c>
      <c r="I84" s="184">
        <f t="shared" si="10"/>
        <v>0</v>
      </c>
      <c r="J84" s="184">
        <f t="shared" si="10"/>
        <v>0</v>
      </c>
      <c r="K84" s="184">
        <f t="shared" si="10"/>
        <v>0</v>
      </c>
      <c r="L84" s="184">
        <f t="shared" si="10"/>
        <v>1</v>
      </c>
      <c r="M84" s="184">
        <f t="shared" si="10"/>
        <v>0</v>
      </c>
      <c r="N84" s="184">
        <f t="shared" si="10"/>
        <v>0</v>
      </c>
      <c r="O84" s="184">
        <f t="shared" si="8"/>
        <v>82</v>
      </c>
      <c r="P84" s="184" cm="1">
        <f t="array" ref="P84">$S$30+$S$43*O84+SUM(C84:N84*TRANSPOSE($S$31:$S$42))</f>
        <v>1001.4350723789178</v>
      </c>
      <c r="Q84" s="184"/>
      <c r="R84" s="184"/>
      <c r="U84" s="187"/>
      <c r="V84" s="187"/>
      <c r="AL84" s="24"/>
      <c r="AM84" s="24"/>
      <c r="AN84" s="24"/>
      <c r="AO84" s="24"/>
      <c r="AP84" s="24"/>
    </row>
    <row r="85" spans="1:42" hidden="1">
      <c r="A85" s="114">
        <v>83</v>
      </c>
      <c r="B85" s="184">
        <f>'1.MonthlyData12(26)'!AF85/1000</f>
        <v>1052.68</v>
      </c>
      <c r="C85" s="184">
        <f t="shared" si="10"/>
        <v>0</v>
      </c>
      <c r="D85" s="184">
        <f t="shared" si="10"/>
        <v>0</v>
      </c>
      <c r="E85" s="184">
        <f t="shared" si="10"/>
        <v>0</v>
      </c>
      <c r="F85" s="184">
        <f t="shared" si="10"/>
        <v>0</v>
      </c>
      <c r="G85" s="184">
        <f t="shared" si="10"/>
        <v>0</v>
      </c>
      <c r="H85" s="184">
        <f t="shared" si="10"/>
        <v>0</v>
      </c>
      <c r="I85" s="184">
        <f t="shared" si="10"/>
        <v>0</v>
      </c>
      <c r="J85" s="184">
        <f t="shared" si="10"/>
        <v>0</v>
      </c>
      <c r="K85" s="184">
        <f t="shared" si="10"/>
        <v>0</v>
      </c>
      <c r="L85" s="184">
        <f t="shared" si="10"/>
        <v>0</v>
      </c>
      <c r="M85" s="184">
        <f t="shared" si="10"/>
        <v>1</v>
      </c>
      <c r="N85" s="184">
        <f t="shared" si="10"/>
        <v>0</v>
      </c>
      <c r="O85" s="184">
        <f t="shared" si="8"/>
        <v>83</v>
      </c>
      <c r="P85" s="184" cm="1">
        <f t="array" ref="P85">$S$30+$S$43*O85+SUM(C85:N85*TRANSPOSE($S$31:$S$42))</f>
        <v>944.81245699430224</v>
      </c>
      <c r="Q85" s="184"/>
      <c r="R85" s="184"/>
      <c r="U85" s="187"/>
      <c r="V85" s="187"/>
      <c r="AL85" s="24"/>
      <c r="AM85" s="24"/>
      <c r="AN85" s="24"/>
      <c r="AO85" s="24"/>
      <c r="AP85" s="24"/>
    </row>
    <row r="86" spans="1:42" hidden="1">
      <c r="A86" s="114">
        <v>84</v>
      </c>
      <c r="B86" s="184">
        <f>'1.MonthlyData12(26)'!AF86/1000</f>
        <v>968.678</v>
      </c>
      <c r="C86" s="184">
        <f t="shared" si="10"/>
        <v>0</v>
      </c>
      <c r="D86" s="184">
        <f t="shared" si="10"/>
        <v>0</v>
      </c>
      <c r="E86" s="184">
        <f t="shared" si="10"/>
        <v>0</v>
      </c>
      <c r="F86" s="184">
        <f t="shared" si="10"/>
        <v>0</v>
      </c>
      <c r="G86" s="184">
        <f t="shared" si="10"/>
        <v>0</v>
      </c>
      <c r="H86" s="184">
        <f t="shared" si="10"/>
        <v>0</v>
      </c>
      <c r="I86" s="184">
        <f t="shared" si="10"/>
        <v>0</v>
      </c>
      <c r="J86" s="184">
        <f t="shared" si="10"/>
        <v>0</v>
      </c>
      <c r="K86" s="184">
        <f t="shared" si="10"/>
        <v>0</v>
      </c>
      <c r="L86" s="184">
        <f t="shared" si="10"/>
        <v>0</v>
      </c>
      <c r="M86" s="184">
        <f t="shared" si="10"/>
        <v>0</v>
      </c>
      <c r="N86" s="184">
        <f t="shared" si="10"/>
        <v>0</v>
      </c>
      <c r="O86" s="184">
        <f t="shared" si="8"/>
        <v>84</v>
      </c>
      <c r="P86" s="184" cm="1">
        <f t="array" ref="P86">$S$30+$S$43*O86+SUM(C86:N86*TRANSPOSE($S$31:$S$42))</f>
        <v>912.87811084045643</v>
      </c>
      <c r="Q86" s="184"/>
      <c r="R86" s="184"/>
      <c r="U86" s="187"/>
      <c r="V86" s="187"/>
    </row>
    <row r="87" spans="1:42" hidden="1">
      <c r="A87" s="114">
        <v>85</v>
      </c>
      <c r="B87" s="184">
        <f>'1.MonthlyData12(26)'!AF87/1000</f>
        <v>993.04300000000001</v>
      </c>
      <c r="C87" s="184">
        <f t="shared" si="10"/>
        <v>1</v>
      </c>
      <c r="D87" s="184">
        <f t="shared" si="10"/>
        <v>0</v>
      </c>
      <c r="E87" s="184">
        <f t="shared" si="10"/>
        <v>0</v>
      </c>
      <c r="F87" s="184">
        <f t="shared" si="10"/>
        <v>0</v>
      </c>
      <c r="G87" s="184">
        <f t="shared" si="10"/>
        <v>0</v>
      </c>
      <c r="H87" s="184">
        <f t="shared" si="10"/>
        <v>0</v>
      </c>
      <c r="I87" s="184">
        <f t="shared" si="10"/>
        <v>0</v>
      </c>
      <c r="J87" s="184">
        <f t="shared" si="10"/>
        <v>0</v>
      </c>
      <c r="K87" s="184">
        <f t="shared" si="10"/>
        <v>0</v>
      </c>
      <c r="L87" s="184">
        <f t="shared" si="10"/>
        <v>0</v>
      </c>
      <c r="M87" s="184">
        <f t="shared" si="10"/>
        <v>0</v>
      </c>
      <c r="N87" s="184">
        <f t="shared" si="10"/>
        <v>0</v>
      </c>
      <c r="O87" s="184">
        <f t="shared" si="8"/>
        <v>85</v>
      </c>
      <c r="P87" s="184" cm="1">
        <f t="array" ref="P87">$S$30+$S$43*O87+SUM(C87:N87*TRANSPOSE($S$31:$S$42))</f>
        <v>894.71994881766398</v>
      </c>
      <c r="Q87" s="184"/>
      <c r="R87" s="184"/>
      <c r="U87" s="187"/>
      <c r="V87" s="187"/>
    </row>
    <row r="88" spans="1:42" hidden="1">
      <c r="A88" s="114">
        <v>86</v>
      </c>
      <c r="B88" s="184">
        <f>'1.MonthlyData12(26)'!AF88/1000</f>
        <v>797.12300000000005</v>
      </c>
      <c r="C88" s="184">
        <f t="shared" si="10"/>
        <v>0</v>
      </c>
      <c r="D88" s="184">
        <f t="shared" si="10"/>
        <v>1</v>
      </c>
      <c r="E88" s="184">
        <f t="shared" si="10"/>
        <v>0</v>
      </c>
      <c r="F88" s="184">
        <f t="shared" si="10"/>
        <v>0</v>
      </c>
      <c r="G88" s="184">
        <f t="shared" si="10"/>
        <v>0</v>
      </c>
      <c r="H88" s="184">
        <f t="shared" si="10"/>
        <v>0</v>
      </c>
      <c r="I88" s="184">
        <f t="shared" si="10"/>
        <v>0</v>
      </c>
      <c r="J88" s="184">
        <f t="shared" si="10"/>
        <v>0</v>
      </c>
      <c r="K88" s="184">
        <f t="shared" si="10"/>
        <v>0</v>
      </c>
      <c r="L88" s="184">
        <f t="shared" si="10"/>
        <v>0</v>
      </c>
      <c r="M88" s="184">
        <f t="shared" si="10"/>
        <v>0</v>
      </c>
      <c r="N88" s="184">
        <f t="shared" si="10"/>
        <v>0</v>
      </c>
      <c r="O88" s="184">
        <f t="shared" si="8"/>
        <v>86</v>
      </c>
      <c r="P88" s="184" cm="1">
        <f t="array" ref="P88">$S$30+$S$43*O88+SUM(C88:N88*TRANSPOSE($S$31:$S$42))</f>
        <v>805.65375650997191</v>
      </c>
      <c r="Q88" s="184"/>
      <c r="R88" s="184"/>
      <c r="U88" s="187"/>
      <c r="V88" s="187"/>
    </row>
    <row r="89" spans="1:42" hidden="1">
      <c r="A89" s="114">
        <v>87</v>
      </c>
      <c r="B89" s="184">
        <f>'1.MonthlyData12(26)'!AF89/1000</f>
        <v>1060.0139999999999</v>
      </c>
      <c r="C89" s="184">
        <f t="shared" si="10"/>
        <v>0</v>
      </c>
      <c r="D89" s="184">
        <f t="shared" si="10"/>
        <v>0</v>
      </c>
      <c r="E89" s="184">
        <f t="shared" si="10"/>
        <v>1</v>
      </c>
      <c r="F89" s="184">
        <f t="shared" si="10"/>
        <v>0</v>
      </c>
      <c r="G89" s="184">
        <f t="shared" si="10"/>
        <v>0</v>
      </c>
      <c r="H89" s="184">
        <f t="shared" si="10"/>
        <v>0</v>
      </c>
      <c r="I89" s="184">
        <f t="shared" si="10"/>
        <v>0</v>
      </c>
      <c r="J89" s="184">
        <f t="shared" si="10"/>
        <v>0</v>
      </c>
      <c r="K89" s="184">
        <f t="shared" si="10"/>
        <v>0</v>
      </c>
      <c r="L89" s="184">
        <f t="shared" si="10"/>
        <v>0</v>
      </c>
      <c r="M89" s="184">
        <f t="shared" si="10"/>
        <v>0</v>
      </c>
      <c r="N89" s="184">
        <f t="shared" si="10"/>
        <v>0</v>
      </c>
      <c r="O89" s="184">
        <f t="shared" si="8"/>
        <v>87</v>
      </c>
      <c r="P89" s="184" cm="1">
        <f t="array" ref="P89">$S$30+$S$43*O89+SUM(C89:N89*TRANSPOSE($S$31:$S$42))</f>
        <v>851.88452574074097</v>
      </c>
      <c r="Q89" s="184"/>
      <c r="R89" s="184"/>
      <c r="U89" s="187"/>
      <c r="V89" s="187"/>
    </row>
    <row r="90" spans="1:42" hidden="1">
      <c r="A90" s="114">
        <v>88</v>
      </c>
      <c r="B90" s="184">
        <f>'1.MonthlyData12(26)'!AF90/1000</f>
        <v>1057.9570000000001</v>
      </c>
      <c r="C90" s="184">
        <f t="shared" si="10"/>
        <v>0</v>
      </c>
      <c r="D90" s="184">
        <f t="shared" si="10"/>
        <v>0</v>
      </c>
      <c r="E90" s="184">
        <f t="shared" si="10"/>
        <v>0</v>
      </c>
      <c r="F90" s="184">
        <f t="shared" si="10"/>
        <v>1</v>
      </c>
      <c r="G90" s="184">
        <f t="shared" si="10"/>
        <v>0</v>
      </c>
      <c r="H90" s="184">
        <f t="shared" si="10"/>
        <v>0</v>
      </c>
      <c r="I90" s="184">
        <f t="shared" si="10"/>
        <v>0</v>
      </c>
      <c r="J90" s="184">
        <f t="shared" si="10"/>
        <v>0</v>
      </c>
      <c r="K90" s="184">
        <f t="shared" si="10"/>
        <v>0</v>
      </c>
      <c r="L90" s="184">
        <f t="shared" si="10"/>
        <v>0</v>
      </c>
      <c r="M90" s="184">
        <f t="shared" si="10"/>
        <v>0</v>
      </c>
      <c r="N90" s="184">
        <f t="shared" si="10"/>
        <v>0</v>
      </c>
      <c r="O90" s="184">
        <f t="shared" si="8"/>
        <v>88</v>
      </c>
      <c r="P90" s="184" cm="1">
        <f t="array" ref="P90">$S$30+$S$43*O90+SUM(C90:N90*TRANSPOSE($S$31:$S$42))</f>
        <v>916.4341411253564</v>
      </c>
      <c r="Q90" s="184"/>
      <c r="R90" s="184"/>
      <c r="U90" s="187"/>
      <c r="V90" s="187"/>
    </row>
    <row r="91" spans="1:42" hidden="1">
      <c r="A91" s="114">
        <v>89</v>
      </c>
      <c r="B91" s="184">
        <f>'1.MonthlyData12(26)'!AF91/1000</f>
        <v>1128.8699999999999</v>
      </c>
      <c r="C91" s="184">
        <f t="shared" si="10"/>
        <v>0</v>
      </c>
      <c r="D91" s="184">
        <f t="shared" si="10"/>
        <v>0</v>
      </c>
      <c r="E91" s="184">
        <f t="shared" si="10"/>
        <v>0</v>
      </c>
      <c r="F91" s="184">
        <f t="shared" si="10"/>
        <v>0</v>
      </c>
      <c r="G91" s="184">
        <f t="shared" si="10"/>
        <v>1</v>
      </c>
      <c r="H91" s="184">
        <f t="shared" si="10"/>
        <v>0</v>
      </c>
      <c r="I91" s="184">
        <f t="shared" si="10"/>
        <v>0</v>
      </c>
      <c r="J91" s="184">
        <f t="shared" si="10"/>
        <v>0</v>
      </c>
      <c r="K91" s="184">
        <f t="shared" si="10"/>
        <v>0</v>
      </c>
      <c r="L91" s="184">
        <f t="shared" si="10"/>
        <v>0</v>
      </c>
      <c r="M91" s="184">
        <f t="shared" si="10"/>
        <v>0</v>
      </c>
      <c r="N91" s="184">
        <f t="shared" si="10"/>
        <v>0</v>
      </c>
      <c r="O91" s="184">
        <f t="shared" si="8"/>
        <v>89</v>
      </c>
      <c r="P91" s="184" cm="1">
        <f t="array" ref="P91">$S$30+$S$43*O91+SUM(C91:N91*TRANSPOSE($S$31:$S$42))</f>
        <v>992.62471804843324</v>
      </c>
      <c r="Q91" s="184"/>
      <c r="R91" s="184"/>
      <c r="U91" s="187"/>
      <c r="V91" s="187"/>
    </row>
    <row r="92" spans="1:42" hidden="1">
      <c r="A92" s="114">
        <v>90</v>
      </c>
      <c r="B92" s="184">
        <f>'1.MonthlyData12(26)'!AF92/1000</f>
        <v>1106.1790000000001</v>
      </c>
      <c r="C92" s="184">
        <f t="shared" si="10"/>
        <v>0</v>
      </c>
      <c r="D92" s="184">
        <f t="shared" si="10"/>
        <v>0</v>
      </c>
      <c r="E92" s="184">
        <f t="shared" si="10"/>
        <v>0</v>
      </c>
      <c r="F92" s="184">
        <f t="shared" si="10"/>
        <v>0</v>
      </c>
      <c r="G92" s="184">
        <f t="shared" si="10"/>
        <v>0</v>
      </c>
      <c r="H92" s="184">
        <f t="shared" si="10"/>
        <v>1</v>
      </c>
      <c r="I92" s="184">
        <f t="shared" si="10"/>
        <v>0</v>
      </c>
      <c r="J92" s="184">
        <f t="shared" si="10"/>
        <v>0</v>
      </c>
      <c r="K92" s="184">
        <f t="shared" si="10"/>
        <v>0</v>
      </c>
      <c r="L92" s="184">
        <f t="shared" si="10"/>
        <v>0</v>
      </c>
      <c r="M92" s="184">
        <f t="shared" si="10"/>
        <v>0</v>
      </c>
      <c r="N92" s="184">
        <f t="shared" si="10"/>
        <v>0</v>
      </c>
      <c r="O92" s="184">
        <f t="shared" si="8"/>
        <v>90</v>
      </c>
      <c r="P92" s="184" cm="1">
        <f t="array" ref="P92">$S$30+$S$43*O92+SUM(C92:N92*TRANSPOSE($S$31:$S$42))</f>
        <v>971.43514112535638</v>
      </c>
      <c r="Q92" s="184"/>
      <c r="R92" s="184"/>
      <c r="U92" s="187"/>
      <c r="V92" s="187"/>
    </row>
    <row r="93" spans="1:42" hidden="1">
      <c r="A93" s="114">
        <v>91</v>
      </c>
      <c r="B93" s="184">
        <f>'1.MonthlyData12(26)'!AF93/1000</f>
        <v>1206.0630000000001</v>
      </c>
      <c r="C93" s="184">
        <f t="shared" ref="C93:N102" si="11">IF(MOD($A93,$N$1)=C$1,1,0)</f>
        <v>0</v>
      </c>
      <c r="D93" s="184">
        <f t="shared" si="11"/>
        <v>0</v>
      </c>
      <c r="E93" s="184">
        <f t="shared" si="11"/>
        <v>0</v>
      </c>
      <c r="F93" s="184">
        <f t="shared" si="11"/>
        <v>0</v>
      </c>
      <c r="G93" s="184">
        <f t="shared" si="11"/>
        <v>0</v>
      </c>
      <c r="H93" s="184">
        <f t="shared" si="11"/>
        <v>0</v>
      </c>
      <c r="I93" s="184">
        <f t="shared" si="11"/>
        <v>1</v>
      </c>
      <c r="J93" s="184">
        <f t="shared" si="11"/>
        <v>0</v>
      </c>
      <c r="K93" s="184">
        <f t="shared" si="11"/>
        <v>0</v>
      </c>
      <c r="L93" s="184">
        <f t="shared" si="11"/>
        <v>0</v>
      </c>
      <c r="M93" s="184">
        <f t="shared" si="11"/>
        <v>0</v>
      </c>
      <c r="N93" s="184">
        <f t="shared" si="11"/>
        <v>0</v>
      </c>
      <c r="O93" s="184">
        <f t="shared" si="8"/>
        <v>91</v>
      </c>
      <c r="P93" s="184" cm="1">
        <f t="array" ref="P93">$S$30+$S$43*O93+SUM(C93:N93*TRANSPOSE($S$31:$S$42))</f>
        <v>1022.3786795868948</v>
      </c>
      <c r="Q93" s="184"/>
      <c r="R93" s="184"/>
      <c r="U93" s="187"/>
      <c r="V93" s="187"/>
    </row>
    <row r="94" spans="1:42" hidden="1">
      <c r="A94" s="114">
        <v>92</v>
      </c>
      <c r="B94" s="184">
        <f>'1.MonthlyData12(26)'!AF94/1000</f>
        <v>1148.2929999999999</v>
      </c>
      <c r="C94" s="184">
        <f t="shared" si="11"/>
        <v>0</v>
      </c>
      <c r="D94" s="184">
        <f t="shared" si="11"/>
        <v>0</v>
      </c>
      <c r="E94" s="184">
        <f t="shared" si="11"/>
        <v>0</v>
      </c>
      <c r="F94" s="184">
        <f t="shared" si="11"/>
        <v>0</v>
      </c>
      <c r="G94" s="184">
        <f t="shared" si="11"/>
        <v>0</v>
      </c>
      <c r="H94" s="184">
        <f t="shared" si="11"/>
        <v>0</v>
      </c>
      <c r="I94" s="184">
        <f t="shared" si="11"/>
        <v>0</v>
      </c>
      <c r="J94" s="184">
        <f t="shared" si="11"/>
        <v>1</v>
      </c>
      <c r="K94" s="184">
        <f t="shared" si="11"/>
        <v>0</v>
      </c>
      <c r="L94" s="184">
        <f t="shared" si="11"/>
        <v>0</v>
      </c>
      <c r="M94" s="184">
        <f t="shared" si="11"/>
        <v>0</v>
      </c>
      <c r="N94" s="184">
        <f t="shared" si="11"/>
        <v>0</v>
      </c>
      <c r="O94" s="184">
        <f t="shared" si="8"/>
        <v>92</v>
      </c>
      <c r="P94" s="184" cm="1">
        <f t="array" ref="P94">$S$30+$S$43*O94+SUM(C94:N94*TRANSPOSE($S$31:$S$42))</f>
        <v>1061.863602663818</v>
      </c>
      <c r="Q94" s="184"/>
      <c r="R94" s="184"/>
      <c r="U94" s="187"/>
      <c r="V94" s="187"/>
    </row>
    <row r="95" spans="1:42" hidden="1">
      <c r="A95" s="114">
        <v>93</v>
      </c>
      <c r="B95" s="184">
        <f>'1.MonthlyData12(26)'!AF95/1000</f>
        <v>1087.1569999999999</v>
      </c>
      <c r="C95" s="184">
        <f t="shared" si="11"/>
        <v>0</v>
      </c>
      <c r="D95" s="184">
        <f t="shared" si="11"/>
        <v>0</v>
      </c>
      <c r="E95" s="184">
        <f t="shared" si="11"/>
        <v>0</v>
      </c>
      <c r="F95" s="184">
        <f t="shared" si="11"/>
        <v>0</v>
      </c>
      <c r="G95" s="184">
        <f t="shared" si="11"/>
        <v>0</v>
      </c>
      <c r="H95" s="184">
        <f t="shared" si="11"/>
        <v>0</v>
      </c>
      <c r="I95" s="184">
        <f t="shared" si="11"/>
        <v>0</v>
      </c>
      <c r="J95" s="184">
        <f t="shared" si="11"/>
        <v>0</v>
      </c>
      <c r="K95" s="184">
        <f t="shared" si="11"/>
        <v>1</v>
      </c>
      <c r="L95" s="184">
        <f t="shared" si="11"/>
        <v>0</v>
      </c>
      <c r="M95" s="184">
        <f t="shared" si="11"/>
        <v>0</v>
      </c>
      <c r="N95" s="184">
        <f t="shared" si="11"/>
        <v>0</v>
      </c>
      <c r="O95" s="184">
        <f t="shared" si="8"/>
        <v>93</v>
      </c>
      <c r="P95" s="184" cm="1">
        <f t="array" ref="P95">$S$30+$S$43*O95+SUM(C95:N95*TRANSPOSE($S$31:$S$42))</f>
        <v>1016.4138718945871</v>
      </c>
      <c r="Q95" s="184"/>
      <c r="R95" s="184"/>
      <c r="U95" s="187"/>
      <c r="V95" s="187"/>
    </row>
    <row r="96" spans="1:42" hidden="1">
      <c r="A96" s="114">
        <v>94</v>
      </c>
      <c r="B96" s="184">
        <f>'1.MonthlyData12(26)'!AF96/1000</f>
        <v>1200.6020000000001</v>
      </c>
      <c r="C96" s="184">
        <f t="shared" si="11"/>
        <v>0</v>
      </c>
      <c r="D96" s="184">
        <f t="shared" si="11"/>
        <v>0</v>
      </c>
      <c r="E96" s="184">
        <f t="shared" si="11"/>
        <v>0</v>
      </c>
      <c r="F96" s="184">
        <f t="shared" si="11"/>
        <v>0</v>
      </c>
      <c r="G96" s="184">
        <f t="shared" si="11"/>
        <v>0</v>
      </c>
      <c r="H96" s="184">
        <f t="shared" si="11"/>
        <v>0</v>
      </c>
      <c r="I96" s="184">
        <f t="shared" si="11"/>
        <v>0</v>
      </c>
      <c r="J96" s="184">
        <f t="shared" si="11"/>
        <v>0</v>
      </c>
      <c r="K96" s="184">
        <f t="shared" si="11"/>
        <v>0</v>
      </c>
      <c r="L96" s="184">
        <f t="shared" si="11"/>
        <v>1</v>
      </c>
      <c r="M96" s="184">
        <f t="shared" si="11"/>
        <v>0</v>
      </c>
      <c r="N96" s="184">
        <f t="shared" si="11"/>
        <v>0</v>
      </c>
      <c r="O96" s="184">
        <f t="shared" si="8"/>
        <v>94</v>
      </c>
      <c r="P96" s="184" cm="1">
        <f t="array" ref="P96">$S$30+$S$43*O96+SUM(C96:N96*TRANSPOSE($S$31:$S$42))</f>
        <v>1036.3755642022795</v>
      </c>
      <c r="Q96" s="184"/>
      <c r="R96" s="184"/>
      <c r="U96" s="187"/>
      <c r="V96" s="187"/>
    </row>
    <row r="97" spans="1:22" hidden="1">
      <c r="A97" s="114">
        <v>95</v>
      </c>
      <c r="B97" s="184">
        <f>'1.MonthlyData12(26)'!AF97/1000</f>
        <v>1213.0060000000001</v>
      </c>
      <c r="C97" s="184">
        <f t="shared" si="11"/>
        <v>0</v>
      </c>
      <c r="D97" s="184">
        <f t="shared" si="11"/>
        <v>0</v>
      </c>
      <c r="E97" s="184">
        <f t="shared" si="11"/>
        <v>0</v>
      </c>
      <c r="F97" s="184">
        <f t="shared" si="11"/>
        <v>0</v>
      </c>
      <c r="G97" s="184">
        <f t="shared" si="11"/>
        <v>0</v>
      </c>
      <c r="H97" s="184">
        <f t="shared" si="11"/>
        <v>0</v>
      </c>
      <c r="I97" s="184">
        <f t="shared" si="11"/>
        <v>0</v>
      </c>
      <c r="J97" s="184">
        <f t="shared" si="11"/>
        <v>0</v>
      </c>
      <c r="K97" s="184">
        <f t="shared" si="11"/>
        <v>0</v>
      </c>
      <c r="L97" s="184">
        <f t="shared" si="11"/>
        <v>0</v>
      </c>
      <c r="M97" s="184">
        <f t="shared" si="11"/>
        <v>1</v>
      </c>
      <c r="N97" s="184">
        <f t="shared" si="11"/>
        <v>0</v>
      </c>
      <c r="O97" s="184">
        <f t="shared" si="8"/>
        <v>95</v>
      </c>
      <c r="P97" s="184" cm="1">
        <f t="array" ref="P97">$S$30+$S$43*O97+SUM(C97:N97*TRANSPOSE($S$31:$S$42))</f>
        <v>979.75294881766411</v>
      </c>
      <c r="Q97" s="184"/>
      <c r="R97" s="184"/>
      <c r="U97" s="187"/>
      <c r="V97" s="187"/>
    </row>
    <row r="98" spans="1:22" hidden="1">
      <c r="A98" s="114">
        <v>96</v>
      </c>
      <c r="B98" s="184">
        <f>'1.MonthlyData12(26)'!AF98/1000</f>
        <v>1102.9880000000001</v>
      </c>
      <c r="C98" s="184">
        <f t="shared" si="11"/>
        <v>0</v>
      </c>
      <c r="D98" s="184">
        <f t="shared" si="11"/>
        <v>0</v>
      </c>
      <c r="E98" s="184">
        <f t="shared" si="11"/>
        <v>0</v>
      </c>
      <c r="F98" s="184">
        <f t="shared" si="11"/>
        <v>0</v>
      </c>
      <c r="G98" s="184">
        <f t="shared" si="11"/>
        <v>0</v>
      </c>
      <c r="H98" s="184">
        <f t="shared" si="11"/>
        <v>0</v>
      </c>
      <c r="I98" s="184">
        <f t="shared" si="11"/>
        <v>0</v>
      </c>
      <c r="J98" s="184">
        <f t="shared" si="11"/>
        <v>0</v>
      </c>
      <c r="K98" s="184">
        <f t="shared" si="11"/>
        <v>0</v>
      </c>
      <c r="L98" s="184">
        <f t="shared" si="11"/>
        <v>0</v>
      </c>
      <c r="M98" s="184">
        <f t="shared" si="11"/>
        <v>0</v>
      </c>
      <c r="N98" s="184">
        <f t="shared" si="11"/>
        <v>0</v>
      </c>
      <c r="O98" s="184">
        <f t="shared" si="8"/>
        <v>96</v>
      </c>
      <c r="P98" s="184" cm="1">
        <f t="array" ref="P98">$S$30+$S$43*O98+SUM(C98:N98*TRANSPOSE($S$31:$S$42))</f>
        <v>947.81860266381818</v>
      </c>
      <c r="Q98" s="184"/>
      <c r="R98" s="184"/>
      <c r="U98" s="187"/>
      <c r="V98" s="187"/>
    </row>
    <row r="99" spans="1:22" hidden="1">
      <c r="A99" s="114">
        <v>97</v>
      </c>
      <c r="B99" s="184">
        <f>'1.MonthlyData12(26)'!AF99/1000</f>
        <v>1099.7750000000001</v>
      </c>
      <c r="C99" s="184">
        <f t="shared" si="11"/>
        <v>1</v>
      </c>
      <c r="D99" s="184">
        <f t="shared" si="11"/>
        <v>0</v>
      </c>
      <c r="E99" s="184">
        <f t="shared" si="11"/>
        <v>0</v>
      </c>
      <c r="F99" s="184">
        <f t="shared" si="11"/>
        <v>0</v>
      </c>
      <c r="G99" s="184">
        <f t="shared" si="11"/>
        <v>0</v>
      </c>
      <c r="H99" s="184">
        <f t="shared" si="11"/>
        <v>0</v>
      </c>
      <c r="I99" s="184">
        <f t="shared" si="11"/>
        <v>0</v>
      </c>
      <c r="J99" s="184">
        <f t="shared" si="11"/>
        <v>0</v>
      </c>
      <c r="K99" s="184">
        <f t="shared" si="11"/>
        <v>0</v>
      </c>
      <c r="L99" s="184">
        <f t="shared" si="11"/>
        <v>0</v>
      </c>
      <c r="M99" s="184">
        <f t="shared" si="11"/>
        <v>0</v>
      </c>
      <c r="N99" s="184">
        <f t="shared" si="11"/>
        <v>0</v>
      </c>
      <c r="O99" s="184">
        <f t="shared" si="8"/>
        <v>97</v>
      </c>
      <c r="P99" s="184" cm="1">
        <f t="array" ref="P99">$S$30+$S$43*O99+SUM(C99:N99*TRANSPOSE($S$31:$S$42))</f>
        <v>929.66044064102573</v>
      </c>
      <c r="Q99" s="184"/>
      <c r="R99" s="184"/>
      <c r="U99" s="187"/>
      <c r="V99" s="187"/>
    </row>
    <row r="100" spans="1:22" hidden="1">
      <c r="A100" s="114">
        <v>98</v>
      </c>
      <c r="B100" s="184">
        <f>'1.MonthlyData12(26)'!AF100/1000</f>
        <v>1052.3900000000001</v>
      </c>
      <c r="C100" s="184">
        <f t="shared" si="11"/>
        <v>0</v>
      </c>
      <c r="D100" s="184">
        <f t="shared" si="11"/>
        <v>1</v>
      </c>
      <c r="E100" s="184">
        <f t="shared" si="11"/>
        <v>0</v>
      </c>
      <c r="F100" s="184">
        <f t="shared" si="11"/>
        <v>0</v>
      </c>
      <c r="G100" s="184">
        <f t="shared" si="11"/>
        <v>0</v>
      </c>
      <c r="H100" s="184">
        <f t="shared" si="11"/>
        <v>0</v>
      </c>
      <c r="I100" s="184">
        <f t="shared" si="11"/>
        <v>0</v>
      </c>
      <c r="J100" s="184">
        <f t="shared" si="11"/>
        <v>0</v>
      </c>
      <c r="K100" s="184">
        <f t="shared" si="11"/>
        <v>0</v>
      </c>
      <c r="L100" s="184">
        <f t="shared" si="11"/>
        <v>0</v>
      </c>
      <c r="M100" s="184">
        <f t="shared" si="11"/>
        <v>0</v>
      </c>
      <c r="N100" s="184">
        <f t="shared" si="11"/>
        <v>0</v>
      </c>
      <c r="O100" s="184">
        <f t="shared" si="8"/>
        <v>98</v>
      </c>
      <c r="P100" s="184" cm="1">
        <f t="array" ref="P100">$S$30+$S$43*O100+SUM(C100:N100*TRANSPOSE($S$31:$S$42))</f>
        <v>840.59424833333367</v>
      </c>
      <c r="Q100" s="184"/>
      <c r="R100" s="184"/>
      <c r="U100" s="187"/>
      <c r="V100" s="187"/>
    </row>
    <row r="101" spans="1:22" hidden="1">
      <c r="A101" s="114">
        <v>99</v>
      </c>
      <c r="B101" s="184">
        <f>'1.MonthlyData12(26)'!AF101/1000</f>
        <v>991.03899999999999</v>
      </c>
      <c r="C101" s="184">
        <f t="shared" si="11"/>
        <v>0</v>
      </c>
      <c r="D101" s="184">
        <f t="shared" si="11"/>
        <v>0</v>
      </c>
      <c r="E101" s="184">
        <f t="shared" si="11"/>
        <v>1</v>
      </c>
      <c r="F101" s="184">
        <f t="shared" si="11"/>
        <v>0</v>
      </c>
      <c r="G101" s="184">
        <f t="shared" si="11"/>
        <v>0</v>
      </c>
      <c r="H101" s="184">
        <f t="shared" si="11"/>
        <v>0</v>
      </c>
      <c r="I101" s="184">
        <f t="shared" si="11"/>
        <v>0</v>
      </c>
      <c r="J101" s="184">
        <f t="shared" si="11"/>
        <v>0</v>
      </c>
      <c r="K101" s="184">
        <f t="shared" si="11"/>
        <v>0</v>
      </c>
      <c r="L101" s="184">
        <f t="shared" si="11"/>
        <v>0</v>
      </c>
      <c r="M101" s="184">
        <f t="shared" si="11"/>
        <v>0</v>
      </c>
      <c r="N101" s="184">
        <f t="shared" si="11"/>
        <v>0</v>
      </c>
      <c r="O101" s="184">
        <f t="shared" si="8"/>
        <v>99</v>
      </c>
      <c r="P101" s="184" cm="1">
        <f t="array" ref="P101">$S$30+$S$43*O101+SUM(C101:N101*TRANSPOSE($S$31:$S$42))</f>
        <v>886.82501756410272</v>
      </c>
      <c r="Q101" s="184"/>
      <c r="R101" s="184"/>
      <c r="U101" s="187"/>
      <c r="V101" s="187"/>
    </row>
    <row r="102" spans="1:22" hidden="1">
      <c r="A102" s="114">
        <v>100</v>
      </c>
      <c r="B102" s="184">
        <f>'1.MonthlyData12(26)'!AF102/1000</f>
        <v>1175.4760000000001</v>
      </c>
      <c r="C102" s="184">
        <f t="shared" si="11"/>
        <v>0</v>
      </c>
      <c r="D102" s="184">
        <f t="shared" si="11"/>
        <v>0</v>
      </c>
      <c r="E102" s="184">
        <f t="shared" si="11"/>
        <v>0</v>
      </c>
      <c r="F102" s="184">
        <f t="shared" si="11"/>
        <v>1</v>
      </c>
      <c r="G102" s="184">
        <f t="shared" si="11"/>
        <v>0</v>
      </c>
      <c r="H102" s="184">
        <f t="shared" si="11"/>
        <v>0</v>
      </c>
      <c r="I102" s="184">
        <f t="shared" si="11"/>
        <v>0</v>
      </c>
      <c r="J102" s="184">
        <f t="shared" si="11"/>
        <v>0</v>
      </c>
      <c r="K102" s="184">
        <f t="shared" si="11"/>
        <v>0</v>
      </c>
      <c r="L102" s="184">
        <f t="shared" si="11"/>
        <v>0</v>
      </c>
      <c r="M102" s="184">
        <f t="shared" si="11"/>
        <v>0</v>
      </c>
      <c r="N102" s="184">
        <f t="shared" si="11"/>
        <v>0</v>
      </c>
      <c r="O102" s="184">
        <f t="shared" si="8"/>
        <v>100</v>
      </c>
      <c r="P102" s="184" cm="1">
        <f t="array" ref="P102">$S$30+$S$43*O102+SUM(C102:N102*TRANSPOSE($S$31:$S$42))</f>
        <v>951.37463294871816</v>
      </c>
      <c r="Q102" s="184"/>
      <c r="R102" s="184"/>
      <c r="U102" s="187"/>
      <c r="V102" s="187"/>
    </row>
    <row r="103" spans="1:22" hidden="1">
      <c r="A103" s="114">
        <v>101</v>
      </c>
      <c r="B103" s="184">
        <f>'1.MonthlyData12(26)'!AF103/1000</f>
        <v>1175.51</v>
      </c>
      <c r="C103" s="184">
        <f t="shared" ref="C103:N112" si="12">IF(MOD($A103,$N$1)=C$1,1,0)</f>
        <v>0</v>
      </c>
      <c r="D103" s="184">
        <f t="shared" si="12"/>
        <v>0</v>
      </c>
      <c r="E103" s="184">
        <f t="shared" si="12"/>
        <v>0</v>
      </c>
      <c r="F103" s="184">
        <f t="shared" si="12"/>
        <v>0</v>
      </c>
      <c r="G103" s="184">
        <f t="shared" si="12"/>
        <v>1</v>
      </c>
      <c r="H103" s="184">
        <f t="shared" si="12"/>
        <v>0</v>
      </c>
      <c r="I103" s="184">
        <f t="shared" si="12"/>
        <v>0</v>
      </c>
      <c r="J103" s="184">
        <f t="shared" si="12"/>
        <v>0</v>
      </c>
      <c r="K103" s="184">
        <f t="shared" si="12"/>
        <v>0</v>
      </c>
      <c r="L103" s="184">
        <f t="shared" si="12"/>
        <v>0</v>
      </c>
      <c r="M103" s="184">
        <f t="shared" si="12"/>
        <v>0</v>
      </c>
      <c r="N103" s="184">
        <f t="shared" si="12"/>
        <v>0</v>
      </c>
      <c r="O103" s="184">
        <f t="shared" si="8"/>
        <v>101</v>
      </c>
      <c r="P103" s="184" cm="1">
        <f t="array" ref="P103">$S$30+$S$43*O103+SUM(C103:N103*TRANSPOSE($S$31:$S$42))</f>
        <v>1027.5652098717951</v>
      </c>
      <c r="Q103" s="184"/>
      <c r="R103" s="184"/>
      <c r="U103" s="187"/>
      <c r="V103" s="187"/>
    </row>
    <row r="104" spans="1:22" hidden="1">
      <c r="A104" s="114">
        <v>102</v>
      </c>
      <c r="B104" s="184">
        <f>'1.MonthlyData12(26)'!AF104/1000</f>
        <v>1210.653</v>
      </c>
      <c r="C104" s="184">
        <f t="shared" si="12"/>
        <v>0</v>
      </c>
      <c r="D104" s="184">
        <f t="shared" si="12"/>
        <v>0</v>
      </c>
      <c r="E104" s="184">
        <f t="shared" si="12"/>
        <v>0</v>
      </c>
      <c r="F104" s="184">
        <f t="shared" si="12"/>
        <v>0</v>
      </c>
      <c r="G104" s="184">
        <f t="shared" si="12"/>
        <v>0</v>
      </c>
      <c r="H104" s="184">
        <f t="shared" si="12"/>
        <v>1</v>
      </c>
      <c r="I104" s="184">
        <f t="shared" si="12"/>
        <v>0</v>
      </c>
      <c r="J104" s="184">
        <f t="shared" si="12"/>
        <v>0</v>
      </c>
      <c r="K104" s="184">
        <f t="shared" si="12"/>
        <v>0</v>
      </c>
      <c r="L104" s="184">
        <f t="shared" si="12"/>
        <v>0</v>
      </c>
      <c r="M104" s="184">
        <f t="shared" si="12"/>
        <v>0</v>
      </c>
      <c r="N104" s="184">
        <f t="shared" si="12"/>
        <v>0</v>
      </c>
      <c r="O104" s="184">
        <f t="shared" si="8"/>
        <v>102</v>
      </c>
      <c r="P104" s="184" cm="1">
        <f t="array" ref="P104">$S$30+$S$43*O104+SUM(C104:N104*TRANSPOSE($S$31:$S$42))</f>
        <v>1006.3756329487181</v>
      </c>
      <c r="Q104" s="184"/>
      <c r="R104" s="184"/>
      <c r="U104" s="187"/>
      <c r="V104" s="187"/>
    </row>
    <row r="105" spans="1:22" hidden="1">
      <c r="A105" s="114">
        <v>103</v>
      </c>
      <c r="B105" s="184">
        <f>'1.MonthlyData12(26)'!AF105/1000</f>
        <v>1221.68</v>
      </c>
      <c r="C105" s="184">
        <f t="shared" si="12"/>
        <v>0</v>
      </c>
      <c r="D105" s="184">
        <f t="shared" si="12"/>
        <v>0</v>
      </c>
      <c r="E105" s="184">
        <f t="shared" si="12"/>
        <v>0</v>
      </c>
      <c r="F105" s="184">
        <f t="shared" si="12"/>
        <v>0</v>
      </c>
      <c r="G105" s="184">
        <f t="shared" si="12"/>
        <v>0</v>
      </c>
      <c r="H105" s="184">
        <f t="shared" si="12"/>
        <v>0</v>
      </c>
      <c r="I105" s="184">
        <f t="shared" si="12"/>
        <v>1</v>
      </c>
      <c r="J105" s="184">
        <f t="shared" si="12"/>
        <v>0</v>
      </c>
      <c r="K105" s="184">
        <f t="shared" si="12"/>
        <v>0</v>
      </c>
      <c r="L105" s="184">
        <f t="shared" si="12"/>
        <v>0</v>
      </c>
      <c r="M105" s="184">
        <f t="shared" si="12"/>
        <v>0</v>
      </c>
      <c r="N105" s="184">
        <f t="shared" si="12"/>
        <v>0</v>
      </c>
      <c r="O105" s="184">
        <f t="shared" si="8"/>
        <v>103</v>
      </c>
      <c r="P105" s="184" cm="1">
        <f t="array" ref="P105">$S$30+$S$43*O105+SUM(C105:N105*TRANSPOSE($S$31:$S$42))</f>
        <v>1057.3191714102566</v>
      </c>
      <c r="Q105" s="184"/>
      <c r="R105" s="184"/>
      <c r="U105" s="187"/>
      <c r="V105" s="187"/>
    </row>
    <row r="106" spans="1:22" hidden="1">
      <c r="A106" s="114">
        <v>104</v>
      </c>
      <c r="B106" s="184">
        <f>'1.MonthlyData12(26)'!AF106/1000</f>
        <v>1266.9159999999999</v>
      </c>
      <c r="C106" s="184">
        <f t="shared" si="12"/>
        <v>0</v>
      </c>
      <c r="D106" s="184">
        <f t="shared" si="12"/>
        <v>0</v>
      </c>
      <c r="E106" s="184">
        <f t="shared" si="12"/>
        <v>0</v>
      </c>
      <c r="F106" s="184">
        <f t="shared" si="12"/>
        <v>0</v>
      </c>
      <c r="G106" s="184">
        <f t="shared" si="12"/>
        <v>0</v>
      </c>
      <c r="H106" s="184">
        <f t="shared" si="12"/>
        <v>0</v>
      </c>
      <c r="I106" s="184">
        <f t="shared" si="12"/>
        <v>0</v>
      </c>
      <c r="J106" s="184">
        <f t="shared" si="12"/>
        <v>1</v>
      </c>
      <c r="K106" s="184">
        <f t="shared" si="12"/>
        <v>0</v>
      </c>
      <c r="L106" s="184">
        <f t="shared" si="12"/>
        <v>0</v>
      </c>
      <c r="M106" s="184">
        <f t="shared" si="12"/>
        <v>0</v>
      </c>
      <c r="N106" s="184">
        <f t="shared" si="12"/>
        <v>0</v>
      </c>
      <c r="O106" s="184">
        <f t="shared" si="8"/>
        <v>104</v>
      </c>
      <c r="P106" s="184" cm="1">
        <f t="array" ref="P106">$S$30+$S$43*O106+SUM(C106:N106*TRANSPOSE($S$31:$S$42))</f>
        <v>1096.8040944871798</v>
      </c>
      <c r="Q106" s="184"/>
      <c r="R106" s="184"/>
      <c r="U106" s="187"/>
      <c r="V106" s="187"/>
    </row>
    <row r="107" spans="1:22" hidden="1">
      <c r="A107" s="114">
        <v>105</v>
      </c>
      <c r="B107" s="184">
        <f>'1.MonthlyData12(26)'!AF107/1000</f>
        <v>1273.7650000000001</v>
      </c>
      <c r="C107" s="184">
        <f t="shared" si="12"/>
        <v>0</v>
      </c>
      <c r="D107" s="184">
        <f t="shared" si="12"/>
        <v>0</v>
      </c>
      <c r="E107" s="184">
        <f t="shared" si="12"/>
        <v>0</v>
      </c>
      <c r="F107" s="184">
        <f t="shared" si="12"/>
        <v>0</v>
      </c>
      <c r="G107" s="184">
        <f t="shared" si="12"/>
        <v>0</v>
      </c>
      <c r="H107" s="184">
        <f t="shared" si="12"/>
        <v>0</v>
      </c>
      <c r="I107" s="184">
        <f t="shared" si="12"/>
        <v>0</v>
      </c>
      <c r="J107" s="184">
        <f t="shared" si="12"/>
        <v>0</v>
      </c>
      <c r="K107" s="184">
        <f t="shared" si="12"/>
        <v>1</v>
      </c>
      <c r="L107" s="184">
        <f t="shared" si="12"/>
        <v>0</v>
      </c>
      <c r="M107" s="184">
        <f t="shared" si="12"/>
        <v>0</v>
      </c>
      <c r="N107" s="184">
        <f t="shared" si="12"/>
        <v>0</v>
      </c>
      <c r="O107" s="184">
        <f t="shared" si="8"/>
        <v>105</v>
      </c>
      <c r="P107" s="184" cm="1">
        <f t="array" ref="P107">$S$30+$S$43*O107+SUM(C107:N107*TRANSPOSE($S$31:$S$42))</f>
        <v>1051.3543637179489</v>
      </c>
      <c r="Q107" s="184"/>
      <c r="R107" s="184"/>
      <c r="U107" s="187"/>
      <c r="V107" s="187"/>
    </row>
    <row r="108" spans="1:22" hidden="1">
      <c r="A108" s="114">
        <v>106</v>
      </c>
      <c r="B108" s="184">
        <f>'1.MonthlyData12(26)'!AF108/1000</f>
        <v>1308.6790000000001</v>
      </c>
      <c r="C108" s="184">
        <f t="shared" si="12"/>
        <v>0</v>
      </c>
      <c r="D108" s="184">
        <f t="shared" si="12"/>
        <v>0</v>
      </c>
      <c r="E108" s="184">
        <f t="shared" si="12"/>
        <v>0</v>
      </c>
      <c r="F108" s="184">
        <f t="shared" si="12"/>
        <v>0</v>
      </c>
      <c r="G108" s="184">
        <f t="shared" si="12"/>
        <v>0</v>
      </c>
      <c r="H108" s="184">
        <f t="shared" si="12"/>
        <v>0</v>
      </c>
      <c r="I108" s="184">
        <f t="shared" si="12"/>
        <v>0</v>
      </c>
      <c r="J108" s="184">
        <f t="shared" si="12"/>
        <v>0</v>
      </c>
      <c r="K108" s="184">
        <f t="shared" si="12"/>
        <v>0</v>
      </c>
      <c r="L108" s="184">
        <f t="shared" si="12"/>
        <v>1</v>
      </c>
      <c r="M108" s="184">
        <f t="shared" si="12"/>
        <v>0</v>
      </c>
      <c r="N108" s="184">
        <f t="shared" si="12"/>
        <v>0</v>
      </c>
      <c r="O108" s="184">
        <f t="shared" si="8"/>
        <v>106</v>
      </c>
      <c r="P108" s="184" cm="1">
        <f t="array" ref="P108">$S$30+$S$43*O108+SUM(C108:N108*TRANSPOSE($S$31:$S$42))</f>
        <v>1071.3160560256413</v>
      </c>
      <c r="Q108" s="184"/>
      <c r="R108" s="184"/>
      <c r="U108" s="187"/>
      <c r="V108" s="187"/>
    </row>
    <row r="109" spans="1:22" hidden="1">
      <c r="A109" s="114">
        <v>107</v>
      </c>
      <c r="B109" s="184">
        <f>'1.MonthlyData12(26)'!AF109/1000</f>
        <v>1251.5039999999999</v>
      </c>
      <c r="C109" s="184">
        <f t="shared" si="12"/>
        <v>0</v>
      </c>
      <c r="D109" s="184">
        <f t="shared" si="12"/>
        <v>0</v>
      </c>
      <c r="E109" s="184">
        <f t="shared" si="12"/>
        <v>0</v>
      </c>
      <c r="F109" s="184">
        <f t="shared" si="12"/>
        <v>0</v>
      </c>
      <c r="G109" s="184">
        <f t="shared" si="12"/>
        <v>0</v>
      </c>
      <c r="H109" s="184">
        <f t="shared" si="12"/>
        <v>0</v>
      </c>
      <c r="I109" s="184">
        <f t="shared" si="12"/>
        <v>0</v>
      </c>
      <c r="J109" s="184">
        <f t="shared" si="12"/>
        <v>0</v>
      </c>
      <c r="K109" s="184">
        <f t="shared" si="12"/>
        <v>0</v>
      </c>
      <c r="L109" s="184">
        <f t="shared" si="12"/>
        <v>0</v>
      </c>
      <c r="M109" s="184">
        <f t="shared" si="12"/>
        <v>1</v>
      </c>
      <c r="N109" s="184">
        <f t="shared" si="12"/>
        <v>0</v>
      </c>
      <c r="O109" s="184">
        <f t="shared" si="8"/>
        <v>107</v>
      </c>
      <c r="P109" s="184" cm="1">
        <f t="array" ref="P109">$S$30+$S$43*O109+SUM(C109:N109*TRANSPOSE($S$31:$S$42))</f>
        <v>1014.6934406410259</v>
      </c>
      <c r="Q109" s="184"/>
      <c r="R109" s="184"/>
      <c r="U109" s="187"/>
      <c r="V109" s="187"/>
    </row>
    <row r="110" spans="1:22" hidden="1">
      <c r="A110" s="114">
        <v>108</v>
      </c>
      <c r="B110" s="184">
        <f>'1.MonthlyData12(26)'!AF110/1000</f>
        <v>1167.0619999999999</v>
      </c>
      <c r="C110" s="184">
        <f t="shared" si="12"/>
        <v>0</v>
      </c>
      <c r="D110" s="184">
        <f t="shared" si="12"/>
        <v>0</v>
      </c>
      <c r="E110" s="184">
        <f t="shared" si="12"/>
        <v>0</v>
      </c>
      <c r="F110" s="184">
        <f t="shared" si="12"/>
        <v>0</v>
      </c>
      <c r="G110" s="184">
        <f t="shared" si="12"/>
        <v>0</v>
      </c>
      <c r="H110" s="184">
        <f t="shared" si="12"/>
        <v>0</v>
      </c>
      <c r="I110" s="184">
        <f t="shared" si="12"/>
        <v>0</v>
      </c>
      <c r="J110" s="184">
        <f t="shared" si="12"/>
        <v>0</v>
      </c>
      <c r="K110" s="184">
        <f t="shared" si="12"/>
        <v>0</v>
      </c>
      <c r="L110" s="184">
        <f t="shared" si="12"/>
        <v>0</v>
      </c>
      <c r="M110" s="184">
        <f t="shared" si="12"/>
        <v>0</v>
      </c>
      <c r="N110" s="184">
        <f t="shared" si="12"/>
        <v>0</v>
      </c>
      <c r="O110" s="184">
        <f t="shared" si="8"/>
        <v>108</v>
      </c>
      <c r="P110" s="184" cm="1">
        <f t="array" ref="P110">$S$30+$S$43*O110+SUM(C110:N110*TRANSPOSE($S$31:$S$42))</f>
        <v>982.75909448717994</v>
      </c>
      <c r="Q110" s="184"/>
      <c r="R110" s="184"/>
      <c r="U110" s="187"/>
      <c r="V110" s="187"/>
    </row>
    <row r="111" spans="1:22" hidden="1">
      <c r="A111" s="114">
        <v>109</v>
      </c>
      <c r="B111" s="184">
        <f>'1.MonthlyData12(26)'!AF111/1000</f>
        <v>1199.731</v>
      </c>
      <c r="C111" s="184">
        <f t="shared" si="12"/>
        <v>1</v>
      </c>
      <c r="D111" s="184">
        <f t="shared" si="12"/>
        <v>0</v>
      </c>
      <c r="E111" s="184">
        <f t="shared" si="12"/>
        <v>0</v>
      </c>
      <c r="F111" s="184">
        <f t="shared" si="12"/>
        <v>0</v>
      </c>
      <c r="G111" s="184">
        <f t="shared" si="12"/>
        <v>0</v>
      </c>
      <c r="H111" s="184">
        <f t="shared" si="12"/>
        <v>0</v>
      </c>
      <c r="I111" s="184">
        <f t="shared" si="12"/>
        <v>0</v>
      </c>
      <c r="J111" s="184">
        <f t="shared" si="12"/>
        <v>0</v>
      </c>
      <c r="K111" s="184">
        <f t="shared" si="12"/>
        <v>0</v>
      </c>
      <c r="L111" s="184">
        <f t="shared" si="12"/>
        <v>0</v>
      </c>
      <c r="M111" s="184">
        <f t="shared" si="12"/>
        <v>0</v>
      </c>
      <c r="N111" s="184">
        <f t="shared" si="12"/>
        <v>0</v>
      </c>
      <c r="O111" s="184">
        <f t="shared" si="8"/>
        <v>109</v>
      </c>
      <c r="P111" s="184" cm="1">
        <f t="array" ref="P111">$S$30+$S$43*O111+SUM(C111:N111*TRANSPOSE($S$31:$S$42))</f>
        <v>964.60093246438748</v>
      </c>
      <c r="Q111" s="184"/>
      <c r="R111" s="184"/>
      <c r="U111" s="187"/>
      <c r="V111" s="187"/>
    </row>
    <row r="112" spans="1:22" hidden="1">
      <c r="A112" s="114">
        <v>110</v>
      </c>
      <c r="B112" s="184">
        <f>'1.MonthlyData12(26)'!AF112/1000</f>
        <v>996.279</v>
      </c>
      <c r="C112" s="184">
        <f t="shared" si="12"/>
        <v>0</v>
      </c>
      <c r="D112" s="184">
        <f t="shared" si="12"/>
        <v>1</v>
      </c>
      <c r="E112" s="184">
        <f t="shared" si="12"/>
        <v>0</v>
      </c>
      <c r="F112" s="184">
        <f t="shared" si="12"/>
        <v>0</v>
      </c>
      <c r="G112" s="184">
        <f t="shared" si="12"/>
        <v>0</v>
      </c>
      <c r="H112" s="184">
        <f t="shared" si="12"/>
        <v>0</v>
      </c>
      <c r="I112" s="184">
        <f t="shared" si="12"/>
        <v>0</v>
      </c>
      <c r="J112" s="184">
        <f t="shared" si="12"/>
        <v>0</v>
      </c>
      <c r="K112" s="184">
        <f t="shared" si="12"/>
        <v>0</v>
      </c>
      <c r="L112" s="184">
        <f t="shared" si="12"/>
        <v>0</v>
      </c>
      <c r="M112" s="184">
        <f t="shared" si="12"/>
        <v>0</v>
      </c>
      <c r="N112" s="184">
        <f t="shared" si="12"/>
        <v>0</v>
      </c>
      <c r="O112" s="184">
        <f t="shared" si="8"/>
        <v>110</v>
      </c>
      <c r="P112" s="184" cm="1">
        <f t="array" ref="P112">$S$30+$S$43*O112+SUM(C112:N112*TRANSPOSE($S$31:$S$42))</f>
        <v>875.53474015669542</v>
      </c>
      <c r="Q112" s="184"/>
      <c r="R112" s="184"/>
      <c r="U112" s="187"/>
      <c r="V112" s="187"/>
    </row>
    <row r="113" spans="1:22" hidden="1">
      <c r="A113" s="114">
        <v>111</v>
      </c>
      <c r="B113" s="184">
        <f>'1.MonthlyData12(26)'!AF113/1000</f>
        <v>1232.146</v>
      </c>
      <c r="C113" s="184">
        <f t="shared" ref="C113:N122" si="13">IF(MOD($A113,$N$1)=C$1,1,0)</f>
        <v>0</v>
      </c>
      <c r="D113" s="184">
        <f t="shared" si="13"/>
        <v>0</v>
      </c>
      <c r="E113" s="184">
        <f t="shared" si="13"/>
        <v>1</v>
      </c>
      <c r="F113" s="184">
        <f t="shared" si="13"/>
        <v>0</v>
      </c>
      <c r="G113" s="184">
        <f t="shared" si="13"/>
        <v>0</v>
      </c>
      <c r="H113" s="184">
        <f t="shared" si="13"/>
        <v>0</v>
      </c>
      <c r="I113" s="184">
        <f t="shared" si="13"/>
        <v>0</v>
      </c>
      <c r="J113" s="184">
        <f t="shared" si="13"/>
        <v>0</v>
      </c>
      <c r="K113" s="184">
        <f t="shared" si="13"/>
        <v>0</v>
      </c>
      <c r="L113" s="184">
        <f t="shared" si="13"/>
        <v>0</v>
      </c>
      <c r="M113" s="184">
        <f t="shared" si="13"/>
        <v>0</v>
      </c>
      <c r="N113" s="184">
        <f t="shared" si="13"/>
        <v>0</v>
      </c>
      <c r="O113" s="184">
        <f t="shared" si="8"/>
        <v>111</v>
      </c>
      <c r="P113" s="184" cm="1">
        <f t="array" ref="P113">$S$30+$S$43*O113+SUM(C113:N113*TRANSPOSE($S$31:$S$42))</f>
        <v>921.76550938746448</v>
      </c>
      <c r="Q113" s="184"/>
      <c r="R113" s="184"/>
      <c r="U113" s="187"/>
      <c r="V113" s="187"/>
    </row>
    <row r="114" spans="1:22" hidden="1">
      <c r="A114" s="114">
        <v>112</v>
      </c>
      <c r="B114" s="184">
        <f>'1.MonthlyData12(26)'!AF114/1000</f>
        <v>1292.9069999999999</v>
      </c>
      <c r="C114" s="184">
        <f t="shared" si="13"/>
        <v>0</v>
      </c>
      <c r="D114" s="184">
        <f t="shared" si="13"/>
        <v>0</v>
      </c>
      <c r="E114" s="184">
        <f t="shared" si="13"/>
        <v>0</v>
      </c>
      <c r="F114" s="184">
        <f t="shared" si="13"/>
        <v>1</v>
      </c>
      <c r="G114" s="184">
        <f t="shared" si="13"/>
        <v>0</v>
      </c>
      <c r="H114" s="184">
        <f t="shared" si="13"/>
        <v>0</v>
      </c>
      <c r="I114" s="184">
        <f t="shared" si="13"/>
        <v>0</v>
      </c>
      <c r="J114" s="184">
        <f t="shared" si="13"/>
        <v>0</v>
      </c>
      <c r="K114" s="184">
        <f t="shared" si="13"/>
        <v>0</v>
      </c>
      <c r="L114" s="184">
        <f t="shared" si="13"/>
        <v>0</v>
      </c>
      <c r="M114" s="184">
        <f t="shared" si="13"/>
        <v>0</v>
      </c>
      <c r="N114" s="184">
        <f t="shared" si="13"/>
        <v>0</v>
      </c>
      <c r="O114" s="184">
        <f t="shared" si="8"/>
        <v>112</v>
      </c>
      <c r="P114" s="184" cm="1">
        <f t="array" ref="P114">$S$30+$S$43*O114+SUM(C114:N114*TRANSPOSE($S$31:$S$42))</f>
        <v>986.31512477207991</v>
      </c>
      <c r="Q114" s="184"/>
      <c r="R114" s="184"/>
      <c r="U114" s="187"/>
      <c r="V114" s="187"/>
    </row>
    <row r="115" spans="1:22" hidden="1">
      <c r="A115" s="114">
        <v>113</v>
      </c>
      <c r="B115" s="184">
        <f>'1.MonthlyData12(26)'!AF115/1000</f>
        <v>1340.019</v>
      </c>
      <c r="C115" s="184">
        <f t="shared" si="13"/>
        <v>0</v>
      </c>
      <c r="D115" s="184">
        <f t="shared" si="13"/>
        <v>0</v>
      </c>
      <c r="E115" s="184">
        <f t="shared" si="13"/>
        <v>0</v>
      </c>
      <c r="F115" s="184">
        <f t="shared" si="13"/>
        <v>0</v>
      </c>
      <c r="G115" s="184">
        <f t="shared" si="13"/>
        <v>1</v>
      </c>
      <c r="H115" s="184">
        <f t="shared" si="13"/>
        <v>0</v>
      </c>
      <c r="I115" s="184">
        <f t="shared" si="13"/>
        <v>0</v>
      </c>
      <c r="J115" s="184">
        <f t="shared" si="13"/>
        <v>0</v>
      </c>
      <c r="K115" s="184">
        <f t="shared" si="13"/>
        <v>0</v>
      </c>
      <c r="L115" s="184">
        <f t="shared" si="13"/>
        <v>0</v>
      </c>
      <c r="M115" s="184">
        <f t="shared" si="13"/>
        <v>0</v>
      </c>
      <c r="N115" s="184">
        <f t="shared" si="13"/>
        <v>0</v>
      </c>
      <c r="O115" s="184">
        <f t="shared" si="8"/>
        <v>113</v>
      </c>
      <c r="P115" s="184" cm="1">
        <f t="array" ref="P115">$S$30+$S$43*O115+SUM(C115:N115*TRANSPOSE($S$31:$S$42))</f>
        <v>1062.5057016951569</v>
      </c>
      <c r="Q115" s="184"/>
      <c r="R115" s="184"/>
      <c r="U115" s="187"/>
      <c r="V115" s="187"/>
    </row>
    <row r="116" spans="1:22" hidden="1">
      <c r="A116" s="114">
        <v>114</v>
      </c>
      <c r="B116" s="184">
        <f>'1.MonthlyData12(26)'!AF116/1000</f>
        <v>1343.875</v>
      </c>
      <c r="C116" s="184">
        <f t="shared" si="13"/>
        <v>0</v>
      </c>
      <c r="D116" s="184">
        <f t="shared" si="13"/>
        <v>0</v>
      </c>
      <c r="E116" s="184">
        <f t="shared" si="13"/>
        <v>0</v>
      </c>
      <c r="F116" s="184">
        <f t="shared" si="13"/>
        <v>0</v>
      </c>
      <c r="G116" s="184">
        <f t="shared" si="13"/>
        <v>0</v>
      </c>
      <c r="H116" s="184">
        <f t="shared" si="13"/>
        <v>1</v>
      </c>
      <c r="I116" s="184">
        <f t="shared" si="13"/>
        <v>0</v>
      </c>
      <c r="J116" s="184">
        <f t="shared" si="13"/>
        <v>0</v>
      </c>
      <c r="K116" s="184">
        <f t="shared" si="13"/>
        <v>0</v>
      </c>
      <c r="L116" s="184">
        <f t="shared" si="13"/>
        <v>0</v>
      </c>
      <c r="M116" s="184">
        <f t="shared" si="13"/>
        <v>0</v>
      </c>
      <c r="N116" s="184">
        <f t="shared" si="13"/>
        <v>0</v>
      </c>
      <c r="O116" s="184">
        <f t="shared" si="8"/>
        <v>114</v>
      </c>
      <c r="P116" s="184" cm="1">
        <f t="array" ref="P116">$S$30+$S$43*O116+SUM(C116:N116*TRANSPOSE($S$31:$S$42))</f>
        <v>1041.3161247720798</v>
      </c>
      <c r="Q116" s="184"/>
      <c r="R116" s="184"/>
      <c r="U116" s="187"/>
      <c r="V116" s="187"/>
    </row>
    <row r="117" spans="1:22" hidden="1">
      <c r="A117" s="114">
        <v>115</v>
      </c>
      <c r="B117" s="184">
        <f>'1.MonthlyData12(26)'!AF117/1000</f>
        <v>1344.252</v>
      </c>
      <c r="C117" s="184">
        <f t="shared" si="13"/>
        <v>0</v>
      </c>
      <c r="D117" s="184">
        <f t="shared" si="13"/>
        <v>0</v>
      </c>
      <c r="E117" s="184">
        <f t="shared" si="13"/>
        <v>0</v>
      </c>
      <c r="F117" s="184">
        <f t="shared" si="13"/>
        <v>0</v>
      </c>
      <c r="G117" s="184">
        <f t="shared" si="13"/>
        <v>0</v>
      </c>
      <c r="H117" s="184">
        <f t="shared" si="13"/>
        <v>0</v>
      </c>
      <c r="I117" s="184">
        <f t="shared" si="13"/>
        <v>1</v>
      </c>
      <c r="J117" s="184">
        <f t="shared" si="13"/>
        <v>0</v>
      </c>
      <c r="K117" s="184">
        <f t="shared" si="13"/>
        <v>0</v>
      </c>
      <c r="L117" s="184">
        <f t="shared" si="13"/>
        <v>0</v>
      </c>
      <c r="M117" s="184">
        <f t="shared" si="13"/>
        <v>0</v>
      </c>
      <c r="N117" s="184">
        <f t="shared" si="13"/>
        <v>0</v>
      </c>
      <c r="O117" s="184">
        <f t="shared" si="8"/>
        <v>115</v>
      </c>
      <c r="P117" s="184" cm="1">
        <f t="array" ref="P117">$S$30+$S$43*O117+SUM(C117:N117*TRANSPOSE($S$31:$S$42))</f>
        <v>1092.2596632336183</v>
      </c>
      <c r="Q117" s="184"/>
      <c r="R117" s="184"/>
      <c r="U117" s="187"/>
      <c r="V117" s="187"/>
    </row>
    <row r="118" spans="1:22" hidden="1">
      <c r="A118" s="114">
        <v>116</v>
      </c>
      <c r="B118" s="184">
        <f>'1.MonthlyData12(26)'!AF118/1000</f>
        <v>1465.7850000000001</v>
      </c>
      <c r="C118" s="184">
        <f t="shared" si="13"/>
        <v>0</v>
      </c>
      <c r="D118" s="184">
        <f t="shared" si="13"/>
        <v>0</v>
      </c>
      <c r="E118" s="184">
        <f t="shared" si="13"/>
        <v>0</v>
      </c>
      <c r="F118" s="184">
        <f t="shared" si="13"/>
        <v>0</v>
      </c>
      <c r="G118" s="184">
        <f t="shared" si="13"/>
        <v>0</v>
      </c>
      <c r="H118" s="184">
        <f t="shared" si="13"/>
        <v>0</v>
      </c>
      <c r="I118" s="184">
        <f t="shared" si="13"/>
        <v>0</v>
      </c>
      <c r="J118" s="184">
        <f t="shared" si="13"/>
        <v>1</v>
      </c>
      <c r="K118" s="184">
        <f t="shared" si="13"/>
        <v>0</v>
      </c>
      <c r="L118" s="184">
        <f t="shared" si="13"/>
        <v>0</v>
      </c>
      <c r="M118" s="184">
        <f t="shared" si="13"/>
        <v>0</v>
      </c>
      <c r="N118" s="184">
        <f t="shared" si="13"/>
        <v>0</v>
      </c>
      <c r="O118" s="184">
        <f t="shared" si="8"/>
        <v>116</v>
      </c>
      <c r="P118" s="184" cm="1">
        <f t="array" ref="P118">$S$30+$S$43*O118+SUM(C118:N118*TRANSPOSE($S$31:$S$42))</f>
        <v>1131.7445863105415</v>
      </c>
      <c r="Q118" s="184"/>
      <c r="R118" s="184"/>
      <c r="U118" s="187"/>
      <c r="V118" s="187"/>
    </row>
    <row r="119" spans="1:22" hidden="1">
      <c r="A119" s="114">
        <v>117</v>
      </c>
      <c r="B119" s="184">
        <f>'1.MonthlyData12(26)'!AF119/1000</f>
        <v>1406.345</v>
      </c>
      <c r="C119" s="184">
        <f t="shared" si="13"/>
        <v>0</v>
      </c>
      <c r="D119" s="184">
        <f t="shared" si="13"/>
        <v>0</v>
      </c>
      <c r="E119" s="184">
        <f t="shared" si="13"/>
        <v>0</v>
      </c>
      <c r="F119" s="184">
        <f t="shared" si="13"/>
        <v>0</v>
      </c>
      <c r="G119" s="184">
        <f t="shared" si="13"/>
        <v>0</v>
      </c>
      <c r="H119" s="184">
        <f t="shared" si="13"/>
        <v>0</v>
      </c>
      <c r="I119" s="184">
        <f t="shared" si="13"/>
        <v>0</v>
      </c>
      <c r="J119" s="184">
        <f t="shared" si="13"/>
        <v>0</v>
      </c>
      <c r="K119" s="184">
        <f t="shared" si="13"/>
        <v>1</v>
      </c>
      <c r="L119" s="184">
        <f t="shared" si="13"/>
        <v>0</v>
      </c>
      <c r="M119" s="184">
        <f t="shared" si="13"/>
        <v>0</v>
      </c>
      <c r="N119" s="184">
        <f t="shared" si="13"/>
        <v>0</v>
      </c>
      <c r="O119" s="184">
        <f t="shared" si="8"/>
        <v>117</v>
      </c>
      <c r="P119" s="184" cm="1">
        <f t="array" ref="P119">$S$30+$S$43*O119+SUM(C119:N119*TRANSPOSE($S$31:$S$42))</f>
        <v>1086.2948555413109</v>
      </c>
      <c r="Q119" s="184"/>
      <c r="R119" s="184"/>
      <c r="U119" s="187"/>
      <c r="V119" s="187"/>
    </row>
    <row r="120" spans="1:22" hidden="1">
      <c r="A120" s="114">
        <v>118</v>
      </c>
      <c r="B120" s="184">
        <f>'1.MonthlyData12(26)'!AF120/1000</f>
        <v>1450.789</v>
      </c>
      <c r="C120" s="184">
        <f t="shared" si="13"/>
        <v>0</v>
      </c>
      <c r="D120" s="184">
        <f t="shared" si="13"/>
        <v>0</v>
      </c>
      <c r="E120" s="184">
        <f t="shared" si="13"/>
        <v>0</v>
      </c>
      <c r="F120" s="184">
        <f t="shared" si="13"/>
        <v>0</v>
      </c>
      <c r="G120" s="184">
        <f t="shared" si="13"/>
        <v>0</v>
      </c>
      <c r="H120" s="184">
        <f t="shared" si="13"/>
        <v>0</v>
      </c>
      <c r="I120" s="184">
        <f t="shared" si="13"/>
        <v>0</v>
      </c>
      <c r="J120" s="184">
        <f t="shared" si="13"/>
        <v>0</v>
      </c>
      <c r="K120" s="184">
        <f t="shared" si="13"/>
        <v>0</v>
      </c>
      <c r="L120" s="184">
        <f t="shared" si="13"/>
        <v>1</v>
      </c>
      <c r="M120" s="184">
        <f t="shared" si="13"/>
        <v>0</v>
      </c>
      <c r="N120" s="184">
        <f t="shared" si="13"/>
        <v>0</v>
      </c>
      <c r="O120" s="184">
        <f t="shared" si="8"/>
        <v>118</v>
      </c>
      <c r="P120" s="184" cm="1">
        <f t="array" ref="P120">$S$30+$S$43*O120+SUM(C120:N120*TRANSPOSE($S$31:$S$42))</f>
        <v>1106.256547849003</v>
      </c>
      <c r="Q120" s="184"/>
      <c r="R120" s="184"/>
      <c r="U120" s="187"/>
      <c r="V120" s="187"/>
    </row>
    <row r="121" spans="1:22" hidden="1">
      <c r="A121" s="114">
        <v>119</v>
      </c>
      <c r="B121" s="184">
        <f>'1.MonthlyData12(26)'!AF121/1000</f>
        <v>1400.61</v>
      </c>
      <c r="C121" s="184">
        <f t="shared" si="13"/>
        <v>0</v>
      </c>
      <c r="D121" s="184">
        <f t="shared" si="13"/>
        <v>0</v>
      </c>
      <c r="E121" s="184">
        <f t="shared" si="13"/>
        <v>0</v>
      </c>
      <c r="F121" s="184">
        <f t="shared" si="13"/>
        <v>0</v>
      </c>
      <c r="G121" s="184">
        <f t="shared" si="13"/>
        <v>0</v>
      </c>
      <c r="H121" s="184">
        <f t="shared" si="13"/>
        <v>0</v>
      </c>
      <c r="I121" s="184">
        <f t="shared" si="13"/>
        <v>0</v>
      </c>
      <c r="J121" s="184">
        <f t="shared" si="13"/>
        <v>0</v>
      </c>
      <c r="K121" s="184">
        <f t="shared" si="13"/>
        <v>0</v>
      </c>
      <c r="L121" s="184">
        <f t="shared" si="13"/>
        <v>0</v>
      </c>
      <c r="M121" s="184">
        <f t="shared" si="13"/>
        <v>1</v>
      </c>
      <c r="N121" s="184">
        <f t="shared" si="13"/>
        <v>0</v>
      </c>
      <c r="O121" s="184">
        <f t="shared" si="8"/>
        <v>119</v>
      </c>
      <c r="P121" s="184" cm="1">
        <f t="array" ref="P121">$S$30+$S$43*O121+SUM(C121:N121*TRANSPOSE($S$31:$S$42))</f>
        <v>1049.6339324643877</v>
      </c>
      <c r="Q121" s="184"/>
      <c r="R121" s="184"/>
      <c r="U121" s="187"/>
      <c r="V121" s="187"/>
    </row>
    <row r="122" spans="1:22" hidden="1">
      <c r="A122" s="114">
        <v>120</v>
      </c>
      <c r="B122" s="184">
        <f>'1.MonthlyData12(26)'!AF122/1000</f>
        <v>1287.4880000000001</v>
      </c>
      <c r="C122" s="184">
        <f t="shared" si="13"/>
        <v>0</v>
      </c>
      <c r="D122" s="184">
        <f t="shared" si="13"/>
        <v>0</v>
      </c>
      <c r="E122" s="184">
        <f t="shared" si="13"/>
        <v>0</v>
      </c>
      <c r="F122" s="184">
        <f t="shared" si="13"/>
        <v>0</v>
      </c>
      <c r="G122" s="184">
        <f t="shared" si="13"/>
        <v>0</v>
      </c>
      <c r="H122" s="184">
        <f t="shared" si="13"/>
        <v>0</v>
      </c>
      <c r="I122" s="184">
        <f t="shared" si="13"/>
        <v>0</v>
      </c>
      <c r="J122" s="184">
        <f t="shared" si="13"/>
        <v>0</v>
      </c>
      <c r="K122" s="184">
        <f t="shared" si="13"/>
        <v>0</v>
      </c>
      <c r="L122" s="184">
        <f t="shared" si="13"/>
        <v>0</v>
      </c>
      <c r="M122" s="184">
        <f t="shared" si="13"/>
        <v>0</v>
      </c>
      <c r="N122" s="184">
        <f t="shared" si="13"/>
        <v>0</v>
      </c>
      <c r="O122" s="184">
        <f t="shared" si="8"/>
        <v>120</v>
      </c>
      <c r="P122" s="184" cm="1">
        <f t="array" ref="P122">$S$30+$S$43*O122+SUM(C122:N122*TRANSPOSE($S$31:$S$42))</f>
        <v>1017.6995863105417</v>
      </c>
      <c r="Q122" s="184"/>
      <c r="R122" s="184"/>
      <c r="U122" s="187"/>
      <c r="V122" s="187"/>
    </row>
    <row r="123" spans="1:22" hidden="1">
      <c r="A123" s="114">
        <v>121</v>
      </c>
      <c r="B123" s="184">
        <f>'1.MonthlyData12(26)'!AF123/1000</f>
        <v>1283.0709999999999</v>
      </c>
      <c r="C123" s="184">
        <f t="shared" ref="C123:N132" si="14">IF(MOD($A123,$N$1)=C$1,1,0)</f>
        <v>1</v>
      </c>
      <c r="D123" s="184">
        <f t="shared" si="14"/>
        <v>0</v>
      </c>
      <c r="E123" s="184">
        <f t="shared" si="14"/>
        <v>0</v>
      </c>
      <c r="F123" s="184">
        <f t="shared" si="14"/>
        <v>0</v>
      </c>
      <c r="G123" s="184">
        <f t="shared" si="14"/>
        <v>0</v>
      </c>
      <c r="H123" s="184">
        <f t="shared" si="14"/>
        <v>0</v>
      </c>
      <c r="I123" s="184">
        <f t="shared" si="14"/>
        <v>0</v>
      </c>
      <c r="J123" s="184">
        <f t="shared" si="14"/>
        <v>0</v>
      </c>
      <c r="K123" s="184">
        <f t="shared" si="14"/>
        <v>0</v>
      </c>
      <c r="L123" s="184">
        <f t="shared" si="14"/>
        <v>0</v>
      </c>
      <c r="M123" s="184">
        <f t="shared" si="14"/>
        <v>0</v>
      </c>
      <c r="N123" s="184">
        <f t="shared" si="14"/>
        <v>0</v>
      </c>
      <c r="O123" s="184">
        <f t="shared" si="8"/>
        <v>121</v>
      </c>
      <c r="P123" s="184" cm="1">
        <f t="array" ref="P123">$S$30+$S$43*O123+SUM(C123:N123*TRANSPOSE($S$31:$S$42))</f>
        <v>999.54142428774935</v>
      </c>
      <c r="Q123" s="184"/>
      <c r="R123" s="184"/>
      <c r="U123" s="187"/>
      <c r="V123" s="187"/>
    </row>
    <row r="124" spans="1:22" hidden="1">
      <c r="A124" s="114">
        <v>122</v>
      </c>
      <c r="B124" s="184">
        <f>'1.MonthlyData12(26)'!AF124/1000</f>
        <v>1190.4480000000001</v>
      </c>
      <c r="C124" s="184">
        <f t="shared" si="14"/>
        <v>0</v>
      </c>
      <c r="D124" s="184">
        <f t="shared" si="14"/>
        <v>1</v>
      </c>
      <c r="E124" s="184">
        <f t="shared" si="14"/>
        <v>0</v>
      </c>
      <c r="F124" s="184">
        <f t="shared" si="14"/>
        <v>0</v>
      </c>
      <c r="G124" s="184">
        <f t="shared" si="14"/>
        <v>0</v>
      </c>
      <c r="H124" s="184">
        <f t="shared" si="14"/>
        <v>0</v>
      </c>
      <c r="I124" s="184">
        <f t="shared" si="14"/>
        <v>0</v>
      </c>
      <c r="J124" s="184">
        <f t="shared" si="14"/>
        <v>0</v>
      </c>
      <c r="K124" s="184">
        <f t="shared" si="14"/>
        <v>0</v>
      </c>
      <c r="L124" s="184">
        <f t="shared" si="14"/>
        <v>0</v>
      </c>
      <c r="M124" s="184">
        <f t="shared" si="14"/>
        <v>0</v>
      </c>
      <c r="N124" s="184">
        <f t="shared" si="14"/>
        <v>0</v>
      </c>
      <c r="O124" s="184">
        <f t="shared" si="8"/>
        <v>122</v>
      </c>
      <c r="P124" s="184" cm="1">
        <f t="array" ref="P124">$S$30+$S$43*O124+SUM(C124:N124*TRANSPOSE($S$31:$S$42))</f>
        <v>910.47523198005717</v>
      </c>
      <c r="Q124" s="184"/>
      <c r="R124" s="184"/>
      <c r="U124" s="187"/>
      <c r="V124" s="187"/>
    </row>
    <row r="125" spans="1:22" hidden="1">
      <c r="A125" s="114">
        <v>123</v>
      </c>
      <c r="B125" s="184">
        <f>'1.MonthlyData12(26)'!AF125/1000</f>
        <v>1171.046</v>
      </c>
      <c r="C125" s="184">
        <f t="shared" si="14"/>
        <v>0</v>
      </c>
      <c r="D125" s="184">
        <f t="shared" si="14"/>
        <v>0</v>
      </c>
      <c r="E125" s="184">
        <f t="shared" si="14"/>
        <v>1</v>
      </c>
      <c r="F125" s="184">
        <f t="shared" si="14"/>
        <v>0</v>
      </c>
      <c r="G125" s="184">
        <f t="shared" si="14"/>
        <v>0</v>
      </c>
      <c r="H125" s="184">
        <f t="shared" si="14"/>
        <v>0</v>
      </c>
      <c r="I125" s="184">
        <f t="shared" si="14"/>
        <v>0</v>
      </c>
      <c r="J125" s="184">
        <f t="shared" si="14"/>
        <v>0</v>
      </c>
      <c r="K125" s="184">
        <f t="shared" si="14"/>
        <v>0</v>
      </c>
      <c r="L125" s="184">
        <f t="shared" si="14"/>
        <v>0</v>
      </c>
      <c r="M125" s="184">
        <f t="shared" si="14"/>
        <v>0</v>
      </c>
      <c r="N125" s="184">
        <f t="shared" si="14"/>
        <v>0</v>
      </c>
      <c r="O125" s="184">
        <f t="shared" si="8"/>
        <v>123</v>
      </c>
      <c r="P125" s="184" cm="1">
        <f t="array" ref="P125">$S$30+$S$43*O125+SUM(C125:N125*TRANSPOSE($S$31:$S$42))</f>
        <v>956.70600121082634</v>
      </c>
      <c r="Q125" s="184"/>
      <c r="R125" s="184"/>
      <c r="U125" s="187"/>
      <c r="V125" s="187"/>
    </row>
    <row r="126" spans="1:22" hidden="1">
      <c r="A126" s="114">
        <v>124</v>
      </c>
      <c r="B126" s="184">
        <f>'1.MonthlyData12(26)'!AF126/1000</f>
        <v>1258.894</v>
      </c>
      <c r="C126" s="184">
        <f t="shared" si="14"/>
        <v>0</v>
      </c>
      <c r="D126" s="184">
        <f t="shared" si="14"/>
        <v>0</v>
      </c>
      <c r="E126" s="184">
        <f t="shared" si="14"/>
        <v>0</v>
      </c>
      <c r="F126" s="184">
        <f t="shared" si="14"/>
        <v>1</v>
      </c>
      <c r="G126" s="184">
        <f t="shared" si="14"/>
        <v>0</v>
      </c>
      <c r="H126" s="184">
        <f t="shared" si="14"/>
        <v>0</v>
      </c>
      <c r="I126" s="184">
        <f t="shared" si="14"/>
        <v>0</v>
      </c>
      <c r="J126" s="184">
        <f t="shared" si="14"/>
        <v>0</v>
      </c>
      <c r="K126" s="184">
        <f t="shared" si="14"/>
        <v>0</v>
      </c>
      <c r="L126" s="184">
        <f t="shared" si="14"/>
        <v>0</v>
      </c>
      <c r="M126" s="184">
        <f t="shared" si="14"/>
        <v>0</v>
      </c>
      <c r="N126" s="184">
        <f t="shared" si="14"/>
        <v>0</v>
      </c>
      <c r="O126" s="184">
        <f t="shared" si="8"/>
        <v>124</v>
      </c>
      <c r="P126" s="184" cm="1">
        <f t="array" ref="P126">$S$30+$S$43*O126+SUM(C126:N126*TRANSPOSE($S$31:$S$42))</f>
        <v>1021.2556165954417</v>
      </c>
      <c r="Q126" s="184"/>
      <c r="R126" s="184"/>
      <c r="U126" s="187"/>
      <c r="V126" s="187"/>
    </row>
    <row r="127" spans="1:22" hidden="1">
      <c r="A127" s="114">
        <v>125</v>
      </c>
      <c r="B127" s="184">
        <f>'1.MonthlyData12(26)'!AF127/1000</f>
        <v>1287.8009999999999</v>
      </c>
      <c r="C127" s="184">
        <f t="shared" si="14"/>
        <v>0</v>
      </c>
      <c r="D127" s="184">
        <f t="shared" si="14"/>
        <v>0</v>
      </c>
      <c r="E127" s="184">
        <f t="shared" si="14"/>
        <v>0</v>
      </c>
      <c r="F127" s="184">
        <f t="shared" si="14"/>
        <v>0</v>
      </c>
      <c r="G127" s="184">
        <f t="shared" si="14"/>
        <v>1</v>
      </c>
      <c r="H127" s="184">
        <f t="shared" si="14"/>
        <v>0</v>
      </c>
      <c r="I127" s="184">
        <f t="shared" si="14"/>
        <v>0</v>
      </c>
      <c r="J127" s="184">
        <f t="shared" si="14"/>
        <v>0</v>
      </c>
      <c r="K127" s="184">
        <f t="shared" si="14"/>
        <v>0</v>
      </c>
      <c r="L127" s="184">
        <f t="shared" si="14"/>
        <v>0</v>
      </c>
      <c r="M127" s="184">
        <f t="shared" si="14"/>
        <v>0</v>
      </c>
      <c r="N127" s="184">
        <f t="shared" si="14"/>
        <v>0</v>
      </c>
      <c r="O127" s="184">
        <f t="shared" si="8"/>
        <v>125</v>
      </c>
      <c r="P127" s="184" cm="1">
        <f t="array" ref="P127">$S$30+$S$43*O127+SUM(C127:N127*TRANSPOSE($S$31:$S$42))</f>
        <v>1097.4461935185186</v>
      </c>
      <c r="Q127" s="184"/>
      <c r="R127" s="184"/>
      <c r="U127" s="187"/>
      <c r="V127" s="187"/>
    </row>
    <row r="128" spans="1:22" hidden="1">
      <c r="A128" s="114">
        <v>126</v>
      </c>
      <c r="B128" s="184">
        <f>'1.MonthlyData12(26)'!AF128/1000</f>
        <v>1378.39</v>
      </c>
      <c r="C128" s="184">
        <f t="shared" si="14"/>
        <v>0</v>
      </c>
      <c r="D128" s="184">
        <f t="shared" si="14"/>
        <v>0</v>
      </c>
      <c r="E128" s="184">
        <f t="shared" si="14"/>
        <v>0</v>
      </c>
      <c r="F128" s="184">
        <f t="shared" si="14"/>
        <v>0</v>
      </c>
      <c r="G128" s="184">
        <f t="shared" si="14"/>
        <v>0</v>
      </c>
      <c r="H128" s="184">
        <f t="shared" si="14"/>
        <v>1</v>
      </c>
      <c r="I128" s="184">
        <f t="shared" si="14"/>
        <v>0</v>
      </c>
      <c r="J128" s="184">
        <f t="shared" si="14"/>
        <v>0</v>
      </c>
      <c r="K128" s="184">
        <f t="shared" si="14"/>
        <v>0</v>
      </c>
      <c r="L128" s="184">
        <f t="shared" si="14"/>
        <v>0</v>
      </c>
      <c r="M128" s="184">
        <f t="shared" si="14"/>
        <v>0</v>
      </c>
      <c r="N128" s="184">
        <f t="shared" si="14"/>
        <v>0</v>
      </c>
      <c r="O128" s="184">
        <f t="shared" si="8"/>
        <v>126</v>
      </c>
      <c r="P128" s="184" cm="1">
        <f t="array" ref="P128">$S$30+$S$43*O128+SUM(C128:N128*TRANSPOSE($S$31:$S$42))</f>
        <v>1076.2566165954415</v>
      </c>
      <c r="Q128" s="184"/>
      <c r="R128" s="184"/>
      <c r="U128" s="187"/>
      <c r="V128" s="187"/>
    </row>
    <row r="129" spans="1:22" hidden="1">
      <c r="A129" s="114">
        <v>127</v>
      </c>
      <c r="B129" s="184">
        <f>'1.MonthlyData12(26)'!AF129/1000</f>
        <v>1363.7470000000001</v>
      </c>
      <c r="C129" s="184">
        <f t="shared" si="14"/>
        <v>0</v>
      </c>
      <c r="D129" s="184">
        <f t="shared" si="14"/>
        <v>0</v>
      </c>
      <c r="E129" s="184">
        <f t="shared" si="14"/>
        <v>0</v>
      </c>
      <c r="F129" s="184">
        <f t="shared" si="14"/>
        <v>0</v>
      </c>
      <c r="G129" s="184">
        <f t="shared" si="14"/>
        <v>0</v>
      </c>
      <c r="H129" s="184">
        <f t="shared" si="14"/>
        <v>0</v>
      </c>
      <c r="I129" s="184">
        <f t="shared" si="14"/>
        <v>1</v>
      </c>
      <c r="J129" s="184">
        <f t="shared" si="14"/>
        <v>0</v>
      </c>
      <c r="K129" s="184">
        <f t="shared" si="14"/>
        <v>0</v>
      </c>
      <c r="L129" s="184">
        <f t="shared" si="14"/>
        <v>0</v>
      </c>
      <c r="M129" s="184">
        <f t="shared" si="14"/>
        <v>0</v>
      </c>
      <c r="N129" s="184">
        <f t="shared" si="14"/>
        <v>0</v>
      </c>
      <c r="O129" s="184">
        <f t="shared" si="8"/>
        <v>127</v>
      </c>
      <c r="P129" s="184" cm="1">
        <f t="array" ref="P129">$S$30+$S$43*O129+SUM(C129:N129*TRANSPOSE($S$31:$S$42))</f>
        <v>1127.2001550569803</v>
      </c>
      <c r="Q129" s="184"/>
      <c r="R129" s="184"/>
      <c r="U129" s="187"/>
      <c r="V129" s="187"/>
    </row>
    <row r="130" spans="1:22" hidden="1">
      <c r="A130" s="114">
        <v>128</v>
      </c>
      <c r="B130" s="184">
        <f>'1.MonthlyData12(26)'!AF130/1000</f>
        <v>1372.614</v>
      </c>
      <c r="C130" s="184">
        <f t="shared" si="14"/>
        <v>0</v>
      </c>
      <c r="D130" s="184">
        <f t="shared" si="14"/>
        <v>0</v>
      </c>
      <c r="E130" s="184">
        <f t="shared" si="14"/>
        <v>0</v>
      </c>
      <c r="F130" s="184">
        <f t="shared" si="14"/>
        <v>0</v>
      </c>
      <c r="G130" s="184">
        <f t="shared" si="14"/>
        <v>0</v>
      </c>
      <c r="H130" s="184">
        <f t="shared" si="14"/>
        <v>0</v>
      </c>
      <c r="I130" s="184">
        <f t="shared" si="14"/>
        <v>0</v>
      </c>
      <c r="J130" s="184">
        <f t="shared" si="14"/>
        <v>1</v>
      </c>
      <c r="K130" s="184">
        <f t="shared" si="14"/>
        <v>0</v>
      </c>
      <c r="L130" s="184">
        <f t="shared" si="14"/>
        <v>0</v>
      </c>
      <c r="M130" s="184">
        <f t="shared" si="14"/>
        <v>0</v>
      </c>
      <c r="N130" s="184">
        <f t="shared" si="14"/>
        <v>0</v>
      </c>
      <c r="O130" s="184">
        <f t="shared" si="8"/>
        <v>128</v>
      </c>
      <c r="P130" s="184" cm="1">
        <f t="array" ref="P130">$S$30+$S$43*O130+SUM(C130:N130*TRANSPOSE($S$31:$S$42))</f>
        <v>1166.6850781339033</v>
      </c>
      <c r="Q130" s="184"/>
      <c r="R130" s="184"/>
      <c r="U130" s="187"/>
      <c r="V130" s="187"/>
    </row>
    <row r="131" spans="1:22" hidden="1">
      <c r="A131" s="114">
        <v>129</v>
      </c>
      <c r="B131" s="184">
        <f>'1.MonthlyData12(26)'!AF131/1000</f>
        <v>1396.673</v>
      </c>
      <c r="C131" s="184">
        <f t="shared" si="14"/>
        <v>0</v>
      </c>
      <c r="D131" s="184">
        <f t="shared" si="14"/>
        <v>0</v>
      </c>
      <c r="E131" s="184">
        <f t="shared" si="14"/>
        <v>0</v>
      </c>
      <c r="F131" s="184">
        <f t="shared" si="14"/>
        <v>0</v>
      </c>
      <c r="G131" s="184">
        <f t="shared" si="14"/>
        <v>0</v>
      </c>
      <c r="H131" s="184">
        <f t="shared" si="14"/>
        <v>0</v>
      </c>
      <c r="I131" s="184">
        <f t="shared" si="14"/>
        <v>0</v>
      </c>
      <c r="J131" s="184">
        <f t="shared" si="14"/>
        <v>0</v>
      </c>
      <c r="K131" s="184">
        <f t="shared" si="14"/>
        <v>1</v>
      </c>
      <c r="L131" s="184">
        <f t="shared" si="14"/>
        <v>0</v>
      </c>
      <c r="M131" s="184">
        <f t="shared" si="14"/>
        <v>0</v>
      </c>
      <c r="N131" s="184">
        <f t="shared" si="14"/>
        <v>0</v>
      </c>
      <c r="O131" s="184">
        <f t="shared" si="8"/>
        <v>129</v>
      </c>
      <c r="P131" s="184" cm="1">
        <f t="array" ref="P131">$S$30+$S$43*O131+SUM(C131:N131*TRANSPOSE($S$31:$S$42))</f>
        <v>1121.2353473646726</v>
      </c>
      <c r="Q131" s="184"/>
      <c r="R131" s="184"/>
      <c r="U131" s="187"/>
      <c r="V131" s="187"/>
    </row>
    <row r="132" spans="1:22" hidden="1">
      <c r="A132" s="114">
        <v>130</v>
      </c>
      <c r="B132" s="184">
        <f>'1.MonthlyData12(26)'!AF132/1000</f>
        <v>1380.1210000000001</v>
      </c>
      <c r="C132" s="184">
        <f t="shared" si="14"/>
        <v>0</v>
      </c>
      <c r="D132" s="184">
        <f t="shared" si="14"/>
        <v>0</v>
      </c>
      <c r="E132" s="184">
        <f t="shared" si="14"/>
        <v>0</v>
      </c>
      <c r="F132" s="184">
        <f t="shared" si="14"/>
        <v>0</v>
      </c>
      <c r="G132" s="184">
        <f t="shared" si="14"/>
        <v>0</v>
      </c>
      <c r="H132" s="184">
        <f t="shared" si="14"/>
        <v>0</v>
      </c>
      <c r="I132" s="184">
        <f t="shared" si="14"/>
        <v>0</v>
      </c>
      <c r="J132" s="184">
        <f t="shared" si="14"/>
        <v>0</v>
      </c>
      <c r="K132" s="184">
        <f t="shared" si="14"/>
        <v>0</v>
      </c>
      <c r="L132" s="184">
        <f t="shared" si="14"/>
        <v>1</v>
      </c>
      <c r="M132" s="184">
        <f t="shared" si="14"/>
        <v>0</v>
      </c>
      <c r="N132" s="184">
        <f t="shared" si="14"/>
        <v>0</v>
      </c>
      <c r="O132" s="184">
        <f t="shared" ref="O132:O195" si="15">A132</f>
        <v>130</v>
      </c>
      <c r="P132" s="184" cm="1">
        <f t="array" ref="P132">$S$30+$S$43*O132+SUM(C132:N132*TRANSPOSE($S$31:$S$42))</f>
        <v>1141.1970396723648</v>
      </c>
      <c r="Q132" s="184"/>
      <c r="R132" s="184"/>
      <c r="U132" s="187"/>
      <c r="V132" s="187"/>
    </row>
    <row r="133" spans="1:22" hidden="1">
      <c r="A133" s="114">
        <v>131</v>
      </c>
      <c r="B133" s="184">
        <f>'1.MonthlyData12(26)'!AF133/1000</f>
        <v>1347.9459999999999</v>
      </c>
      <c r="C133" s="184">
        <f t="shared" ref="C133:N142" si="16">IF(MOD($A133,$N$1)=C$1,1,0)</f>
        <v>0</v>
      </c>
      <c r="D133" s="184">
        <f t="shared" si="16"/>
        <v>0</v>
      </c>
      <c r="E133" s="184">
        <f t="shared" si="16"/>
        <v>0</v>
      </c>
      <c r="F133" s="184">
        <f t="shared" si="16"/>
        <v>0</v>
      </c>
      <c r="G133" s="184">
        <f t="shared" si="16"/>
        <v>0</v>
      </c>
      <c r="H133" s="184">
        <f t="shared" si="16"/>
        <v>0</v>
      </c>
      <c r="I133" s="184">
        <f t="shared" si="16"/>
        <v>0</v>
      </c>
      <c r="J133" s="184">
        <f t="shared" si="16"/>
        <v>0</v>
      </c>
      <c r="K133" s="184">
        <f t="shared" si="16"/>
        <v>0</v>
      </c>
      <c r="L133" s="184">
        <f t="shared" si="16"/>
        <v>0</v>
      </c>
      <c r="M133" s="184">
        <f t="shared" si="16"/>
        <v>1</v>
      </c>
      <c r="N133" s="184">
        <f t="shared" si="16"/>
        <v>0</v>
      </c>
      <c r="O133" s="184">
        <f t="shared" si="15"/>
        <v>131</v>
      </c>
      <c r="P133" s="184" cm="1">
        <f t="array" ref="P133">$S$30+$S$43*O133+SUM(C133:N133*TRANSPOSE($S$31:$S$42))</f>
        <v>1084.5744242877495</v>
      </c>
      <c r="Q133" s="184"/>
      <c r="R133" s="184"/>
      <c r="U133" s="187"/>
      <c r="V133" s="187"/>
    </row>
    <row r="134" spans="1:22" hidden="1">
      <c r="A134" s="114">
        <v>132</v>
      </c>
      <c r="B134" s="184">
        <f>'1.MonthlyData12(26)'!AF134/1000</f>
        <v>1236.759</v>
      </c>
      <c r="C134" s="184">
        <f t="shared" si="16"/>
        <v>0</v>
      </c>
      <c r="D134" s="184">
        <f t="shared" si="16"/>
        <v>0</v>
      </c>
      <c r="E134" s="184">
        <f t="shared" si="16"/>
        <v>0</v>
      </c>
      <c r="F134" s="184">
        <f t="shared" si="16"/>
        <v>0</v>
      </c>
      <c r="G134" s="184">
        <f t="shared" si="16"/>
        <v>0</v>
      </c>
      <c r="H134" s="184">
        <f t="shared" si="16"/>
        <v>0</v>
      </c>
      <c r="I134" s="184">
        <f t="shared" si="16"/>
        <v>0</v>
      </c>
      <c r="J134" s="184">
        <f t="shared" si="16"/>
        <v>0</v>
      </c>
      <c r="K134" s="184">
        <f t="shared" si="16"/>
        <v>0</v>
      </c>
      <c r="L134" s="184">
        <f t="shared" si="16"/>
        <v>0</v>
      </c>
      <c r="M134" s="184">
        <f t="shared" si="16"/>
        <v>0</v>
      </c>
      <c r="N134" s="184">
        <f t="shared" si="16"/>
        <v>0</v>
      </c>
      <c r="O134" s="184">
        <f t="shared" si="15"/>
        <v>132</v>
      </c>
      <c r="P134" s="184" cm="1">
        <f t="array" ref="P134">$S$30+$S$43*O134+SUM(C134:N134*TRANSPOSE($S$31:$S$42))</f>
        <v>1052.6400781339034</v>
      </c>
      <c r="Q134" s="184"/>
      <c r="R134" s="184"/>
      <c r="U134" s="187"/>
      <c r="V134" s="187"/>
    </row>
    <row r="135" spans="1:22" hidden="1">
      <c r="A135" s="114">
        <v>133</v>
      </c>
      <c r="B135" s="184">
        <f>'1.MonthlyData12(26)'!AF135/1000</f>
        <v>1173.579</v>
      </c>
      <c r="C135" s="184">
        <f t="shared" si="16"/>
        <v>1</v>
      </c>
      <c r="D135" s="184">
        <f t="shared" si="16"/>
        <v>0</v>
      </c>
      <c r="E135" s="184">
        <f t="shared" si="16"/>
        <v>0</v>
      </c>
      <c r="F135" s="184">
        <f t="shared" si="16"/>
        <v>0</v>
      </c>
      <c r="G135" s="184">
        <f t="shared" si="16"/>
        <v>0</v>
      </c>
      <c r="H135" s="184">
        <f t="shared" si="16"/>
        <v>0</v>
      </c>
      <c r="I135" s="184">
        <f t="shared" si="16"/>
        <v>0</v>
      </c>
      <c r="J135" s="184">
        <f t="shared" si="16"/>
        <v>0</v>
      </c>
      <c r="K135" s="184">
        <f t="shared" si="16"/>
        <v>0</v>
      </c>
      <c r="L135" s="184">
        <f t="shared" si="16"/>
        <v>0</v>
      </c>
      <c r="M135" s="184">
        <f t="shared" si="16"/>
        <v>0</v>
      </c>
      <c r="N135" s="184">
        <f t="shared" si="16"/>
        <v>0</v>
      </c>
      <c r="O135" s="184">
        <f t="shared" si="15"/>
        <v>133</v>
      </c>
      <c r="P135" s="184" cm="1">
        <f t="array" ref="P135">$S$30+$S$43*O135+SUM(C135:N135*TRANSPOSE($S$31:$S$42))</f>
        <v>1034.4819161111111</v>
      </c>
      <c r="Q135" s="184"/>
      <c r="R135" s="184"/>
      <c r="U135" s="187"/>
      <c r="V135" s="187"/>
    </row>
    <row r="136" spans="1:22" hidden="1">
      <c r="A136" s="114">
        <v>134</v>
      </c>
      <c r="B136" s="184">
        <f>'1.MonthlyData12(26)'!AF136/1000</f>
        <v>1143.425</v>
      </c>
      <c r="C136" s="184">
        <f t="shared" si="16"/>
        <v>0</v>
      </c>
      <c r="D136" s="184">
        <f t="shared" si="16"/>
        <v>1</v>
      </c>
      <c r="E136" s="184">
        <f t="shared" si="16"/>
        <v>0</v>
      </c>
      <c r="F136" s="184">
        <f t="shared" si="16"/>
        <v>0</v>
      </c>
      <c r="G136" s="184">
        <f t="shared" si="16"/>
        <v>0</v>
      </c>
      <c r="H136" s="184">
        <f t="shared" si="16"/>
        <v>0</v>
      </c>
      <c r="I136" s="184">
        <f t="shared" si="16"/>
        <v>0</v>
      </c>
      <c r="J136" s="184">
        <f t="shared" si="16"/>
        <v>0</v>
      </c>
      <c r="K136" s="184">
        <f t="shared" si="16"/>
        <v>0</v>
      </c>
      <c r="L136" s="184">
        <f t="shared" si="16"/>
        <v>0</v>
      </c>
      <c r="M136" s="184">
        <f t="shared" si="16"/>
        <v>0</v>
      </c>
      <c r="N136" s="184">
        <f t="shared" si="16"/>
        <v>0</v>
      </c>
      <c r="O136" s="184">
        <f t="shared" si="15"/>
        <v>134</v>
      </c>
      <c r="P136" s="184" cm="1">
        <f t="array" ref="P136">$S$30+$S$43*O136+SUM(C136:N136*TRANSPOSE($S$31:$S$42))</f>
        <v>945.41572380341893</v>
      </c>
      <c r="Q136" s="184"/>
      <c r="R136" s="184"/>
      <c r="U136" s="187"/>
      <c r="V136" s="187"/>
    </row>
    <row r="137" spans="1:22" hidden="1">
      <c r="A137" s="114">
        <v>135</v>
      </c>
      <c r="B137" s="184">
        <f>'1.MonthlyData12(26)'!AF137/1000</f>
        <v>1082.037</v>
      </c>
      <c r="C137" s="184">
        <f t="shared" si="16"/>
        <v>0</v>
      </c>
      <c r="D137" s="184">
        <f t="shared" si="16"/>
        <v>0</v>
      </c>
      <c r="E137" s="184">
        <f t="shared" si="16"/>
        <v>1</v>
      </c>
      <c r="F137" s="184">
        <f t="shared" si="16"/>
        <v>0</v>
      </c>
      <c r="G137" s="184">
        <f t="shared" si="16"/>
        <v>0</v>
      </c>
      <c r="H137" s="184">
        <f t="shared" si="16"/>
        <v>0</v>
      </c>
      <c r="I137" s="184">
        <f t="shared" si="16"/>
        <v>0</v>
      </c>
      <c r="J137" s="184">
        <f t="shared" si="16"/>
        <v>0</v>
      </c>
      <c r="K137" s="184">
        <f t="shared" si="16"/>
        <v>0</v>
      </c>
      <c r="L137" s="184">
        <f t="shared" si="16"/>
        <v>0</v>
      </c>
      <c r="M137" s="184">
        <f t="shared" si="16"/>
        <v>0</v>
      </c>
      <c r="N137" s="184">
        <f t="shared" si="16"/>
        <v>0</v>
      </c>
      <c r="O137" s="184">
        <f t="shared" si="15"/>
        <v>135</v>
      </c>
      <c r="P137" s="184" cm="1">
        <f t="array" ref="P137">$S$30+$S$43*O137+SUM(C137:N137*TRANSPOSE($S$31:$S$42))</f>
        <v>991.6464930341881</v>
      </c>
      <c r="Q137" s="184"/>
      <c r="R137" s="184"/>
      <c r="U137" s="187"/>
      <c r="V137" s="187"/>
    </row>
    <row r="138" spans="1:22" hidden="1">
      <c r="A138" s="114">
        <v>136</v>
      </c>
      <c r="B138" s="184">
        <f>'1.MonthlyData12(26)'!AF138/1000</f>
        <v>1162.0509999999999</v>
      </c>
      <c r="C138" s="184">
        <f t="shared" si="16"/>
        <v>0</v>
      </c>
      <c r="D138" s="184">
        <f t="shared" si="16"/>
        <v>0</v>
      </c>
      <c r="E138" s="184">
        <f t="shared" si="16"/>
        <v>0</v>
      </c>
      <c r="F138" s="184">
        <f t="shared" si="16"/>
        <v>1</v>
      </c>
      <c r="G138" s="184">
        <f t="shared" si="16"/>
        <v>0</v>
      </c>
      <c r="H138" s="184">
        <f t="shared" si="16"/>
        <v>0</v>
      </c>
      <c r="I138" s="184">
        <f t="shared" si="16"/>
        <v>0</v>
      </c>
      <c r="J138" s="184">
        <f t="shared" si="16"/>
        <v>0</v>
      </c>
      <c r="K138" s="184">
        <f t="shared" si="16"/>
        <v>0</v>
      </c>
      <c r="L138" s="184">
        <f t="shared" si="16"/>
        <v>0</v>
      </c>
      <c r="M138" s="184">
        <f t="shared" si="16"/>
        <v>0</v>
      </c>
      <c r="N138" s="184">
        <f t="shared" si="16"/>
        <v>0</v>
      </c>
      <c r="O138" s="184">
        <f t="shared" si="15"/>
        <v>136</v>
      </c>
      <c r="P138" s="184" cm="1">
        <f t="array" ref="P138">$S$30+$S$43*O138+SUM(C138:N138*TRANSPOSE($S$31:$S$42))</f>
        <v>1056.1961084188035</v>
      </c>
      <c r="Q138" s="184"/>
      <c r="R138" s="184"/>
      <c r="U138" s="187"/>
      <c r="V138" s="187"/>
    </row>
    <row r="139" spans="1:22" hidden="1">
      <c r="A139" s="114">
        <v>137</v>
      </c>
      <c r="B139" s="184">
        <f>'1.MonthlyData12(26)'!AF139/1000</f>
        <v>1215.8589999999999</v>
      </c>
      <c r="C139" s="184">
        <f t="shared" si="16"/>
        <v>0</v>
      </c>
      <c r="D139" s="184">
        <f t="shared" si="16"/>
        <v>0</v>
      </c>
      <c r="E139" s="184">
        <f t="shared" si="16"/>
        <v>0</v>
      </c>
      <c r="F139" s="184">
        <f t="shared" si="16"/>
        <v>0</v>
      </c>
      <c r="G139" s="184">
        <f t="shared" si="16"/>
        <v>1</v>
      </c>
      <c r="H139" s="184">
        <f t="shared" si="16"/>
        <v>0</v>
      </c>
      <c r="I139" s="184">
        <f t="shared" si="16"/>
        <v>0</v>
      </c>
      <c r="J139" s="184">
        <f t="shared" si="16"/>
        <v>0</v>
      </c>
      <c r="K139" s="184">
        <f t="shared" si="16"/>
        <v>0</v>
      </c>
      <c r="L139" s="184">
        <f t="shared" si="16"/>
        <v>0</v>
      </c>
      <c r="M139" s="184">
        <f t="shared" si="16"/>
        <v>0</v>
      </c>
      <c r="N139" s="184">
        <f t="shared" si="16"/>
        <v>0</v>
      </c>
      <c r="O139" s="184">
        <f t="shared" si="15"/>
        <v>137</v>
      </c>
      <c r="P139" s="184" cm="1">
        <f t="array" ref="P139">$S$30+$S$43*O139+SUM(C139:N139*TRANSPOSE($S$31:$S$42))</f>
        <v>1132.3866853418804</v>
      </c>
      <c r="Q139" s="184"/>
      <c r="R139" s="184"/>
      <c r="U139" s="187"/>
      <c r="V139" s="187"/>
    </row>
    <row r="140" spans="1:22" hidden="1">
      <c r="A140" s="114">
        <v>138</v>
      </c>
      <c r="B140" s="184">
        <f>'1.MonthlyData12(26)'!AF140/1000</f>
        <v>1211.954</v>
      </c>
      <c r="C140" s="184">
        <f t="shared" si="16"/>
        <v>0</v>
      </c>
      <c r="D140" s="184">
        <f t="shared" si="16"/>
        <v>0</v>
      </c>
      <c r="E140" s="184">
        <f t="shared" si="16"/>
        <v>0</v>
      </c>
      <c r="F140" s="184">
        <f t="shared" si="16"/>
        <v>0</v>
      </c>
      <c r="G140" s="184">
        <f t="shared" si="16"/>
        <v>0</v>
      </c>
      <c r="H140" s="184">
        <f t="shared" si="16"/>
        <v>1</v>
      </c>
      <c r="I140" s="184">
        <f t="shared" si="16"/>
        <v>0</v>
      </c>
      <c r="J140" s="184">
        <f t="shared" si="16"/>
        <v>0</v>
      </c>
      <c r="K140" s="184">
        <f t="shared" si="16"/>
        <v>0</v>
      </c>
      <c r="L140" s="184">
        <f t="shared" si="16"/>
        <v>0</v>
      </c>
      <c r="M140" s="184">
        <f t="shared" si="16"/>
        <v>0</v>
      </c>
      <c r="N140" s="184">
        <f t="shared" si="16"/>
        <v>0</v>
      </c>
      <c r="O140" s="184">
        <f t="shared" si="15"/>
        <v>138</v>
      </c>
      <c r="P140" s="184" cm="1">
        <f t="array" ref="P140">$S$30+$S$43*O140+SUM(C140:N140*TRANSPOSE($S$31:$S$42))</f>
        <v>1111.1971084188033</v>
      </c>
      <c r="Q140" s="184"/>
      <c r="R140" s="184"/>
      <c r="U140" s="187"/>
      <c r="V140" s="187"/>
    </row>
    <row r="141" spans="1:22" hidden="1">
      <c r="A141" s="114">
        <v>139</v>
      </c>
      <c r="B141" s="184">
        <f>'1.MonthlyData12(26)'!AF141/1000</f>
        <v>1261.8630000000001</v>
      </c>
      <c r="C141" s="184">
        <f t="shared" si="16"/>
        <v>0</v>
      </c>
      <c r="D141" s="184">
        <f t="shared" si="16"/>
        <v>0</v>
      </c>
      <c r="E141" s="184">
        <f t="shared" si="16"/>
        <v>0</v>
      </c>
      <c r="F141" s="184">
        <f t="shared" si="16"/>
        <v>0</v>
      </c>
      <c r="G141" s="184">
        <f t="shared" si="16"/>
        <v>0</v>
      </c>
      <c r="H141" s="184">
        <f t="shared" si="16"/>
        <v>0</v>
      </c>
      <c r="I141" s="184">
        <f t="shared" si="16"/>
        <v>1</v>
      </c>
      <c r="J141" s="184">
        <f t="shared" si="16"/>
        <v>0</v>
      </c>
      <c r="K141" s="184">
        <f t="shared" si="16"/>
        <v>0</v>
      </c>
      <c r="L141" s="184">
        <f t="shared" si="16"/>
        <v>0</v>
      </c>
      <c r="M141" s="184">
        <f t="shared" si="16"/>
        <v>0</v>
      </c>
      <c r="N141" s="184">
        <f t="shared" si="16"/>
        <v>0</v>
      </c>
      <c r="O141" s="184">
        <f t="shared" si="15"/>
        <v>139</v>
      </c>
      <c r="P141" s="184" cm="1">
        <f t="array" ref="P141">$S$30+$S$43*O141+SUM(C141:N141*TRANSPOSE($S$31:$S$42))</f>
        <v>1162.140646880342</v>
      </c>
      <c r="Q141" s="184"/>
      <c r="R141" s="184"/>
      <c r="U141" s="187"/>
      <c r="V141" s="187"/>
    </row>
    <row r="142" spans="1:22" hidden="1">
      <c r="A142" s="114">
        <v>140</v>
      </c>
      <c r="B142" s="184">
        <f>'1.MonthlyData12(26)'!AF142/1000</f>
        <v>1329.326</v>
      </c>
      <c r="C142" s="184">
        <f t="shared" si="16"/>
        <v>0</v>
      </c>
      <c r="D142" s="184">
        <f t="shared" si="16"/>
        <v>0</v>
      </c>
      <c r="E142" s="184">
        <f t="shared" si="16"/>
        <v>0</v>
      </c>
      <c r="F142" s="184">
        <f t="shared" si="16"/>
        <v>0</v>
      </c>
      <c r="G142" s="184">
        <f t="shared" si="16"/>
        <v>0</v>
      </c>
      <c r="H142" s="184">
        <f t="shared" si="16"/>
        <v>0</v>
      </c>
      <c r="I142" s="184">
        <f t="shared" si="16"/>
        <v>0</v>
      </c>
      <c r="J142" s="184">
        <f t="shared" si="16"/>
        <v>1</v>
      </c>
      <c r="K142" s="184">
        <f t="shared" si="16"/>
        <v>0</v>
      </c>
      <c r="L142" s="184">
        <f t="shared" si="16"/>
        <v>0</v>
      </c>
      <c r="M142" s="184">
        <f t="shared" si="16"/>
        <v>0</v>
      </c>
      <c r="N142" s="184">
        <f t="shared" si="16"/>
        <v>0</v>
      </c>
      <c r="O142" s="184">
        <f t="shared" si="15"/>
        <v>140</v>
      </c>
      <c r="P142" s="184" cm="1">
        <f t="array" ref="P142">$S$30+$S$43*O142+SUM(C142:N142*TRANSPOSE($S$31:$S$42))</f>
        <v>1201.625569957265</v>
      </c>
      <c r="Q142" s="184"/>
      <c r="R142" s="184"/>
      <c r="U142" s="187"/>
      <c r="V142" s="187"/>
    </row>
    <row r="143" spans="1:22" hidden="1">
      <c r="A143" s="114">
        <v>141</v>
      </c>
      <c r="B143" s="184">
        <f>'1.MonthlyData12(26)'!AF143/1000</f>
        <v>1247.7270000000001</v>
      </c>
      <c r="C143" s="184">
        <f t="shared" ref="C143:N152" si="17">IF(MOD($A143,$N$1)=C$1,1,0)</f>
        <v>0</v>
      </c>
      <c r="D143" s="184">
        <f t="shared" si="17"/>
        <v>0</v>
      </c>
      <c r="E143" s="184">
        <f t="shared" si="17"/>
        <v>0</v>
      </c>
      <c r="F143" s="184">
        <f t="shared" si="17"/>
        <v>0</v>
      </c>
      <c r="G143" s="184">
        <f t="shared" si="17"/>
        <v>0</v>
      </c>
      <c r="H143" s="184">
        <f t="shared" si="17"/>
        <v>0</v>
      </c>
      <c r="I143" s="184">
        <f t="shared" si="17"/>
        <v>0</v>
      </c>
      <c r="J143" s="184">
        <f t="shared" si="17"/>
        <v>0</v>
      </c>
      <c r="K143" s="184">
        <f t="shared" si="17"/>
        <v>1</v>
      </c>
      <c r="L143" s="184">
        <f t="shared" si="17"/>
        <v>0</v>
      </c>
      <c r="M143" s="184">
        <f t="shared" si="17"/>
        <v>0</v>
      </c>
      <c r="N143" s="184">
        <f t="shared" si="17"/>
        <v>0</v>
      </c>
      <c r="O143" s="184">
        <f t="shared" si="15"/>
        <v>141</v>
      </c>
      <c r="P143" s="184" cm="1">
        <f t="array" ref="P143">$S$30+$S$43*O143+SUM(C143:N143*TRANSPOSE($S$31:$S$42))</f>
        <v>1156.1758391880344</v>
      </c>
      <c r="Q143" s="184"/>
      <c r="R143" s="184"/>
      <c r="U143" s="187"/>
      <c r="V143" s="187"/>
    </row>
    <row r="144" spans="1:22" hidden="1">
      <c r="A144" s="114">
        <v>142</v>
      </c>
      <c r="B144" s="184">
        <f>'1.MonthlyData12(26)'!AF144/1000</f>
        <v>1301.498</v>
      </c>
      <c r="C144" s="184">
        <f t="shared" si="17"/>
        <v>0</v>
      </c>
      <c r="D144" s="184">
        <f t="shared" si="17"/>
        <v>0</v>
      </c>
      <c r="E144" s="184">
        <f t="shared" si="17"/>
        <v>0</v>
      </c>
      <c r="F144" s="184">
        <f t="shared" si="17"/>
        <v>0</v>
      </c>
      <c r="G144" s="184">
        <f t="shared" si="17"/>
        <v>0</v>
      </c>
      <c r="H144" s="184">
        <f t="shared" si="17"/>
        <v>0</v>
      </c>
      <c r="I144" s="184">
        <f t="shared" si="17"/>
        <v>0</v>
      </c>
      <c r="J144" s="184">
        <f t="shared" si="17"/>
        <v>0</v>
      </c>
      <c r="K144" s="184">
        <f t="shared" si="17"/>
        <v>0</v>
      </c>
      <c r="L144" s="184">
        <f t="shared" si="17"/>
        <v>1</v>
      </c>
      <c r="M144" s="184">
        <f t="shared" si="17"/>
        <v>0</v>
      </c>
      <c r="N144" s="184">
        <f t="shared" si="17"/>
        <v>0</v>
      </c>
      <c r="O144" s="184">
        <f t="shared" si="15"/>
        <v>142</v>
      </c>
      <c r="P144" s="184" cm="1">
        <f t="array" ref="P144">$S$30+$S$43*O144+SUM(C144:N144*TRANSPOSE($S$31:$S$42))</f>
        <v>1176.1375314957268</v>
      </c>
      <c r="Q144" s="184"/>
      <c r="R144" s="184"/>
      <c r="U144" s="187"/>
      <c r="V144" s="187"/>
    </row>
    <row r="145" spans="1:22" hidden="1">
      <c r="A145" s="114">
        <v>143</v>
      </c>
      <c r="B145" s="184">
        <f>'1.MonthlyData12(26)'!AF145/1000</f>
        <v>1217.5060000000001</v>
      </c>
      <c r="C145" s="184">
        <f t="shared" si="17"/>
        <v>0</v>
      </c>
      <c r="D145" s="184">
        <f t="shared" si="17"/>
        <v>0</v>
      </c>
      <c r="E145" s="184">
        <f t="shared" si="17"/>
        <v>0</v>
      </c>
      <c r="F145" s="184">
        <f t="shared" si="17"/>
        <v>0</v>
      </c>
      <c r="G145" s="184">
        <f t="shared" si="17"/>
        <v>0</v>
      </c>
      <c r="H145" s="184">
        <f t="shared" si="17"/>
        <v>0</v>
      </c>
      <c r="I145" s="184">
        <f t="shared" si="17"/>
        <v>0</v>
      </c>
      <c r="J145" s="184">
        <f t="shared" si="17"/>
        <v>0</v>
      </c>
      <c r="K145" s="184">
        <f t="shared" si="17"/>
        <v>0</v>
      </c>
      <c r="L145" s="184">
        <f t="shared" si="17"/>
        <v>0</v>
      </c>
      <c r="M145" s="184">
        <f t="shared" si="17"/>
        <v>1</v>
      </c>
      <c r="N145" s="184">
        <f t="shared" si="17"/>
        <v>0</v>
      </c>
      <c r="O145" s="184">
        <f t="shared" si="15"/>
        <v>143</v>
      </c>
      <c r="P145" s="184" cm="1">
        <f t="array" ref="P145">$S$30+$S$43*O145+SUM(C145:N145*TRANSPOSE($S$31:$S$42))</f>
        <v>1119.5149161111112</v>
      </c>
      <c r="Q145" s="184"/>
      <c r="R145" s="184"/>
      <c r="U145" s="187"/>
      <c r="V145" s="187"/>
    </row>
    <row r="146" spans="1:22" hidden="1">
      <c r="A146" s="114">
        <v>144</v>
      </c>
      <c r="B146" s="184">
        <f>'1.MonthlyData12(26)'!AF146/1000</f>
        <v>990.98099999999999</v>
      </c>
      <c r="C146" s="184">
        <f t="shared" si="17"/>
        <v>0</v>
      </c>
      <c r="D146" s="184">
        <f t="shared" si="17"/>
        <v>0</v>
      </c>
      <c r="E146" s="184">
        <f t="shared" si="17"/>
        <v>0</v>
      </c>
      <c r="F146" s="184">
        <f t="shared" si="17"/>
        <v>0</v>
      </c>
      <c r="G146" s="184">
        <f t="shared" si="17"/>
        <v>0</v>
      </c>
      <c r="H146" s="184">
        <f t="shared" si="17"/>
        <v>0</v>
      </c>
      <c r="I146" s="184">
        <f t="shared" si="17"/>
        <v>0</v>
      </c>
      <c r="J146" s="184">
        <f t="shared" si="17"/>
        <v>0</v>
      </c>
      <c r="K146" s="184">
        <f t="shared" si="17"/>
        <v>0</v>
      </c>
      <c r="L146" s="184">
        <f t="shared" si="17"/>
        <v>0</v>
      </c>
      <c r="M146" s="184">
        <f t="shared" si="17"/>
        <v>0</v>
      </c>
      <c r="N146" s="184">
        <f t="shared" si="17"/>
        <v>0</v>
      </c>
      <c r="O146" s="184">
        <f t="shared" si="15"/>
        <v>144</v>
      </c>
      <c r="P146" s="184" cm="1">
        <f t="array" ref="P146">$S$30+$S$43*O146+SUM(C146:N146*TRANSPOSE($S$31:$S$42))</f>
        <v>1087.5805699572652</v>
      </c>
      <c r="Q146" s="184"/>
      <c r="R146" s="184"/>
      <c r="U146" s="187"/>
      <c r="V146" s="187"/>
    </row>
    <row r="147" spans="1:22" hidden="1">
      <c r="A147" s="114">
        <v>145</v>
      </c>
      <c r="B147" s="184">
        <f>'1.MonthlyData12(26)'!AF147/1000</f>
        <v>986.29899999999998</v>
      </c>
      <c r="C147" s="184">
        <f t="shared" si="17"/>
        <v>1</v>
      </c>
      <c r="D147" s="184">
        <f t="shared" si="17"/>
        <v>0</v>
      </c>
      <c r="E147" s="184">
        <f t="shared" si="17"/>
        <v>0</v>
      </c>
      <c r="F147" s="184">
        <f t="shared" si="17"/>
        <v>0</v>
      </c>
      <c r="G147" s="184">
        <f t="shared" si="17"/>
        <v>0</v>
      </c>
      <c r="H147" s="184">
        <f t="shared" si="17"/>
        <v>0</v>
      </c>
      <c r="I147" s="184">
        <f t="shared" si="17"/>
        <v>0</v>
      </c>
      <c r="J147" s="184">
        <f t="shared" si="17"/>
        <v>0</v>
      </c>
      <c r="K147" s="184">
        <f t="shared" si="17"/>
        <v>0</v>
      </c>
      <c r="L147" s="184">
        <f t="shared" si="17"/>
        <v>0</v>
      </c>
      <c r="M147" s="184">
        <f t="shared" si="17"/>
        <v>0</v>
      </c>
      <c r="N147" s="184">
        <f t="shared" si="17"/>
        <v>0</v>
      </c>
      <c r="O147" s="184">
        <f t="shared" si="15"/>
        <v>145</v>
      </c>
      <c r="P147" s="184" cm="1">
        <f t="array" ref="P147">$S$30+$S$43*O147+SUM(C147:N147*TRANSPOSE($S$31:$S$42))</f>
        <v>1069.4224079344729</v>
      </c>
      <c r="Q147" s="184"/>
      <c r="R147" s="184"/>
      <c r="U147" s="187"/>
      <c r="V147" s="187"/>
    </row>
    <row r="148" spans="1:22" hidden="1">
      <c r="A148" s="114">
        <v>146</v>
      </c>
      <c r="B148" s="184">
        <f>'1.MonthlyData12(26)'!AF148/1000</f>
        <v>731.95299999999997</v>
      </c>
      <c r="C148" s="184">
        <f t="shared" si="17"/>
        <v>0</v>
      </c>
      <c r="D148" s="184">
        <f t="shared" si="17"/>
        <v>1</v>
      </c>
      <c r="E148" s="184">
        <f t="shared" si="17"/>
        <v>0</v>
      </c>
      <c r="F148" s="184">
        <f t="shared" si="17"/>
        <v>0</v>
      </c>
      <c r="G148" s="184">
        <f t="shared" si="17"/>
        <v>0</v>
      </c>
      <c r="H148" s="184">
        <f t="shared" si="17"/>
        <v>0</v>
      </c>
      <c r="I148" s="184">
        <f t="shared" si="17"/>
        <v>0</v>
      </c>
      <c r="J148" s="184">
        <f t="shared" si="17"/>
        <v>0</v>
      </c>
      <c r="K148" s="184">
        <f t="shared" si="17"/>
        <v>0</v>
      </c>
      <c r="L148" s="184">
        <f t="shared" si="17"/>
        <v>0</v>
      </c>
      <c r="M148" s="184">
        <f t="shared" si="17"/>
        <v>0</v>
      </c>
      <c r="N148" s="184">
        <f t="shared" si="17"/>
        <v>0</v>
      </c>
      <c r="O148" s="184">
        <f t="shared" si="15"/>
        <v>146</v>
      </c>
      <c r="P148" s="184" cm="1">
        <f t="array" ref="P148">$S$30+$S$43*O148+SUM(C148:N148*TRANSPOSE($S$31:$S$42))</f>
        <v>980.35621562678091</v>
      </c>
      <c r="Q148" s="184"/>
      <c r="R148" s="184"/>
      <c r="U148" s="187"/>
      <c r="V148" s="187"/>
    </row>
    <row r="149" spans="1:22" hidden="1">
      <c r="A149" s="114">
        <v>147</v>
      </c>
      <c r="B149" s="184">
        <f>'1.MonthlyData12(26)'!AF149/1000</f>
        <v>900.61800000000005</v>
      </c>
      <c r="C149" s="184">
        <f t="shared" si="17"/>
        <v>0</v>
      </c>
      <c r="D149" s="184">
        <f t="shared" si="17"/>
        <v>0</v>
      </c>
      <c r="E149" s="184">
        <f t="shared" si="17"/>
        <v>1</v>
      </c>
      <c r="F149" s="184">
        <f t="shared" si="17"/>
        <v>0</v>
      </c>
      <c r="G149" s="184">
        <f t="shared" si="17"/>
        <v>0</v>
      </c>
      <c r="H149" s="184">
        <f t="shared" si="17"/>
        <v>0</v>
      </c>
      <c r="I149" s="184">
        <f t="shared" si="17"/>
        <v>0</v>
      </c>
      <c r="J149" s="184">
        <f t="shared" si="17"/>
        <v>0</v>
      </c>
      <c r="K149" s="184">
        <f t="shared" si="17"/>
        <v>0</v>
      </c>
      <c r="L149" s="184">
        <f t="shared" si="17"/>
        <v>0</v>
      </c>
      <c r="M149" s="184">
        <f t="shared" si="17"/>
        <v>0</v>
      </c>
      <c r="N149" s="184">
        <f t="shared" si="17"/>
        <v>0</v>
      </c>
      <c r="O149" s="184">
        <f t="shared" si="15"/>
        <v>147</v>
      </c>
      <c r="P149" s="184" cm="1">
        <f t="array" ref="P149">$S$30+$S$43*O149+SUM(C149:N149*TRANSPOSE($S$31:$S$42))</f>
        <v>1026.5869848575499</v>
      </c>
      <c r="Q149" s="184"/>
      <c r="R149" s="184"/>
      <c r="U149" s="187"/>
      <c r="V149" s="187"/>
    </row>
    <row r="150" spans="1:22" hidden="1">
      <c r="A150" s="114">
        <v>148</v>
      </c>
      <c r="B150" s="184">
        <f>'1.MonthlyData12(26)'!AF150/1000</f>
        <v>940.82899999999995</v>
      </c>
      <c r="C150" s="184">
        <f t="shared" si="17"/>
        <v>0</v>
      </c>
      <c r="D150" s="184">
        <f t="shared" si="17"/>
        <v>0</v>
      </c>
      <c r="E150" s="184">
        <f t="shared" si="17"/>
        <v>0</v>
      </c>
      <c r="F150" s="184">
        <f t="shared" si="17"/>
        <v>1</v>
      </c>
      <c r="G150" s="184">
        <f t="shared" si="17"/>
        <v>0</v>
      </c>
      <c r="H150" s="184">
        <f t="shared" si="17"/>
        <v>0</v>
      </c>
      <c r="I150" s="184">
        <f t="shared" si="17"/>
        <v>0</v>
      </c>
      <c r="J150" s="184">
        <f t="shared" si="17"/>
        <v>0</v>
      </c>
      <c r="K150" s="184">
        <f t="shared" si="17"/>
        <v>0</v>
      </c>
      <c r="L150" s="184">
        <f t="shared" si="17"/>
        <v>0</v>
      </c>
      <c r="M150" s="184">
        <f t="shared" si="17"/>
        <v>0</v>
      </c>
      <c r="N150" s="184">
        <f t="shared" si="17"/>
        <v>0</v>
      </c>
      <c r="O150" s="184">
        <f t="shared" si="15"/>
        <v>148</v>
      </c>
      <c r="P150" s="184" cm="1">
        <f t="array" ref="P150">$S$30+$S$43*O150+SUM(C150:N150*TRANSPOSE($S$31:$S$42))</f>
        <v>1091.1366002421653</v>
      </c>
      <c r="Q150" s="184"/>
      <c r="R150" s="184"/>
      <c r="U150" s="187"/>
      <c r="V150" s="187"/>
    </row>
    <row r="151" spans="1:22" hidden="1">
      <c r="A151" s="114">
        <v>149</v>
      </c>
      <c r="B151" s="184">
        <f>'1.MonthlyData12(26)'!AF151/1000</f>
        <v>994.38400000000001</v>
      </c>
      <c r="C151" s="184">
        <f t="shared" si="17"/>
        <v>0</v>
      </c>
      <c r="D151" s="184">
        <f t="shared" si="17"/>
        <v>0</v>
      </c>
      <c r="E151" s="184">
        <f t="shared" si="17"/>
        <v>0</v>
      </c>
      <c r="F151" s="184">
        <f t="shared" si="17"/>
        <v>0</v>
      </c>
      <c r="G151" s="184">
        <f t="shared" si="17"/>
        <v>1</v>
      </c>
      <c r="H151" s="184">
        <f t="shared" si="17"/>
        <v>0</v>
      </c>
      <c r="I151" s="184">
        <f t="shared" si="17"/>
        <v>0</v>
      </c>
      <c r="J151" s="184">
        <f t="shared" si="17"/>
        <v>0</v>
      </c>
      <c r="K151" s="184">
        <f t="shared" si="17"/>
        <v>0</v>
      </c>
      <c r="L151" s="184">
        <f t="shared" si="17"/>
        <v>0</v>
      </c>
      <c r="M151" s="184">
        <f t="shared" si="17"/>
        <v>0</v>
      </c>
      <c r="N151" s="184">
        <f t="shared" si="17"/>
        <v>0</v>
      </c>
      <c r="O151" s="184">
        <f t="shared" si="15"/>
        <v>149</v>
      </c>
      <c r="P151" s="184" cm="1">
        <f t="array" ref="P151">$S$30+$S$43*O151+SUM(C151:N151*TRANSPOSE($S$31:$S$42))</f>
        <v>1167.3271771652421</v>
      </c>
      <c r="Q151" s="184"/>
      <c r="R151" s="184"/>
      <c r="U151" s="187"/>
      <c r="V151" s="187"/>
    </row>
    <row r="152" spans="1:22" hidden="1">
      <c r="A152" s="114">
        <v>150</v>
      </c>
      <c r="B152" s="184">
        <f>'1.MonthlyData12(26)'!AF152/1000</f>
        <v>965.02800000000002</v>
      </c>
      <c r="C152" s="184">
        <f t="shared" si="17"/>
        <v>0</v>
      </c>
      <c r="D152" s="184">
        <f t="shared" si="17"/>
        <v>0</v>
      </c>
      <c r="E152" s="184">
        <f t="shared" si="17"/>
        <v>0</v>
      </c>
      <c r="F152" s="184">
        <f t="shared" si="17"/>
        <v>0</v>
      </c>
      <c r="G152" s="184">
        <f t="shared" si="17"/>
        <v>0</v>
      </c>
      <c r="H152" s="184">
        <f t="shared" si="17"/>
        <v>1</v>
      </c>
      <c r="I152" s="184">
        <f t="shared" si="17"/>
        <v>0</v>
      </c>
      <c r="J152" s="184">
        <f t="shared" si="17"/>
        <v>0</v>
      </c>
      <c r="K152" s="184">
        <f t="shared" si="17"/>
        <v>0</v>
      </c>
      <c r="L152" s="184">
        <f t="shared" si="17"/>
        <v>0</v>
      </c>
      <c r="M152" s="184">
        <f t="shared" si="17"/>
        <v>0</v>
      </c>
      <c r="N152" s="184">
        <f t="shared" si="17"/>
        <v>0</v>
      </c>
      <c r="O152" s="184">
        <f t="shared" si="15"/>
        <v>150</v>
      </c>
      <c r="P152" s="184" cm="1">
        <f t="array" ref="P152">$S$30+$S$43*O152+SUM(C152:N152*TRANSPOSE($S$31:$S$42))</f>
        <v>1146.1376002421653</v>
      </c>
      <c r="Q152" s="184"/>
      <c r="R152" s="184"/>
      <c r="U152" s="187"/>
      <c r="V152" s="187"/>
    </row>
    <row r="153" spans="1:22" hidden="1">
      <c r="A153" s="114">
        <v>151</v>
      </c>
      <c r="B153" s="184">
        <f>'1.MonthlyData12(26)'!AF153/1000</f>
        <v>1009.217</v>
      </c>
      <c r="C153" s="184">
        <f t="shared" ref="C153:N162" si="18">IF(MOD($A153,$N$1)=C$1,1,0)</f>
        <v>0</v>
      </c>
      <c r="D153" s="184">
        <f t="shared" si="18"/>
        <v>0</v>
      </c>
      <c r="E153" s="184">
        <f t="shared" si="18"/>
        <v>0</v>
      </c>
      <c r="F153" s="184">
        <f t="shared" si="18"/>
        <v>0</v>
      </c>
      <c r="G153" s="184">
        <f t="shared" si="18"/>
        <v>0</v>
      </c>
      <c r="H153" s="184">
        <f t="shared" si="18"/>
        <v>0</v>
      </c>
      <c r="I153" s="184">
        <f t="shared" si="18"/>
        <v>1</v>
      </c>
      <c r="J153" s="184">
        <f t="shared" si="18"/>
        <v>0</v>
      </c>
      <c r="K153" s="184">
        <f t="shared" si="18"/>
        <v>0</v>
      </c>
      <c r="L153" s="184">
        <f t="shared" si="18"/>
        <v>0</v>
      </c>
      <c r="M153" s="184">
        <f t="shared" si="18"/>
        <v>0</v>
      </c>
      <c r="N153" s="184">
        <f t="shared" si="18"/>
        <v>0</v>
      </c>
      <c r="O153" s="184">
        <f t="shared" si="15"/>
        <v>151</v>
      </c>
      <c r="P153" s="184" cm="1">
        <f t="array" ref="P153">$S$30+$S$43*O153+SUM(C153:N153*TRANSPOSE($S$31:$S$42))</f>
        <v>1197.0811387037038</v>
      </c>
      <c r="Q153" s="184"/>
      <c r="R153" s="184"/>
      <c r="U153" s="187"/>
      <c r="V153" s="187"/>
    </row>
    <row r="154" spans="1:22" hidden="1">
      <c r="A154" s="114">
        <v>152</v>
      </c>
      <c r="B154" s="184">
        <f>'1.MonthlyData12(26)'!AF154/1000</f>
        <v>1105.922</v>
      </c>
      <c r="C154" s="184">
        <f t="shared" si="18"/>
        <v>0</v>
      </c>
      <c r="D154" s="184">
        <f t="shared" si="18"/>
        <v>0</v>
      </c>
      <c r="E154" s="184">
        <f t="shared" si="18"/>
        <v>0</v>
      </c>
      <c r="F154" s="184">
        <f t="shared" si="18"/>
        <v>0</v>
      </c>
      <c r="G154" s="184">
        <f t="shared" si="18"/>
        <v>0</v>
      </c>
      <c r="H154" s="184">
        <f t="shared" si="18"/>
        <v>0</v>
      </c>
      <c r="I154" s="184">
        <f t="shared" si="18"/>
        <v>0</v>
      </c>
      <c r="J154" s="184">
        <f t="shared" si="18"/>
        <v>1</v>
      </c>
      <c r="K154" s="184">
        <f t="shared" si="18"/>
        <v>0</v>
      </c>
      <c r="L154" s="184">
        <f t="shared" si="18"/>
        <v>0</v>
      </c>
      <c r="M154" s="184">
        <f t="shared" si="18"/>
        <v>0</v>
      </c>
      <c r="N154" s="184">
        <f t="shared" si="18"/>
        <v>0</v>
      </c>
      <c r="O154" s="184">
        <f t="shared" si="15"/>
        <v>152</v>
      </c>
      <c r="P154" s="184" cm="1">
        <f t="array" ref="P154">$S$30+$S$43*O154+SUM(C154:N154*TRANSPOSE($S$31:$S$42))</f>
        <v>1236.5660617806268</v>
      </c>
      <c r="Q154" s="184"/>
      <c r="R154" s="184"/>
      <c r="U154" s="187"/>
      <c r="V154" s="187"/>
    </row>
    <row r="155" spans="1:22" hidden="1">
      <c r="A155" s="114">
        <v>153</v>
      </c>
      <c r="B155" s="184">
        <f>'1.MonthlyData12(26)'!AF155/1000</f>
        <v>1023.921</v>
      </c>
      <c r="C155" s="184">
        <f t="shared" si="18"/>
        <v>0</v>
      </c>
      <c r="D155" s="184">
        <f t="shared" si="18"/>
        <v>0</v>
      </c>
      <c r="E155" s="184">
        <f t="shared" si="18"/>
        <v>0</v>
      </c>
      <c r="F155" s="184">
        <f t="shared" si="18"/>
        <v>0</v>
      </c>
      <c r="G155" s="184">
        <f t="shared" si="18"/>
        <v>0</v>
      </c>
      <c r="H155" s="184">
        <f t="shared" si="18"/>
        <v>0</v>
      </c>
      <c r="I155" s="184">
        <f t="shared" si="18"/>
        <v>0</v>
      </c>
      <c r="J155" s="184">
        <f t="shared" si="18"/>
        <v>0</v>
      </c>
      <c r="K155" s="184">
        <f t="shared" si="18"/>
        <v>1</v>
      </c>
      <c r="L155" s="184">
        <f t="shared" si="18"/>
        <v>0</v>
      </c>
      <c r="M155" s="184">
        <f t="shared" si="18"/>
        <v>0</v>
      </c>
      <c r="N155" s="184">
        <f t="shared" si="18"/>
        <v>0</v>
      </c>
      <c r="O155" s="184">
        <f t="shared" si="15"/>
        <v>153</v>
      </c>
      <c r="P155" s="184" cm="1">
        <f t="array" ref="P155">$S$30+$S$43*O155+SUM(C155:N155*TRANSPOSE($S$31:$S$42))</f>
        <v>1191.1163310113961</v>
      </c>
      <c r="Q155" s="184"/>
      <c r="R155" s="184"/>
      <c r="U155" s="187"/>
      <c r="V155" s="187"/>
    </row>
    <row r="156" spans="1:22" hidden="1">
      <c r="A156" s="114">
        <v>154</v>
      </c>
      <c r="B156" s="184">
        <f>'1.MonthlyData12(26)'!AF156/1000</f>
        <v>1098.1199999999999</v>
      </c>
      <c r="C156" s="184">
        <f t="shared" si="18"/>
        <v>0</v>
      </c>
      <c r="D156" s="184">
        <f t="shared" si="18"/>
        <v>0</v>
      </c>
      <c r="E156" s="184">
        <f t="shared" si="18"/>
        <v>0</v>
      </c>
      <c r="F156" s="184">
        <f t="shared" si="18"/>
        <v>0</v>
      </c>
      <c r="G156" s="184">
        <f t="shared" si="18"/>
        <v>0</v>
      </c>
      <c r="H156" s="184">
        <f t="shared" si="18"/>
        <v>0</v>
      </c>
      <c r="I156" s="184">
        <f t="shared" si="18"/>
        <v>0</v>
      </c>
      <c r="J156" s="184">
        <f t="shared" si="18"/>
        <v>0</v>
      </c>
      <c r="K156" s="184">
        <f t="shared" si="18"/>
        <v>0</v>
      </c>
      <c r="L156" s="184">
        <f t="shared" si="18"/>
        <v>1</v>
      </c>
      <c r="M156" s="184">
        <f t="shared" si="18"/>
        <v>0</v>
      </c>
      <c r="N156" s="184">
        <f t="shared" si="18"/>
        <v>0</v>
      </c>
      <c r="O156" s="184">
        <f t="shared" si="15"/>
        <v>154</v>
      </c>
      <c r="P156" s="184" cm="1">
        <f t="array" ref="P156">$S$30+$S$43*O156+SUM(C156:N156*TRANSPOSE($S$31:$S$42))</f>
        <v>1211.0780233190885</v>
      </c>
      <c r="Q156" s="184"/>
      <c r="R156" s="184"/>
      <c r="U156" s="187"/>
      <c r="V156" s="187"/>
    </row>
    <row r="157" spans="1:22" hidden="1">
      <c r="A157" s="114">
        <v>155</v>
      </c>
      <c r="B157" s="184">
        <f>'1.MonthlyData12(26)'!AF157/1000</f>
        <v>1026.3789999999999</v>
      </c>
      <c r="C157" s="184">
        <f t="shared" si="18"/>
        <v>0</v>
      </c>
      <c r="D157" s="184">
        <f t="shared" si="18"/>
        <v>0</v>
      </c>
      <c r="E157" s="184">
        <f t="shared" si="18"/>
        <v>0</v>
      </c>
      <c r="F157" s="184">
        <f t="shared" si="18"/>
        <v>0</v>
      </c>
      <c r="G157" s="184">
        <f t="shared" si="18"/>
        <v>0</v>
      </c>
      <c r="H157" s="184">
        <f t="shared" si="18"/>
        <v>0</v>
      </c>
      <c r="I157" s="184">
        <f t="shared" si="18"/>
        <v>0</v>
      </c>
      <c r="J157" s="184">
        <f t="shared" si="18"/>
        <v>0</v>
      </c>
      <c r="K157" s="184">
        <f t="shared" si="18"/>
        <v>0</v>
      </c>
      <c r="L157" s="184">
        <f t="shared" si="18"/>
        <v>0</v>
      </c>
      <c r="M157" s="184">
        <f t="shared" si="18"/>
        <v>1</v>
      </c>
      <c r="N157" s="184">
        <f t="shared" si="18"/>
        <v>0</v>
      </c>
      <c r="O157" s="184">
        <f t="shared" si="15"/>
        <v>155</v>
      </c>
      <c r="P157" s="184" cm="1">
        <f t="array" ref="P157">$S$30+$S$43*O157+SUM(C157:N157*TRANSPOSE($S$31:$S$42))</f>
        <v>1154.455407934473</v>
      </c>
      <c r="Q157" s="184"/>
      <c r="R157" s="184"/>
      <c r="U157" s="187"/>
      <c r="V157" s="187"/>
    </row>
    <row r="158" spans="1:22" hidden="1">
      <c r="A158" s="114">
        <v>156</v>
      </c>
      <c r="B158" s="184">
        <f>'1.MonthlyData12(26)'!AF158/1000</f>
        <v>1030.2260000000001</v>
      </c>
      <c r="C158" s="184">
        <f t="shared" si="18"/>
        <v>0</v>
      </c>
      <c r="D158" s="184">
        <f t="shared" si="18"/>
        <v>0</v>
      </c>
      <c r="E158" s="184">
        <f t="shared" si="18"/>
        <v>0</v>
      </c>
      <c r="F158" s="184">
        <f t="shared" si="18"/>
        <v>0</v>
      </c>
      <c r="G158" s="184">
        <f t="shared" si="18"/>
        <v>0</v>
      </c>
      <c r="H158" s="184">
        <f t="shared" si="18"/>
        <v>0</v>
      </c>
      <c r="I158" s="184">
        <f t="shared" si="18"/>
        <v>0</v>
      </c>
      <c r="J158" s="184">
        <f t="shared" si="18"/>
        <v>0</v>
      </c>
      <c r="K158" s="184">
        <f t="shared" si="18"/>
        <v>0</v>
      </c>
      <c r="L158" s="184">
        <f t="shared" si="18"/>
        <v>0</v>
      </c>
      <c r="M158" s="184">
        <f t="shared" si="18"/>
        <v>0</v>
      </c>
      <c r="N158" s="184">
        <f t="shared" si="18"/>
        <v>0</v>
      </c>
      <c r="O158" s="184">
        <f t="shared" si="15"/>
        <v>156</v>
      </c>
      <c r="P158" s="184" cm="1">
        <f t="array" ref="P158">$S$30+$S$43*O158+SUM(C158:N158*TRANSPOSE($S$31:$S$42))</f>
        <v>1122.521061780627</v>
      </c>
      <c r="Q158" s="184"/>
      <c r="R158" s="184"/>
      <c r="U158" s="187"/>
      <c r="V158" s="187"/>
    </row>
    <row r="159" spans="1:22" hidden="1">
      <c r="A159" s="114">
        <v>157</v>
      </c>
      <c r="B159" s="184">
        <f>'1.MonthlyData12(26)'!AF159/1000</f>
        <v>1001.776</v>
      </c>
      <c r="C159" s="184">
        <f t="shared" si="18"/>
        <v>1</v>
      </c>
      <c r="D159" s="184">
        <f t="shared" si="18"/>
        <v>0</v>
      </c>
      <c r="E159" s="184">
        <f t="shared" si="18"/>
        <v>0</v>
      </c>
      <c r="F159" s="184">
        <f t="shared" si="18"/>
        <v>0</v>
      </c>
      <c r="G159" s="184">
        <f t="shared" si="18"/>
        <v>0</v>
      </c>
      <c r="H159" s="184">
        <f t="shared" si="18"/>
        <v>0</v>
      </c>
      <c r="I159" s="184">
        <f t="shared" si="18"/>
        <v>0</v>
      </c>
      <c r="J159" s="184">
        <f t="shared" si="18"/>
        <v>0</v>
      </c>
      <c r="K159" s="184">
        <f t="shared" si="18"/>
        <v>0</v>
      </c>
      <c r="L159" s="184">
        <f t="shared" si="18"/>
        <v>0</v>
      </c>
      <c r="M159" s="184">
        <f t="shared" si="18"/>
        <v>0</v>
      </c>
      <c r="N159" s="184">
        <f t="shared" si="18"/>
        <v>0</v>
      </c>
      <c r="O159" s="184">
        <f t="shared" si="15"/>
        <v>157</v>
      </c>
      <c r="P159" s="184" cm="1">
        <f t="array" ref="P159">$S$30+$S$43*O159+SUM(C159:N159*TRANSPOSE($S$31:$S$42))</f>
        <v>1104.3628997578346</v>
      </c>
      <c r="Q159" s="184"/>
      <c r="R159" s="184"/>
      <c r="U159" s="187"/>
      <c r="V159" s="187"/>
    </row>
    <row r="160" spans="1:22" hidden="1">
      <c r="A160" s="114">
        <v>158</v>
      </c>
      <c r="B160" s="184">
        <f>'1.MonthlyData12(26)'!AF160/1000</f>
        <v>938.59299999999996</v>
      </c>
      <c r="C160" s="184">
        <f t="shared" si="18"/>
        <v>0</v>
      </c>
      <c r="D160" s="184">
        <f t="shared" si="18"/>
        <v>1</v>
      </c>
      <c r="E160" s="184">
        <f t="shared" si="18"/>
        <v>0</v>
      </c>
      <c r="F160" s="184">
        <f t="shared" si="18"/>
        <v>0</v>
      </c>
      <c r="G160" s="184">
        <f t="shared" si="18"/>
        <v>0</v>
      </c>
      <c r="H160" s="184">
        <f t="shared" si="18"/>
        <v>0</v>
      </c>
      <c r="I160" s="184">
        <f t="shared" si="18"/>
        <v>0</v>
      </c>
      <c r="J160" s="184">
        <f t="shared" si="18"/>
        <v>0</v>
      </c>
      <c r="K160" s="184">
        <f t="shared" si="18"/>
        <v>0</v>
      </c>
      <c r="L160" s="184">
        <f t="shared" si="18"/>
        <v>0</v>
      </c>
      <c r="M160" s="184">
        <f t="shared" si="18"/>
        <v>0</v>
      </c>
      <c r="N160" s="184">
        <f t="shared" si="18"/>
        <v>0</v>
      </c>
      <c r="O160" s="184">
        <f t="shared" si="15"/>
        <v>158</v>
      </c>
      <c r="P160" s="184" cm="1">
        <f t="array" ref="P160">$S$30+$S$43*O160+SUM(C160:N160*TRANSPOSE($S$31:$S$42))</f>
        <v>1015.2967074501427</v>
      </c>
      <c r="Q160" s="184"/>
      <c r="R160" s="184"/>
      <c r="U160" s="187"/>
      <c r="V160" s="187"/>
    </row>
    <row r="161" spans="1:22" hidden="1">
      <c r="A161" s="114">
        <v>159</v>
      </c>
      <c r="B161" s="184">
        <f>'1.MonthlyData12(26)'!AF161/1000</f>
        <v>973.02499999999998</v>
      </c>
      <c r="C161" s="184">
        <f t="shared" si="18"/>
        <v>0</v>
      </c>
      <c r="D161" s="184">
        <f t="shared" si="18"/>
        <v>0</v>
      </c>
      <c r="E161" s="184">
        <f t="shared" si="18"/>
        <v>1</v>
      </c>
      <c r="F161" s="184">
        <f t="shared" si="18"/>
        <v>0</v>
      </c>
      <c r="G161" s="184">
        <f t="shared" si="18"/>
        <v>0</v>
      </c>
      <c r="H161" s="184">
        <f t="shared" si="18"/>
        <v>0</v>
      </c>
      <c r="I161" s="184">
        <f t="shared" si="18"/>
        <v>0</v>
      </c>
      <c r="J161" s="184">
        <f t="shared" si="18"/>
        <v>0</v>
      </c>
      <c r="K161" s="184">
        <f t="shared" si="18"/>
        <v>0</v>
      </c>
      <c r="L161" s="184">
        <f t="shared" si="18"/>
        <v>0</v>
      </c>
      <c r="M161" s="184">
        <f t="shared" si="18"/>
        <v>0</v>
      </c>
      <c r="N161" s="184">
        <f t="shared" si="18"/>
        <v>0</v>
      </c>
      <c r="O161" s="184">
        <f t="shared" si="15"/>
        <v>159</v>
      </c>
      <c r="P161" s="184" cm="1">
        <f t="array" ref="P161">$S$30+$S$43*O161+SUM(C161:N161*TRANSPOSE($S$31:$S$42))</f>
        <v>1061.5274766809116</v>
      </c>
      <c r="Q161" s="184"/>
      <c r="R161" s="184"/>
      <c r="U161" s="187"/>
      <c r="V161" s="187"/>
    </row>
    <row r="162" spans="1:22" hidden="1">
      <c r="A162" s="114">
        <v>160</v>
      </c>
      <c r="B162" s="184">
        <f>'1.MonthlyData12(26)'!AF162/1000</f>
        <v>1080.3430000000001</v>
      </c>
      <c r="C162" s="184">
        <f t="shared" si="18"/>
        <v>0</v>
      </c>
      <c r="D162" s="184">
        <f t="shared" si="18"/>
        <v>0</v>
      </c>
      <c r="E162" s="184">
        <f t="shared" si="18"/>
        <v>0</v>
      </c>
      <c r="F162" s="184">
        <f t="shared" si="18"/>
        <v>1</v>
      </c>
      <c r="G162" s="184">
        <f t="shared" si="18"/>
        <v>0</v>
      </c>
      <c r="H162" s="184">
        <f t="shared" si="18"/>
        <v>0</v>
      </c>
      <c r="I162" s="184">
        <f t="shared" si="18"/>
        <v>0</v>
      </c>
      <c r="J162" s="184">
        <f t="shared" si="18"/>
        <v>0</v>
      </c>
      <c r="K162" s="184">
        <f t="shared" si="18"/>
        <v>0</v>
      </c>
      <c r="L162" s="184">
        <f t="shared" si="18"/>
        <v>0</v>
      </c>
      <c r="M162" s="184">
        <f t="shared" si="18"/>
        <v>0</v>
      </c>
      <c r="N162" s="184">
        <f t="shared" si="18"/>
        <v>0</v>
      </c>
      <c r="O162" s="184">
        <f t="shared" si="15"/>
        <v>160</v>
      </c>
      <c r="P162" s="184" cm="1">
        <f t="array" ref="P162">$S$30+$S$43*O162+SUM(C162:N162*TRANSPOSE($S$31:$S$42))</f>
        <v>1126.077092065527</v>
      </c>
      <c r="Q162" s="184"/>
      <c r="R162" s="184"/>
      <c r="U162" s="187"/>
      <c r="V162" s="187"/>
    </row>
    <row r="163" spans="1:22" hidden="1">
      <c r="A163" s="114">
        <v>161</v>
      </c>
      <c r="B163" s="184">
        <f>'1.MonthlyData12(26)'!AF163/1000</f>
        <v>1214.136</v>
      </c>
      <c r="C163" s="184">
        <f t="shared" ref="C163:N172" si="19">IF(MOD($A163,$N$1)=C$1,1,0)</f>
        <v>0</v>
      </c>
      <c r="D163" s="184">
        <f t="shared" si="19"/>
        <v>0</v>
      </c>
      <c r="E163" s="184">
        <f t="shared" si="19"/>
        <v>0</v>
      </c>
      <c r="F163" s="184">
        <f t="shared" si="19"/>
        <v>0</v>
      </c>
      <c r="G163" s="184">
        <f t="shared" si="19"/>
        <v>1</v>
      </c>
      <c r="H163" s="184">
        <f t="shared" si="19"/>
        <v>0</v>
      </c>
      <c r="I163" s="184">
        <f t="shared" si="19"/>
        <v>0</v>
      </c>
      <c r="J163" s="184">
        <f t="shared" si="19"/>
        <v>0</v>
      </c>
      <c r="K163" s="184">
        <f t="shared" si="19"/>
        <v>0</v>
      </c>
      <c r="L163" s="184">
        <f t="shared" si="19"/>
        <v>0</v>
      </c>
      <c r="M163" s="184">
        <f t="shared" si="19"/>
        <v>0</v>
      </c>
      <c r="N163" s="184">
        <f t="shared" si="19"/>
        <v>0</v>
      </c>
      <c r="O163" s="184">
        <f t="shared" si="15"/>
        <v>161</v>
      </c>
      <c r="P163" s="184" cm="1">
        <f t="array" ref="P163">$S$30+$S$43*O163+SUM(C163:N163*TRANSPOSE($S$31:$S$42))</f>
        <v>1202.2676689886039</v>
      </c>
      <c r="Q163" s="184"/>
      <c r="R163" s="184"/>
      <c r="U163" s="187"/>
      <c r="V163" s="187"/>
    </row>
    <row r="164" spans="1:22" hidden="1">
      <c r="A164" s="114">
        <v>162</v>
      </c>
      <c r="B164" s="184">
        <f>'1.MonthlyData12(26)'!AF164/1000</f>
        <v>1250.4179999999999</v>
      </c>
      <c r="C164" s="184">
        <f t="shared" si="19"/>
        <v>0</v>
      </c>
      <c r="D164" s="184">
        <f t="shared" si="19"/>
        <v>0</v>
      </c>
      <c r="E164" s="184">
        <f t="shared" si="19"/>
        <v>0</v>
      </c>
      <c r="F164" s="184">
        <f t="shared" si="19"/>
        <v>0</v>
      </c>
      <c r="G164" s="184">
        <f t="shared" si="19"/>
        <v>0</v>
      </c>
      <c r="H164" s="184">
        <f t="shared" si="19"/>
        <v>1</v>
      </c>
      <c r="I164" s="184">
        <f t="shared" si="19"/>
        <v>0</v>
      </c>
      <c r="J164" s="184">
        <f t="shared" si="19"/>
        <v>0</v>
      </c>
      <c r="K164" s="184">
        <f t="shared" si="19"/>
        <v>0</v>
      </c>
      <c r="L164" s="184">
        <f t="shared" si="19"/>
        <v>0</v>
      </c>
      <c r="M164" s="184">
        <f t="shared" si="19"/>
        <v>0</v>
      </c>
      <c r="N164" s="184">
        <f t="shared" si="19"/>
        <v>0</v>
      </c>
      <c r="O164" s="184">
        <f t="shared" si="15"/>
        <v>162</v>
      </c>
      <c r="P164" s="184" cm="1">
        <f t="array" ref="P164">$S$30+$S$43*O164+SUM(C164:N164*TRANSPOSE($S$31:$S$42))</f>
        <v>1181.078092065527</v>
      </c>
      <c r="Q164" s="184"/>
      <c r="R164" s="184"/>
      <c r="U164" s="187"/>
      <c r="V164" s="187"/>
    </row>
    <row r="165" spans="1:22" hidden="1">
      <c r="A165" s="114">
        <v>163</v>
      </c>
      <c r="B165" s="184">
        <f>'1.MonthlyData12(26)'!AF165/1000</f>
        <v>1318.627</v>
      </c>
      <c r="C165" s="184">
        <f t="shared" si="19"/>
        <v>0</v>
      </c>
      <c r="D165" s="184">
        <f t="shared" si="19"/>
        <v>0</v>
      </c>
      <c r="E165" s="184">
        <f t="shared" si="19"/>
        <v>0</v>
      </c>
      <c r="F165" s="184">
        <f t="shared" si="19"/>
        <v>0</v>
      </c>
      <c r="G165" s="184">
        <f t="shared" si="19"/>
        <v>0</v>
      </c>
      <c r="H165" s="184">
        <f t="shared" si="19"/>
        <v>0</v>
      </c>
      <c r="I165" s="184">
        <f t="shared" si="19"/>
        <v>1</v>
      </c>
      <c r="J165" s="184">
        <f t="shared" si="19"/>
        <v>0</v>
      </c>
      <c r="K165" s="184">
        <f t="shared" si="19"/>
        <v>0</v>
      </c>
      <c r="L165" s="184">
        <f t="shared" si="19"/>
        <v>0</v>
      </c>
      <c r="M165" s="184">
        <f t="shared" si="19"/>
        <v>0</v>
      </c>
      <c r="N165" s="184">
        <f t="shared" si="19"/>
        <v>0</v>
      </c>
      <c r="O165" s="184">
        <f t="shared" si="15"/>
        <v>163</v>
      </c>
      <c r="P165" s="184" cm="1">
        <f t="array" ref="P165">$S$30+$S$43*O165+SUM(C165:N165*TRANSPOSE($S$31:$S$42))</f>
        <v>1232.0216305270656</v>
      </c>
      <c r="Q165" s="184"/>
      <c r="R165" s="184"/>
      <c r="U165" s="187"/>
      <c r="V165" s="187"/>
    </row>
    <row r="166" spans="1:22" hidden="1">
      <c r="A166" s="114">
        <v>164</v>
      </c>
      <c r="B166" s="184">
        <f>'1.MonthlyData12(26)'!AF166/1000</f>
        <v>1374.8409999999999</v>
      </c>
      <c r="C166" s="184">
        <f t="shared" si="19"/>
        <v>0</v>
      </c>
      <c r="D166" s="184">
        <f t="shared" si="19"/>
        <v>0</v>
      </c>
      <c r="E166" s="184">
        <f t="shared" si="19"/>
        <v>0</v>
      </c>
      <c r="F166" s="184">
        <f t="shared" si="19"/>
        <v>0</v>
      </c>
      <c r="G166" s="184">
        <f t="shared" si="19"/>
        <v>0</v>
      </c>
      <c r="H166" s="184">
        <f t="shared" si="19"/>
        <v>0</v>
      </c>
      <c r="I166" s="184">
        <f t="shared" si="19"/>
        <v>0</v>
      </c>
      <c r="J166" s="184">
        <f t="shared" si="19"/>
        <v>1</v>
      </c>
      <c r="K166" s="184">
        <f t="shared" si="19"/>
        <v>0</v>
      </c>
      <c r="L166" s="184">
        <f t="shared" si="19"/>
        <v>0</v>
      </c>
      <c r="M166" s="184">
        <f t="shared" si="19"/>
        <v>0</v>
      </c>
      <c r="N166" s="184">
        <f t="shared" si="19"/>
        <v>0</v>
      </c>
      <c r="O166" s="184">
        <f t="shared" si="15"/>
        <v>164</v>
      </c>
      <c r="P166" s="184" cm="1">
        <f t="array" ref="P166">$S$30+$S$43*O166+SUM(C166:N166*TRANSPOSE($S$31:$S$42))</f>
        <v>1271.5065536039886</v>
      </c>
      <c r="Q166" s="184"/>
      <c r="R166" s="184"/>
      <c r="U166" s="187"/>
      <c r="V166" s="187"/>
    </row>
    <row r="167" spans="1:22" hidden="1">
      <c r="A167" s="114">
        <v>165</v>
      </c>
      <c r="B167" s="184">
        <f>'1.MonthlyData12(26)'!AF167/1000</f>
        <v>1286.4010000000001</v>
      </c>
      <c r="C167" s="184">
        <f t="shared" si="19"/>
        <v>0</v>
      </c>
      <c r="D167" s="184">
        <f t="shared" si="19"/>
        <v>0</v>
      </c>
      <c r="E167" s="184">
        <f t="shared" si="19"/>
        <v>0</v>
      </c>
      <c r="F167" s="184">
        <f t="shared" si="19"/>
        <v>0</v>
      </c>
      <c r="G167" s="184">
        <f t="shared" si="19"/>
        <v>0</v>
      </c>
      <c r="H167" s="184">
        <f t="shared" si="19"/>
        <v>0</v>
      </c>
      <c r="I167" s="184">
        <f t="shared" si="19"/>
        <v>0</v>
      </c>
      <c r="J167" s="184">
        <f t="shared" si="19"/>
        <v>0</v>
      </c>
      <c r="K167" s="184">
        <f t="shared" si="19"/>
        <v>1</v>
      </c>
      <c r="L167" s="184">
        <f t="shared" si="19"/>
        <v>0</v>
      </c>
      <c r="M167" s="184">
        <f t="shared" si="19"/>
        <v>0</v>
      </c>
      <c r="N167" s="184">
        <f t="shared" si="19"/>
        <v>0</v>
      </c>
      <c r="O167" s="184">
        <f t="shared" si="15"/>
        <v>165</v>
      </c>
      <c r="P167" s="184" cm="1">
        <f t="array" ref="P167">$S$30+$S$43*O167+SUM(C167:N167*TRANSPOSE($S$31:$S$42))</f>
        <v>1226.0568228347579</v>
      </c>
      <c r="Q167" s="184"/>
      <c r="R167" s="184"/>
      <c r="U167" s="187"/>
      <c r="V167" s="187"/>
    </row>
    <row r="168" spans="1:22" hidden="1">
      <c r="A168" s="114">
        <v>166</v>
      </c>
      <c r="B168" s="184">
        <f>'1.MonthlyData12(26)'!AF168/1000</f>
        <v>1296.0050000000001</v>
      </c>
      <c r="C168" s="184">
        <f t="shared" si="19"/>
        <v>0</v>
      </c>
      <c r="D168" s="184">
        <f t="shared" si="19"/>
        <v>0</v>
      </c>
      <c r="E168" s="184">
        <f t="shared" si="19"/>
        <v>0</v>
      </c>
      <c r="F168" s="184">
        <f t="shared" si="19"/>
        <v>0</v>
      </c>
      <c r="G168" s="184">
        <f t="shared" si="19"/>
        <v>0</v>
      </c>
      <c r="H168" s="184">
        <f t="shared" si="19"/>
        <v>0</v>
      </c>
      <c r="I168" s="184">
        <f t="shared" si="19"/>
        <v>0</v>
      </c>
      <c r="J168" s="184">
        <f t="shared" si="19"/>
        <v>0</v>
      </c>
      <c r="K168" s="184">
        <f t="shared" si="19"/>
        <v>0</v>
      </c>
      <c r="L168" s="184">
        <f t="shared" si="19"/>
        <v>1</v>
      </c>
      <c r="M168" s="184">
        <f t="shared" si="19"/>
        <v>0</v>
      </c>
      <c r="N168" s="184">
        <f t="shared" si="19"/>
        <v>0</v>
      </c>
      <c r="O168" s="184">
        <f t="shared" si="15"/>
        <v>166</v>
      </c>
      <c r="P168" s="184" cm="1">
        <f t="array" ref="P168">$S$30+$S$43*O168+SUM(C168:N168*TRANSPOSE($S$31:$S$42))</f>
        <v>1246.0185151424503</v>
      </c>
      <c r="Q168" s="184"/>
      <c r="R168" s="184"/>
      <c r="U168" s="187"/>
      <c r="V168" s="187"/>
    </row>
    <row r="169" spans="1:22" hidden="1">
      <c r="A169" s="114">
        <v>167</v>
      </c>
      <c r="B169" s="184">
        <f>'1.MonthlyData12(26)'!AF169/1000</f>
        <v>1225.277</v>
      </c>
      <c r="C169" s="184">
        <f t="shared" si="19"/>
        <v>0</v>
      </c>
      <c r="D169" s="184">
        <f t="shared" si="19"/>
        <v>0</v>
      </c>
      <c r="E169" s="184">
        <f t="shared" si="19"/>
        <v>0</v>
      </c>
      <c r="F169" s="184">
        <f t="shared" si="19"/>
        <v>0</v>
      </c>
      <c r="G169" s="184">
        <f t="shared" si="19"/>
        <v>0</v>
      </c>
      <c r="H169" s="184">
        <f t="shared" si="19"/>
        <v>0</v>
      </c>
      <c r="I169" s="184">
        <f t="shared" si="19"/>
        <v>0</v>
      </c>
      <c r="J169" s="184">
        <f t="shared" si="19"/>
        <v>0</v>
      </c>
      <c r="K169" s="184">
        <f t="shared" si="19"/>
        <v>0</v>
      </c>
      <c r="L169" s="184">
        <f t="shared" si="19"/>
        <v>0</v>
      </c>
      <c r="M169" s="184">
        <f t="shared" si="19"/>
        <v>1</v>
      </c>
      <c r="N169" s="184">
        <f t="shared" si="19"/>
        <v>0</v>
      </c>
      <c r="O169" s="184">
        <f t="shared" si="15"/>
        <v>167</v>
      </c>
      <c r="P169" s="184" cm="1">
        <f t="array" ref="P169">$S$30+$S$43*O169+SUM(C169:N169*TRANSPOSE($S$31:$S$42))</f>
        <v>1189.3958997578347</v>
      </c>
      <c r="Q169" s="184"/>
      <c r="R169" s="184"/>
      <c r="U169" s="187"/>
      <c r="V169" s="187"/>
    </row>
    <row r="170" spans="1:22" hidden="1">
      <c r="A170" s="114">
        <v>168</v>
      </c>
      <c r="B170" s="184">
        <f>'1.MonthlyData12(26)'!AF170/1000</f>
        <v>1135.962</v>
      </c>
      <c r="C170" s="184">
        <f t="shared" si="19"/>
        <v>0</v>
      </c>
      <c r="D170" s="184">
        <f t="shared" si="19"/>
        <v>0</v>
      </c>
      <c r="E170" s="184">
        <f t="shared" si="19"/>
        <v>0</v>
      </c>
      <c r="F170" s="184">
        <f t="shared" si="19"/>
        <v>0</v>
      </c>
      <c r="G170" s="184">
        <f t="shared" si="19"/>
        <v>0</v>
      </c>
      <c r="H170" s="184">
        <f t="shared" si="19"/>
        <v>0</v>
      </c>
      <c r="I170" s="184">
        <f t="shared" si="19"/>
        <v>0</v>
      </c>
      <c r="J170" s="184">
        <f t="shared" si="19"/>
        <v>0</v>
      </c>
      <c r="K170" s="184">
        <f t="shared" si="19"/>
        <v>0</v>
      </c>
      <c r="L170" s="184">
        <f t="shared" si="19"/>
        <v>0</v>
      </c>
      <c r="M170" s="184">
        <f t="shared" si="19"/>
        <v>0</v>
      </c>
      <c r="N170" s="184">
        <f t="shared" si="19"/>
        <v>0</v>
      </c>
      <c r="O170" s="184">
        <f t="shared" si="15"/>
        <v>168</v>
      </c>
      <c r="P170" s="184" cm="1">
        <f t="array" ref="P170">$S$30+$S$43*O170+SUM(C170:N170*TRANSPOSE($S$31:$S$42))</f>
        <v>1157.4615536039889</v>
      </c>
      <c r="Q170" s="184"/>
      <c r="R170" s="184"/>
      <c r="U170" s="187"/>
      <c r="V170" s="187"/>
    </row>
    <row r="171" spans="1:22" hidden="1">
      <c r="A171" s="114">
        <v>169</v>
      </c>
      <c r="B171" s="184">
        <f>'1.MonthlyData12(26)'!AF171/1000</f>
        <v>1135.4780000000001</v>
      </c>
      <c r="C171" s="184">
        <f t="shared" si="19"/>
        <v>1</v>
      </c>
      <c r="D171" s="184">
        <f t="shared" si="19"/>
        <v>0</v>
      </c>
      <c r="E171" s="184">
        <f t="shared" si="19"/>
        <v>0</v>
      </c>
      <c r="F171" s="184">
        <f t="shared" si="19"/>
        <v>0</v>
      </c>
      <c r="G171" s="184">
        <f t="shared" si="19"/>
        <v>0</v>
      </c>
      <c r="H171" s="184">
        <f t="shared" si="19"/>
        <v>0</v>
      </c>
      <c r="I171" s="184">
        <f t="shared" si="19"/>
        <v>0</v>
      </c>
      <c r="J171" s="184">
        <f t="shared" si="19"/>
        <v>0</v>
      </c>
      <c r="K171" s="184">
        <f t="shared" si="19"/>
        <v>0</v>
      </c>
      <c r="L171" s="184">
        <f t="shared" si="19"/>
        <v>0</v>
      </c>
      <c r="M171" s="184">
        <f t="shared" si="19"/>
        <v>0</v>
      </c>
      <c r="N171" s="184">
        <f t="shared" si="19"/>
        <v>0</v>
      </c>
      <c r="O171" s="184">
        <f t="shared" si="15"/>
        <v>169</v>
      </c>
      <c r="P171" s="184" cm="1">
        <f t="array" ref="P171">$S$30+$S$43*O171+SUM(C171:N171*TRANSPOSE($S$31:$S$42))</f>
        <v>1139.3033915811964</v>
      </c>
      <c r="Q171" s="184"/>
      <c r="R171" s="184"/>
      <c r="U171" s="187"/>
      <c r="V171" s="187"/>
    </row>
    <row r="172" spans="1:22" hidden="1">
      <c r="A172" s="114">
        <v>170</v>
      </c>
      <c r="B172" s="184">
        <f>'1.MonthlyData12(26)'!AF172/1000</f>
        <v>1013.25</v>
      </c>
      <c r="C172" s="184">
        <f t="shared" si="19"/>
        <v>0</v>
      </c>
      <c r="D172" s="184">
        <f t="shared" si="19"/>
        <v>1</v>
      </c>
      <c r="E172" s="184">
        <f t="shared" si="19"/>
        <v>0</v>
      </c>
      <c r="F172" s="184">
        <f t="shared" si="19"/>
        <v>0</v>
      </c>
      <c r="G172" s="184">
        <f t="shared" si="19"/>
        <v>0</v>
      </c>
      <c r="H172" s="184">
        <f t="shared" si="19"/>
        <v>0</v>
      </c>
      <c r="I172" s="184">
        <f t="shared" si="19"/>
        <v>0</v>
      </c>
      <c r="J172" s="184">
        <f t="shared" si="19"/>
        <v>0</v>
      </c>
      <c r="K172" s="184">
        <f t="shared" si="19"/>
        <v>0</v>
      </c>
      <c r="L172" s="184">
        <f t="shared" si="19"/>
        <v>0</v>
      </c>
      <c r="M172" s="184">
        <f t="shared" si="19"/>
        <v>0</v>
      </c>
      <c r="N172" s="184">
        <f t="shared" si="19"/>
        <v>0</v>
      </c>
      <c r="O172" s="184">
        <f t="shared" si="15"/>
        <v>170</v>
      </c>
      <c r="P172" s="184" cm="1">
        <f t="array" ref="P172">$S$30+$S$43*O172+SUM(C172:N172*TRANSPOSE($S$31:$S$42))</f>
        <v>1050.2371992735045</v>
      </c>
      <c r="Q172" s="184"/>
      <c r="R172" s="184"/>
      <c r="U172" s="187"/>
      <c r="V172" s="187"/>
    </row>
    <row r="173" spans="1:22" hidden="1">
      <c r="A173" s="114">
        <v>171</v>
      </c>
      <c r="B173" s="184">
        <f>'1.MonthlyData12(26)'!AF173/1000</f>
        <v>1013.032</v>
      </c>
      <c r="C173" s="184">
        <f t="shared" ref="C173:N182" si="20">IF(MOD($A173,$N$1)=C$1,1,0)</f>
        <v>0</v>
      </c>
      <c r="D173" s="184">
        <f t="shared" si="20"/>
        <v>0</v>
      </c>
      <c r="E173" s="184">
        <f t="shared" si="20"/>
        <v>1</v>
      </c>
      <c r="F173" s="184">
        <f t="shared" si="20"/>
        <v>0</v>
      </c>
      <c r="G173" s="184">
        <f t="shared" si="20"/>
        <v>0</v>
      </c>
      <c r="H173" s="184">
        <f t="shared" si="20"/>
        <v>0</v>
      </c>
      <c r="I173" s="184">
        <f t="shared" si="20"/>
        <v>0</v>
      </c>
      <c r="J173" s="184">
        <f t="shared" si="20"/>
        <v>0</v>
      </c>
      <c r="K173" s="184">
        <f t="shared" si="20"/>
        <v>0</v>
      </c>
      <c r="L173" s="184">
        <f t="shared" si="20"/>
        <v>0</v>
      </c>
      <c r="M173" s="184">
        <f t="shared" si="20"/>
        <v>0</v>
      </c>
      <c r="N173" s="184">
        <f t="shared" si="20"/>
        <v>0</v>
      </c>
      <c r="O173" s="184">
        <f t="shared" si="15"/>
        <v>171</v>
      </c>
      <c r="P173" s="184" cm="1">
        <f t="array" ref="P173">$S$30+$S$43*O173+SUM(C173:N173*TRANSPOSE($S$31:$S$42))</f>
        <v>1096.4679685042734</v>
      </c>
      <c r="Q173" s="184"/>
      <c r="R173" s="184"/>
      <c r="U173" s="187"/>
      <c r="V173" s="187"/>
    </row>
    <row r="174" spans="1:22" hidden="1">
      <c r="A174" s="114">
        <v>172</v>
      </c>
      <c r="B174" s="184">
        <f>'1.MonthlyData12(26)'!AF174/1000</f>
        <v>1148.3610000000001</v>
      </c>
      <c r="C174" s="184">
        <f t="shared" si="20"/>
        <v>0</v>
      </c>
      <c r="D174" s="184">
        <f t="shared" si="20"/>
        <v>0</v>
      </c>
      <c r="E174" s="184">
        <f t="shared" si="20"/>
        <v>0</v>
      </c>
      <c r="F174" s="184">
        <f t="shared" si="20"/>
        <v>1</v>
      </c>
      <c r="G174" s="184">
        <f t="shared" si="20"/>
        <v>0</v>
      </c>
      <c r="H174" s="184">
        <f t="shared" si="20"/>
        <v>0</v>
      </c>
      <c r="I174" s="184">
        <f t="shared" si="20"/>
        <v>0</v>
      </c>
      <c r="J174" s="184">
        <f t="shared" si="20"/>
        <v>0</v>
      </c>
      <c r="K174" s="184">
        <f t="shared" si="20"/>
        <v>0</v>
      </c>
      <c r="L174" s="184">
        <f t="shared" si="20"/>
        <v>0</v>
      </c>
      <c r="M174" s="184">
        <f t="shared" si="20"/>
        <v>0</v>
      </c>
      <c r="N174" s="184">
        <f t="shared" si="20"/>
        <v>0</v>
      </c>
      <c r="O174" s="184">
        <f t="shared" si="15"/>
        <v>172</v>
      </c>
      <c r="P174" s="184" cm="1">
        <f t="array" ref="P174">$S$30+$S$43*O174+SUM(C174:N174*TRANSPOSE($S$31:$S$42))</f>
        <v>1161.017583888889</v>
      </c>
      <c r="Q174" s="184"/>
      <c r="R174" s="184"/>
      <c r="U174" s="187"/>
      <c r="V174" s="187"/>
    </row>
    <row r="175" spans="1:22" hidden="1">
      <c r="A175" s="114">
        <v>173</v>
      </c>
      <c r="B175" s="184">
        <f>'1.MonthlyData12(26)'!AF175/1000</f>
        <v>1229.616</v>
      </c>
      <c r="C175" s="184">
        <f t="shared" si="20"/>
        <v>0</v>
      </c>
      <c r="D175" s="184">
        <f t="shared" si="20"/>
        <v>0</v>
      </c>
      <c r="E175" s="184">
        <f t="shared" si="20"/>
        <v>0</v>
      </c>
      <c r="F175" s="184">
        <f t="shared" si="20"/>
        <v>0</v>
      </c>
      <c r="G175" s="184">
        <f t="shared" si="20"/>
        <v>1</v>
      </c>
      <c r="H175" s="184">
        <f t="shared" si="20"/>
        <v>0</v>
      </c>
      <c r="I175" s="184">
        <f t="shared" si="20"/>
        <v>0</v>
      </c>
      <c r="J175" s="184">
        <f t="shared" si="20"/>
        <v>0</v>
      </c>
      <c r="K175" s="184">
        <f t="shared" si="20"/>
        <v>0</v>
      </c>
      <c r="L175" s="184">
        <f t="shared" si="20"/>
        <v>0</v>
      </c>
      <c r="M175" s="184">
        <f t="shared" si="20"/>
        <v>0</v>
      </c>
      <c r="N175" s="184">
        <f t="shared" si="20"/>
        <v>0</v>
      </c>
      <c r="O175" s="184">
        <f t="shared" si="15"/>
        <v>173</v>
      </c>
      <c r="P175" s="184" cm="1">
        <f t="array" ref="P175">$S$30+$S$43*O175+SUM(C175:N175*TRANSPOSE($S$31:$S$42))</f>
        <v>1237.2081608119656</v>
      </c>
      <c r="Q175" s="184"/>
      <c r="R175" s="184"/>
      <c r="U175" s="187"/>
      <c r="V175" s="187"/>
    </row>
    <row r="176" spans="1:22" hidden="1">
      <c r="A176" s="114">
        <v>174</v>
      </c>
      <c r="B176" s="184">
        <f>'1.MonthlyData12(26)'!AF176/1000</f>
        <v>1195.0630000000001</v>
      </c>
      <c r="C176" s="184">
        <f t="shared" si="20"/>
        <v>0</v>
      </c>
      <c r="D176" s="184">
        <f t="shared" si="20"/>
        <v>0</v>
      </c>
      <c r="E176" s="184">
        <f t="shared" si="20"/>
        <v>0</v>
      </c>
      <c r="F176" s="184">
        <f t="shared" si="20"/>
        <v>0</v>
      </c>
      <c r="G176" s="184">
        <f t="shared" si="20"/>
        <v>0</v>
      </c>
      <c r="H176" s="184">
        <f t="shared" si="20"/>
        <v>1</v>
      </c>
      <c r="I176" s="184">
        <f t="shared" si="20"/>
        <v>0</v>
      </c>
      <c r="J176" s="184">
        <f t="shared" si="20"/>
        <v>0</v>
      </c>
      <c r="K176" s="184">
        <f t="shared" si="20"/>
        <v>0</v>
      </c>
      <c r="L176" s="184">
        <f t="shared" si="20"/>
        <v>0</v>
      </c>
      <c r="M176" s="184">
        <f t="shared" si="20"/>
        <v>0</v>
      </c>
      <c r="N176" s="184">
        <f t="shared" si="20"/>
        <v>0</v>
      </c>
      <c r="O176" s="184">
        <f t="shared" si="15"/>
        <v>174</v>
      </c>
      <c r="P176" s="184" cm="1">
        <f t="array" ref="P176">$S$30+$S$43*O176+SUM(C176:N176*TRANSPOSE($S$31:$S$42))</f>
        <v>1216.0185838888888</v>
      </c>
      <c r="Q176" s="184"/>
      <c r="R176" s="184"/>
      <c r="U176" s="187"/>
      <c r="V176" s="187"/>
    </row>
    <row r="177" spans="1:22" hidden="1">
      <c r="A177" s="114">
        <v>175</v>
      </c>
      <c r="B177" s="184">
        <f>'1.MonthlyData12(26)'!AF177/1000</f>
        <v>1261.2529999999999</v>
      </c>
      <c r="C177" s="184">
        <f t="shared" si="20"/>
        <v>0</v>
      </c>
      <c r="D177" s="184">
        <f t="shared" si="20"/>
        <v>0</v>
      </c>
      <c r="E177" s="184">
        <f t="shared" si="20"/>
        <v>0</v>
      </c>
      <c r="F177" s="184">
        <f t="shared" si="20"/>
        <v>0</v>
      </c>
      <c r="G177" s="184">
        <f t="shared" si="20"/>
        <v>0</v>
      </c>
      <c r="H177" s="184">
        <f t="shared" si="20"/>
        <v>0</v>
      </c>
      <c r="I177" s="184">
        <f t="shared" si="20"/>
        <v>1</v>
      </c>
      <c r="J177" s="184">
        <f t="shared" si="20"/>
        <v>0</v>
      </c>
      <c r="K177" s="184">
        <f t="shared" si="20"/>
        <v>0</v>
      </c>
      <c r="L177" s="184">
        <f t="shared" si="20"/>
        <v>0</v>
      </c>
      <c r="M177" s="184">
        <f t="shared" si="20"/>
        <v>0</v>
      </c>
      <c r="N177" s="184">
        <f t="shared" si="20"/>
        <v>0</v>
      </c>
      <c r="O177" s="184">
        <f t="shared" si="15"/>
        <v>175</v>
      </c>
      <c r="P177" s="184" cm="1">
        <f t="array" ref="P177">$S$30+$S$43*O177+SUM(C177:N177*TRANSPOSE($S$31:$S$42))</f>
        <v>1266.9621223504273</v>
      </c>
      <c r="Q177" s="184"/>
      <c r="R177" s="184"/>
      <c r="U177" s="187"/>
      <c r="V177" s="187"/>
    </row>
    <row r="178" spans="1:22" hidden="1">
      <c r="A178" s="114">
        <v>176</v>
      </c>
      <c r="B178" s="184">
        <f>'1.MonthlyData12(26)'!AF178/1000</f>
        <v>1259.0999999999999</v>
      </c>
      <c r="C178" s="184">
        <f t="shared" si="20"/>
        <v>0</v>
      </c>
      <c r="D178" s="184">
        <f t="shared" si="20"/>
        <v>0</v>
      </c>
      <c r="E178" s="184">
        <f t="shared" si="20"/>
        <v>0</v>
      </c>
      <c r="F178" s="184">
        <f t="shared" si="20"/>
        <v>0</v>
      </c>
      <c r="G178" s="184">
        <f t="shared" si="20"/>
        <v>0</v>
      </c>
      <c r="H178" s="184">
        <f t="shared" si="20"/>
        <v>0</v>
      </c>
      <c r="I178" s="184">
        <f t="shared" si="20"/>
        <v>0</v>
      </c>
      <c r="J178" s="184">
        <f t="shared" si="20"/>
        <v>1</v>
      </c>
      <c r="K178" s="184">
        <f t="shared" si="20"/>
        <v>0</v>
      </c>
      <c r="L178" s="184">
        <f t="shared" si="20"/>
        <v>0</v>
      </c>
      <c r="M178" s="184">
        <f t="shared" si="20"/>
        <v>0</v>
      </c>
      <c r="N178" s="184">
        <f t="shared" si="20"/>
        <v>0</v>
      </c>
      <c r="O178" s="184">
        <f t="shared" si="15"/>
        <v>176</v>
      </c>
      <c r="P178" s="184" cm="1">
        <f t="array" ref="P178">$S$30+$S$43*O178+SUM(C178:N178*TRANSPOSE($S$31:$S$42))</f>
        <v>1306.4470454273503</v>
      </c>
      <c r="Q178" s="184"/>
      <c r="R178" s="184"/>
      <c r="U178" s="187"/>
      <c r="V178" s="187"/>
    </row>
    <row r="179" spans="1:22" hidden="1">
      <c r="A179" s="114">
        <v>177</v>
      </c>
      <c r="B179" s="184">
        <f>'1.MonthlyData12(26)'!AF179/1000</f>
        <v>1232.8009999999999</v>
      </c>
      <c r="C179" s="184">
        <f t="shared" si="20"/>
        <v>0</v>
      </c>
      <c r="D179" s="184">
        <f t="shared" si="20"/>
        <v>0</v>
      </c>
      <c r="E179" s="184">
        <f t="shared" si="20"/>
        <v>0</v>
      </c>
      <c r="F179" s="184">
        <f t="shared" si="20"/>
        <v>0</v>
      </c>
      <c r="G179" s="184">
        <f t="shared" si="20"/>
        <v>0</v>
      </c>
      <c r="H179" s="184">
        <f t="shared" si="20"/>
        <v>0</v>
      </c>
      <c r="I179" s="184">
        <f t="shared" si="20"/>
        <v>0</v>
      </c>
      <c r="J179" s="184">
        <f t="shared" si="20"/>
        <v>0</v>
      </c>
      <c r="K179" s="184">
        <f t="shared" si="20"/>
        <v>1</v>
      </c>
      <c r="L179" s="184">
        <f t="shared" si="20"/>
        <v>0</v>
      </c>
      <c r="M179" s="184">
        <f t="shared" si="20"/>
        <v>0</v>
      </c>
      <c r="N179" s="184">
        <f t="shared" si="20"/>
        <v>0</v>
      </c>
      <c r="O179" s="184">
        <f t="shared" si="15"/>
        <v>177</v>
      </c>
      <c r="P179" s="184" cm="1">
        <f t="array" ref="P179">$S$30+$S$43*O179+SUM(C179:N179*TRANSPOSE($S$31:$S$42))</f>
        <v>1260.9973146581196</v>
      </c>
      <c r="Q179" s="184"/>
      <c r="R179" s="184"/>
      <c r="U179" s="187"/>
      <c r="V179" s="187"/>
    </row>
    <row r="180" spans="1:22" hidden="1">
      <c r="A180" s="114">
        <v>178</v>
      </c>
      <c r="B180" s="184">
        <f>'1.MonthlyData12(26)'!AF180/1000</f>
        <v>1200.251</v>
      </c>
      <c r="C180" s="184">
        <f t="shared" si="20"/>
        <v>0</v>
      </c>
      <c r="D180" s="184">
        <f t="shared" si="20"/>
        <v>0</v>
      </c>
      <c r="E180" s="184">
        <f t="shared" si="20"/>
        <v>0</v>
      </c>
      <c r="F180" s="184">
        <f t="shared" si="20"/>
        <v>0</v>
      </c>
      <c r="G180" s="184">
        <f t="shared" si="20"/>
        <v>0</v>
      </c>
      <c r="H180" s="184">
        <f t="shared" si="20"/>
        <v>0</v>
      </c>
      <c r="I180" s="184">
        <f t="shared" si="20"/>
        <v>0</v>
      </c>
      <c r="J180" s="184">
        <f t="shared" si="20"/>
        <v>0</v>
      </c>
      <c r="K180" s="184">
        <f t="shared" si="20"/>
        <v>0</v>
      </c>
      <c r="L180" s="184">
        <f t="shared" si="20"/>
        <v>1</v>
      </c>
      <c r="M180" s="184">
        <f t="shared" si="20"/>
        <v>0</v>
      </c>
      <c r="N180" s="184">
        <f t="shared" si="20"/>
        <v>0</v>
      </c>
      <c r="O180" s="184">
        <f t="shared" si="15"/>
        <v>178</v>
      </c>
      <c r="P180" s="184" cm="1">
        <f t="array" ref="P180">$S$30+$S$43*O180+SUM(C180:N180*TRANSPOSE($S$31:$S$42))</f>
        <v>1280.959006965812</v>
      </c>
      <c r="Q180" s="184"/>
      <c r="R180" s="184"/>
      <c r="U180" s="187"/>
      <c r="V180" s="187"/>
    </row>
    <row r="181" spans="1:22" hidden="1">
      <c r="A181" s="114">
        <v>179</v>
      </c>
      <c r="B181" s="184">
        <f>'1.MonthlyData12(26)'!AF181/1000</f>
        <v>1153.99</v>
      </c>
      <c r="C181" s="184">
        <f t="shared" si="20"/>
        <v>0</v>
      </c>
      <c r="D181" s="184">
        <f t="shared" si="20"/>
        <v>0</v>
      </c>
      <c r="E181" s="184">
        <f t="shared" si="20"/>
        <v>0</v>
      </c>
      <c r="F181" s="184">
        <f t="shared" si="20"/>
        <v>0</v>
      </c>
      <c r="G181" s="184">
        <f t="shared" si="20"/>
        <v>0</v>
      </c>
      <c r="H181" s="184">
        <f t="shared" si="20"/>
        <v>0</v>
      </c>
      <c r="I181" s="184">
        <f t="shared" si="20"/>
        <v>0</v>
      </c>
      <c r="J181" s="184">
        <f t="shared" si="20"/>
        <v>0</v>
      </c>
      <c r="K181" s="184">
        <f t="shared" si="20"/>
        <v>0</v>
      </c>
      <c r="L181" s="184">
        <f t="shared" si="20"/>
        <v>0</v>
      </c>
      <c r="M181" s="184">
        <f t="shared" si="20"/>
        <v>1</v>
      </c>
      <c r="N181" s="184">
        <f t="shared" si="20"/>
        <v>0</v>
      </c>
      <c r="O181" s="184">
        <f t="shared" si="15"/>
        <v>179</v>
      </c>
      <c r="P181" s="184" cm="1">
        <f t="array" ref="P181">$S$30+$S$43*O181+SUM(C181:N181*TRANSPOSE($S$31:$S$42))</f>
        <v>1224.3363915811965</v>
      </c>
      <c r="Q181" s="184"/>
      <c r="R181" s="184"/>
      <c r="U181" s="187"/>
      <c r="V181" s="187"/>
    </row>
    <row r="182" spans="1:22" hidden="1">
      <c r="A182" s="114">
        <v>180</v>
      </c>
      <c r="B182" s="184">
        <f>'1.MonthlyData12(26)'!AF182/1000</f>
        <v>1159.42</v>
      </c>
      <c r="C182" s="184">
        <f t="shared" si="20"/>
        <v>0</v>
      </c>
      <c r="D182" s="184">
        <f t="shared" si="20"/>
        <v>0</v>
      </c>
      <c r="E182" s="184">
        <f t="shared" si="20"/>
        <v>0</v>
      </c>
      <c r="F182" s="184">
        <f t="shared" si="20"/>
        <v>0</v>
      </c>
      <c r="G182" s="184">
        <f t="shared" si="20"/>
        <v>0</v>
      </c>
      <c r="H182" s="184">
        <f t="shared" si="20"/>
        <v>0</v>
      </c>
      <c r="I182" s="184">
        <f t="shared" si="20"/>
        <v>0</v>
      </c>
      <c r="J182" s="184">
        <f t="shared" si="20"/>
        <v>0</v>
      </c>
      <c r="K182" s="184">
        <f t="shared" si="20"/>
        <v>0</v>
      </c>
      <c r="L182" s="184">
        <f t="shared" si="20"/>
        <v>0</v>
      </c>
      <c r="M182" s="184">
        <f t="shared" si="20"/>
        <v>0</v>
      </c>
      <c r="N182" s="184">
        <f t="shared" si="20"/>
        <v>0</v>
      </c>
      <c r="O182" s="184">
        <f t="shared" si="15"/>
        <v>180</v>
      </c>
      <c r="P182" s="184" cm="1">
        <f t="array" ref="P182">$S$30+$S$43*O182+SUM(C182:N182*TRANSPOSE($S$31:$S$42))</f>
        <v>1192.4020454273507</v>
      </c>
      <c r="Q182" s="184"/>
      <c r="R182" s="184"/>
      <c r="U182" s="187"/>
      <c r="V182" s="187"/>
    </row>
    <row r="183" spans="1:22" hidden="1">
      <c r="A183" s="114">
        <v>181</v>
      </c>
      <c r="B183" s="184">
        <f>'1.MonthlyData12(26)'!AF183/1000</f>
        <v>1155.1389999999999</v>
      </c>
      <c r="C183" s="184">
        <f t="shared" ref="C183:N192" si="21">IF(MOD($A183,$N$1)=C$1,1,0)</f>
        <v>1</v>
      </c>
      <c r="D183" s="184">
        <f t="shared" si="21"/>
        <v>0</v>
      </c>
      <c r="E183" s="184">
        <f t="shared" si="21"/>
        <v>0</v>
      </c>
      <c r="F183" s="184">
        <f t="shared" si="21"/>
        <v>0</v>
      </c>
      <c r="G183" s="184">
        <f t="shared" si="21"/>
        <v>0</v>
      </c>
      <c r="H183" s="184">
        <f t="shared" si="21"/>
        <v>0</v>
      </c>
      <c r="I183" s="184">
        <f t="shared" si="21"/>
        <v>0</v>
      </c>
      <c r="J183" s="184">
        <f t="shared" si="21"/>
        <v>0</v>
      </c>
      <c r="K183" s="184">
        <f t="shared" si="21"/>
        <v>0</v>
      </c>
      <c r="L183" s="184">
        <f t="shared" si="21"/>
        <v>0</v>
      </c>
      <c r="M183" s="184">
        <f t="shared" si="21"/>
        <v>0</v>
      </c>
      <c r="N183" s="184">
        <f t="shared" si="21"/>
        <v>0</v>
      </c>
      <c r="O183" s="184">
        <f t="shared" si="15"/>
        <v>181</v>
      </c>
      <c r="P183" s="184" cm="1">
        <f t="array" ref="P183">$S$30+$S$43*O183+SUM(C183:N183*TRANSPOSE($S$31:$S$42))</f>
        <v>1174.2438834045581</v>
      </c>
      <c r="Q183" s="184"/>
      <c r="R183" s="184"/>
      <c r="U183" s="187"/>
      <c r="V183" s="187"/>
    </row>
    <row r="184" spans="1:22" hidden="1">
      <c r="A184" s="114">
        <v>182</v>
      </c>
      <c r="B184" s="184">
        <f>'1.MonthlyData12(26)'!AF184/1000</f>
        <v>914.24300000000005</v>
      </c>
      <c r="C184" s="184">
        <f t="shared" si="21"/>
        <v>0</v>
      </c>
      <c r="D184" s="184">
        <f t="shared" si="21"/>
        <v>1</v>
      </c>
      <c r="E184" s="184">
        <f t="shared" si="21"/>
        <v>0</v>
      </c>
      <c r="F184" s="184">
        <f t="shared" si="21"/>
        <v>0</v>
      </c>
      <c r="G184" s="184">
        <f t="shared" si="21"/>
        <v>0</v>
      </c>
      <c r="H184" s="184">
        <f t="shared" si="21"/>
        <v>0</v>
      </c>
      <c r="I184" s="184">
        <f t="shared" si="21"/>
        <v>0</v>
      </c>
      <c r="J184" s="184">
        <f t="shared" si="21"/>
        <v>0</v>
      </c>
      <c r="K184" s="184">
        <f t="shared" si="21"/>
        <v>0</v>
      </c>
      <c r="L184" s="184">
        <f t="shared" si="21"/>
        <v>0</v>
      </c>
      <c r="M184" s="184">
        <f t="shared" si="21"/>
        <v>0</v>
      </c>
      <c r="N184" s="184">
        <f t="shared" si="21"/>
        <v>0</v>
      </c>
      <c r="O184" s="184">
        <f t="shared" si="15"/>
        <v>182</v>
      </c>
      <c r="P184" s="184" cm="1">
        <f t="array" ref="P184">$S$30+$S$43*O184+SUM(C184:N184*TRANSPOSE($S$31:$S$42))</f>
        <v>1085.1776910968663</v>
      </c>
      <c r="Q184" s="184"/>
      <c r="R184" s="184"/>
      <c r="U184" s="187"/>
      <c r="V184" s="187"/>
    </row>
    <row r="185" spans="1:22" hidden="1">
      <c r="A185" s="114">
        <v>183</v>
      </c>
      <c r="B185" s="184">
        <f>'1.MonthlyData12(26)'!AF185/1000</f>
        <v>1112.0429999999999</v>
      </c>
      <c r="C185" s="184">
        <f t="shared" si="21"/>
        <v>0</v>
      </c>
      <c r="D185" s="184">
        <f t="shared" si="21"/>
        <v>0</v>
      </c>
      <c r="E185" s="184">
        <f t="shared" si="21"/>
        <v>1</v>
      </c>
      <c r="F185" s="184">
        <f t="shared" si="21"/>
        <v>0</v>
      </c>
      <c r="G185" s="184">
        <f t="shared" si="21"/>
        <v>0</v>
      </c>
      <c r="H185" s="184">
        <f t="shared" si="21"/>
        <v>0</v>
      </c>
      <c r="I185" s="184">
        <f t="shared" si="21"/>
        <v>0</v>
      </c>
      <c r="J185" s="184">
        <f t="shared" si="21"/>
        <v>0</v>
      </c>
      <c r="K185" s="184">
        <f t="shared" si="21"/>
        <v>0</v>
      </c>
      <c r="L185" s="184">
        <f t="shared" si="21"/>
        <v>0</v>
      </c>
      <c r="M185" s="184">
        <f t="shared" si="21"/>
        <v>0</v>
      </c>
      <c r="N185" s="184">
        <f t="shared" si="21"/>
        <v>0</v>
      </c>
      <c r="O185" s="184">
        <f t="shared" si="15"/>
        <v>183</v>
      </c>
      <c r="P185" s="184" cm="1">
        <f t="array" ref="P185">$S$30+$S$43*O185+SUM(C185:N185*TRANSPOSE($S$31:$S$42))</f>
        <v>1131.4084603276353</v>
      </c>
      <c r="Q185" s="184"/>
      <c r="R185" s="184"/>
      <c r="U185" s="187"/>
      <c r="V185" s="187"/>
    </row>
    <row r="186" spans="1:22" hidden="1">
      <c r="A186" s="114">
        <v>184</v>
      </c>
      <c r="B186" s="184">
        <f>'1.MonthlyData12(26)'!AF186/1000</f>
        <v>1169.0940000000001</v>
      </c>
      <c r="C186" s="184">
        <f t="shared" si="21"/>
        <v>0</v>
      </c>
      <c r="D186" s="184">
        <f t="shared" si="21"/>
        <v>0</v>
      </c>
      <c r="E186" s="184">
        <f t="shared" si="21"/>
        <v>0</v>
      </c>
      <c r="F186" s="184">
        <f t="shared" si="21"/>
        <v>1</v>
      </c>
      <c r="G186" s="184">
        <f t="shared" si="21"/>
        <v>0</v>
      </c>
      <c r="H186" s="184">
        <f t="shared" si="21"/>
        <v>0</v>
      </c>
      <c r="I186" s="184">
        <f t="shared" si="21"/>
        <v>0</v>
      </c>
      <c r="J186" s="184">
        <f t="shared" si="21"/>
        <v>0</v>
      </c>
      <c r="K186" s="184">
        <f t="shared" si="21"/>
        <v>0</v>
      </c>
      <c r="L186" s="184">
        <f t="shared" si="21"/>
        <v>0</v>
      </c>
      <c r="M186" s="184">
        <f t="shared" si="21"/>
        <v>0</v>
      </c>
      <c r="N186" s="184">
        <f t="shared" si="21"/>
        <v>0</v>
      </c>
      <c r="O186" s="184">
        <f t="shared" si="15"/>
        <v>184</v>
      </c>
      <c r="P186" s="184" cm="1">
        <f t="array" ref="P186">$S$30+$S$43*O186+SUM(C186:N186*TRANSPOSE($S$31:$S$42))</f>
        <v>1195.9580757122508</v>
      </c>
      <c r="Q186" s="184"/>
      <c r="R186" s="184"/>
      <c r="U186" s="187"/>
      <c r="V186" s="187"/>
    </row>
    <row r="187" spans="1:22" hidden="1">
      <c r="A187" s="114">
        <v>185</v>
      </c>
      <c r="B187" s="184">
        <f>'1.MonthlyData12(26)'!AF187/1000</f>
        <v>1229.2460000000001</v>
      </c>
      <c r="C187" s="184">
        <f t="shared" si="21"/>
        <v>0</v>
      </c>
      <c r="D187" s="184">
        <f t="shared" si="21"/>
        <v>0</v>
      </c>
      <c r="E187" s="184">
        <f t="shared" si="21"/>
        <v>0</v>
      </c>
      <c r="F187" s="184">
        <f t="shared" si="21"/>
        <v>0</v>
      </c>
      <c r="G187" s="184">
        <f t="shared" si="21"/>
        <v>1</v>
      </c>
      <c r="H187" s="184">
        <f t="shared" si="21"/>
        <v>0</v>
      </c>
      <c r="I187" s="184">
        <f t="shared" si="21"/>
        <v>0</v>
      </c>
      <c r="J187" s="184">
        <f t="shared" si="21"/>
        <v>0</v>
      </c>
      <c r="K187" s="184">
        <f t="shared" si="21"/>
        <v>0</v>
      </c>
      <c r="L187" s="184">
        <f t="shared" si="21"/>
        <v>0</v>
      </c>
      <c r="M187" s="184">
        <f t="shared" si="21"/>
        <v>0</v>
      </c>
      <c r="N187" s="184">
        <f t="shared" si="21"/>
        <v>0</v>
      </c>
      <c r="O187" s="184">
        <f t="shared" si="15"/>
        <v>185</v>
      </c>
      <c r="P187" s="184" cm="1">
        <f t="array" ref="P187">$S$30+$S$43*O187+SUM(C187:N187*TRANSPOSE($S$31:$S$42))</f>
        <v>1272.1486526353274</v>
      </c>
      <c r="Q187" s="184"/>
      <c r="R187" s="184"/>
      <c r="U187" s="187"/>
      <c r="V187" s="187"/>
    </row>
    <row r="188" spans="1:22" hidden="1">
      <c r="A188" s="114">
        <v>186</v>
      </c>
      <c r="B188" s="184">
        <f>'1.MonthlyData12(26)'!AF188/1000</f>
        <v>1252.2070000000001</v>
      </c>
      <c r="C188" s="184">
        <f t="shared" si="21"/>
        <v>0</v>
      </c>
      <c r="D188" s="184">
        <f t="shared" si="21"/>
        <v>0</v>
      </c>
      <c r="E188" s="184">
        <f t="shared" si="21"/>
        <v>0</v>
      </c>
      <c r="F188" s="184">
        <f t="shared" si="21"/>
        <v>0</v>
      </c>
      <c r="G188" s="184">
        <f t="shared" si="21"/>
        <v>0</v>
      </c>
      <c r="H188" s="184">
        <f t="shared" si="21"/>
        <v>1</v>
      </c>
      <c r="I188" s="184">
        <f t="shared" si="21"/>
        <v>0</v>
      </c>
      <c r="J188" s="184">
        <f t="shared" si="21"/>
        <v>0</v>
      </c>
      <c r="K188" s="184">
        <f t="shared" si="21"/>
        <v>0</v>
      </c>
      <c r="L188" s="184">
        <f t="shared" si="21"/>
        <v>0</v>
      </c>
      <c r="M188" s="184">
        <f t="shared" si="21"/>
        <v>0</v>
      </c>
      <c r="N188" s="184">
        <f t="shared" si="21"/>
        <v>0</v>
      </c>
      <c r="O188" s="184">
        <f t="shared" si="15"/>
        <v>186</v>
      </c>
      <c r="P188" s="184" cm="1">
        <f t="array" ref="P188">$S$30+$S$43*O188+SUM(C188:N188*TRANSPOSE($S$31:$S$42))</f>
        <v>1250.9590757122505</v>
      </c>
      <c r="Q188" s="184"/>
      <c r="R188" s="184"/>
      <c r="U188" s="187"/>
      <c r="V188" s="187"/>
    </row>
    <row r="189" spans="1:22" hidden="1">
      <c r="A189" s="114">
        <v>187</v>
      </c>
      <c r="B189" s="184">
        <f>'1.MonthlyData12(26)'!AF189/1000</f>
        <v>1248.8610000000001</v>
      </c>
      <c r="C189" s="184">
        <f t="shared" si="21"/>
        <v>0</v>
      </c>
      <c r="D189" s="184">
        <f t="shared" si="21"/>
        <v>0</v>
      </c>
      <c r="E189" s="184">
        <f t="shared" si="21"/>
        <v>0</v>
      </c>
      <c r="F189" s="184">
        <f t="shared" si="21"/>
        <v>0</v>
      </c>
      <c r="G189" s="184">
        <f t="shared" si="21"/>
        <v>0</v>
      </c>
      <c r="H189" s="184">
        <f t="shared" si="21"/>
        <v>0</v>
      </c>
      <c r="I189" s="184">
        <f t="shared" si="21"/>
        <v>1</v>
      </c>
      <c r="J189" s="184">
        <f t="shared" si="21"/>
        <v>0</v>
      </c>
      <c r="K189" s="184">
        <f t="shared" si="21"/>
        <v>0</v>
      </c>
      <c r="L189" s="184">
        <f t="shared" si="21"/>
        <v>0</v>
      </c>
      <c r="M189" s="184">
        <f t="shared" si="21"/>
        <v>0</v>
      </c>
      <c r="N189" s="184">
        <f t="shared" si="21"/>
        <v>0</v>
      </c>
      <c r="O189" s="184">
        <f t="shared" si="15"/>
        <v>187</v>
      </c>
      <c r="P189" s="184" cm="1">
        <f t="array" ref="P189">$S$30+$S$43*O189+SUM(C189:N189*TRANSPOSE($S$31:$S$42))</f>
        <v>1301.9026141737893</v>
      </c>
      <c r="Q189" s="184"/>
      <c r="R189" s="184"/>
      <c r="U189" s="187"/>
      <c r="V189" s="187"/>
    </row>
    <row r="190" spans="1:22" hidden="1">
      <c r="A190" s="114">
        <v>188</v>
      </c>
      <c r="B190" s="184">
        <f>'1.MonthlyData12(26)'!AF190/1000</f>
        <v>1250.115</v>
      </c>
      <c r="C190" s="184">
        <f t="shared" si="21"/>
        <v>0</v>
      </c>
      <c r="D190" s="184">
        <f t="shared" si="21"/>
        <v>0</v>
      </c>
      <c r="E190" s="184">
        <f t="shared" si="21"/>
        <v>0</v>
      </c>
      <c r="F190" s="184">
        <f t="shared" si="21"/>
        <v>0</v>
      </c>
      <c r="G190" s="184">
        <f t="shared" si="21"/>
        <v>0</v>
      </c>
      <c r="H190" s="184">
        <f t="shared" si="21"/>
        <v>0</v>
      </c>
      <c r="I190" s="184">
        <f t="shared" si="21"/>
        <v>0</v>
      </c>
      <c r="J190" s="184">
        <f t="shared" si="21"/>
        <v>1</v>
      </c>
      <c r="K190" s="184">
        <f t="shared" si="21"/>
        <v>0</v>
      </c>
      <c r="L190" s="184">
        <f t="shared" si="21"/>
        <v>0</v>
      </c>
      <c r="M190" s="184">
        <f t="shared" si="21"/>
        <v>0</v>
      </c>
      <c r="N190" s="184">
        <f t="shared" si="21"/>
        <v>0</v>
      </c>
      <c r="O190" s="184">
        <f t="shared" si="15"/>
        <v>188</v>
      </c>
      <c r="P190" s="184" cm="1">
        <f t="array" ref="P190">$S$30+$S$43*O190+SUM(C190:N190*TRANSPOSE($S$31:$S$42))</f>
        <v>1341.3875372507123</v>
      </c>
      <c r="Q190" s="184"/>
      <c r="R190" s="184"/>
      <c r="U190" s="187"/>
      <c r="V190" s="187"/>
    </row>
    <row r="191" spans="1:22" hidden="1">
      <c r="A191" s="114">
        <v>189</v>
      </c>
      <c r="B191" s="184">
        <f>'1.MonthlyData12(26)'!AF191/1000</f>
        <v>1256.943</v>
      </c>
      <c r="C191" s="184">
        <f t="shared" si="21"/>
        <v>0</v>
      </c>
      <c r="D191" s="184">
        <f t="shared" si="21"/>
        <v>0</v>
      </c>
      <c r="E191" s="184">
        <f t="shared" si="21"/>
        <v>0</v>
      </c>
      <c r="F191" s="184">
        <f t="shared" si="21"/>
        <v>0</v>
      </c>
      <c r="G191" s="184">
        <f t="shared" si="21"/>
        <v>0</v>
      </c>
      <c r="H191" s="184">
        <f t="shared" si="21"/>
        <v>0</v>
      </c>
      <c r="I191" s="184">
        <f t="shared" si="21"/>
        <v>0</v>
      </c>
      <c r="J191" s="184">
        <f t="shared" si="21"/>
        <v>0</v>
      </c>
      <c r="K191" s="184">
        <f t="shared" si="21"/>
        <v>1</v>
      </c>
      <c r="L191" s="184">
        <f t="shared" si="21"/>
        <v>0</v>
      </c>
      <c r="M191" s="184">
        <f t="shared" si="21"/>
        <v>0</v>
      </c>
      <c r="N191" s="184">
        <f t="shared" si="21"/>
        <v>0</v>
      </c>
      <c r="O191" s="184">
        <f t="shared" si="15"/>
        <v>189</v>
      </c>
      <c r="P191" s="184" cm="1">
        <f t="array" ref="P191">$S$30+$S$43*O191+SUM(C191:N191*TRANSPOSE($S$31:$S$42))</f>
        <v>1295.9378064814814</v>
      </c>
      <c r="Q191" s="184"/>
      <c r="R191" s="184"/>
      <c r="U191" s="187"/>
      <c r="V191" s="187"/>
    </row>
    <row r="192" spans="1:22" hidden="1">
      <c r="A192" s="114">
        <v>190</v>
      </c>
      <c r="B192" s="184">
        <f>'1.MonthlyData12(26)'!AF192/1000</f>
        <v>1248.721</v>
      </c>
      <c r="C192" s="184">
        <f t="shared" si="21"/>
        <v>0</v>
      </c>
      <c r="D192" s="184">
        <f t="shared" si="21"/>
        <v>0</v>
      </c>
      <c r="E192" s="184">
        <f t="shared" si="21"/>
        <v>0</v>
      </c>
      <c r="F192" s="184">
        <f t="shared" si="21"/>
        <v>0</v>
      </c>
      <c r="G192" s="184">
        <f t="shared" si="21"/>
        <v>0</v>
      </c>
      <c r="H192" s="184">
        <f t="shared" si="21"/>
        <v>0</v>
      </c>
      <c r="I192" s="184">
        <f t="shared" si="21"/>
        <v>0</v>
      </c>
      <c r="J192" s="184">
        <f t="shared" si="21"/>
        <v>0</v>
      </c>
      <c r="K192" s="184">
        <f t="shared" si="21"/>
        <v>0</v>
      </c>
      <c r="L192" s="184">
        <f t="shared" si="21"/>
        <v>1</v>
      </c>
      <c r="M192" s="184">
        <f t="shared" si="21"/>
        <v>0</v>
      </c>
      <c r="N192" s="184">
        <f t="shared" si="21"/>
        <v>0</v>
      </c>
      <c r="O192" s="184">
        <f t="shared" si="15"/>
        <v>190</v>
      </c>
      <c r="P192" s="184" cm="1">
        <f t="array" ref="P192">$S$30+$S$43*O192+SUM(C192:N192*TRANSPOSE($S$31:$S$42))</f>
        <v>1315.8994987891738</v>
      </c>
      <c r="Q192" s="184"/>
      <c r="R192" s="184"/>
      <c r="U192" s="187"/>
      <c r="V192" s="187"/>
    </row>
    <row r="193" spans="1:22" hidden="1">
      <c r="A193" s="114">
        <v>191</v>
      </c>
      <c r="B193" s="184">
        <f>'1.MonthlyData12(26)'!AF193/1000</f>
        <v>1138.4960000000001</v>
      </c>
      <c r="C193" s="184">
        <f t="shared" ref="C193:N202" si="22">IF(MOD($A193,$N$1)=C$1,1,0)</f>
        <v>0</v>
      </c>
      <c r="D193" s="184">
        <f t="shared" si="22"/>
        <v>0</v>
      </c>
      <c r="E193" s="184">
        <f t="shared" si="22"/>
        <v>0</v>
      </c>
      <c r="F193" s="184">
        <f t="shared" si="22"/>
        <v>0</v>
      </c>
      <c r="G193" s="184">
        <f t="shared" si="22"/>
        <v>0</v>
      </c>
      <c r="H193" s="184">
        <f t="shared" si="22"/>
        <v>0</v>
      </c>
      <c r="I193" s="184">
        <f t="shared" si="22"/>
        <v>0</v>
      </c>
      <c r="J193" s="184">
        <f t="shared" si="22"/>
        <v>0</v>
      </c>
      <c r="K193" s="184">
        <f t="shared" si="22"/>
        <v>0</v>
      </c>
      <c r="L193" s="184">
        <f t="shared" si="22"/>
        <v>0</v>
      </c>
      <c r="M193" s="184">
        <f t="shared" si="22"/>
        <v>1</v>
      </c>
      <c r="N193" s="184">
        <f t="shared" si="22"/>
        <v>0</v>
      </c>
      <c r="O193" s="184">
        <f t="shared" si="15"/>
        <v>191</v>
      </c>
      <c r="P193" s="184" cm="1">
        <f t="array" ref="P193">$S$30+$S$43*O193+SUM(C193:N193*TRANSPOSE($S$31:$S$42))</f>
        <v>1259.2768834045585</v>
      </c>
      <c r="Q193" s="184"/>
      <c r="R193" s="184"/>
      <c r="U193" s="187"/>
      <c r="V193" s="187"/>
    </row>
    <row r="194" spans="1:22" hidden="1">
      <c r="A194" s="114">
        <v>192</v>
      </c>
      <c r="B194" s="184">
        <f>'1.MonthlyData12(26)'!AF194/1000</f>
        <v>1148.2750000000001</v>
      </c>
      <c r="C194" s="184">
        <f t="shared" si="22"/>
        <v>0</v>
      </c>
      <c r="D194" s="184">
        <f t="shared" si="22"/>
        <v>0</v>
      </c>
      <c r="E194" s="184">
        <f t="shared" si="22"/>
        <v>0</v>
      </c>
      <c r="F194" s="184">
        <f t="shared" si="22"/>
        <v>0</v>
      </c>
      <c r="G194" s="184">
        <f t="shared" si="22"/>
        <v>0</v>
      </c>
      <c r="H194" s="184">
        <f t="shared" si="22"/>
        <v>0</v>
      </c>
      <c r="I194" s="184">
        <f t="shared" si="22"/>
        <v>0</v>
      </c>
      <c r="J194" s="184">
        <f t="shared" si="22"/>
        <v>0</v>
      </c>
      <c r="K194" s="184">
        <f t="shared" si="22"/>
        <v>0</v>
      </c>
      <c r="L194" s="184">
        <f t="shared" si="22"/>
        <v>0</v>
      </c>
      <c r="M194" s="184">
        <f t="shared" si="22"/>
        <v>0</v>
      </c>
      <c r="N194" s="184">
        <f t="shared" si="22"/>
        <v>0</v>
      </c>
      <c r="O194" s="184">
        <f t="shared" si="15"/>
        <v>192</v>
      </c>
      <c r="P194" s="184" cm="1">
        <f t="array" ref="P194">$S$30+$S$43*O194+SUM(C194:N194*TRANSPOSE($S$31:$S$42))</f>
        <v>1227.3425372507124</v>
      </c>
      <c r="Q194" s="184"/>
      <c r="R194" s="184"/>
      <c r="U194" s="187"/>
      <c r="V194" s="187"/>
    </row>
    <row r="195" spans="1:22" hidden="1">
      <c r="A195" s="114">
        <v>193</v>
      </c>
      <c r="B195" s="184">
        <f>'1.MonthlyData12(26)'!AF195/1000</f>
        <v>1205.2639999999999</v>
      </c>
      <c r="C195" s="184">
        <f t="shared" si="22"/>
        <v>1</v>
      </c>
      <c r="D195" s="184">
        <f t="shared" si="22"/>
        <v>0</v>
      </c>
      <c r="E195" s="184">
        <f t="shared" si="22"/>
        <v>0</v>
      </c>
      <c r="F195" s="184">
        <f t="shared" si="22"/>
        <v>0</v>
      </c>
      <c r="G195" s="184">
        <f t="shared" si="22"/>
        <v>0</v>
      </c>
      <c r="H195" s="184">
        <f t="shared" si="22"/>
        <v>0</v>
      </c>
      <c r="I195" s="184">
        <f t="shared" si="22"/>
        <v>0</v>
      </c>
      <c r="J195" s="184">
        <f t="shared" si="22"/>
        <v>0</v>
      </c>
      <c r="K195" s="184">
        <f t="shared" si="22"/>
        <v>0</v>
      </c>
      <c r="L195" s="184">
        <f t="shared" si="22"/>
        <v>0</v>
      </c>
      <c r="M195" s="184">
        <f t="shared" si="22"/>
        <v>0</v>
      </c>
      <c r="N195" s="184">
        <f t="shared" si="22"/>
        <v>0</v>
      </c>
      <c r="O195" s="184">
        <f t="shared" si="15"/>
        <v>193</v>
      </c>
      <c r="P195" s="184" cm="1">
        <f t="array" ref="P195">$S$30+$S$43*O195+SUM(C195:N195*TRANSPOSE($S$31:$S$42))</f>
        <v>1209.1843752279199</v>
      </c>
      <c r="Q195" s="184"/>
      <c r="R195" s="184"/>
      <c r="U195" s="187"/>
      <c r="V195" s="187"/>
    </row>
    <row r="196" spans="1:22" hidden="1">
      <c r="A196" s="114">
        <v>194</v>
      </c>
      <c r="B196" s="184">
        <f>'1.MonthlyData12(26)'!AF196/1000</f>
        <v>1145.9259999999999</v>
      </c>
      <c r="C196" s="184">
        <f t="shared" si="22"/>
        <v>0</v>
      </c>
      <c r="D196" s="184">
        <f t="shared" si="22"/>
        <v>1</v>
      </c>
      <c r="E196" s="184">
        <f t="shared" si="22"/>
        <v>0</v>
      </c>
      <c r="F196" s="184">
        <f t="shared" si="22"/>
        <v>0</v>
      </c>
      <c r="G196" s="184">
        <f t="shared" si="22"/>
        <v>0</v>
      </c>
      <c r="H196" s="184">
        <f t="shared" si="22"/>
        <v>0</v>
      </c>
      <c r="I196" s="184">
        <f t="shared" si="22"/>
        <v>0</v>
      </c>
      <c r="J196" s="184">
        <f t="shared" si="22"/>
        <v>0</v>
      </c>
      <c r="K196" s="184">
        <f t="shared" si="22"/>
        <v>0</v>
      </c>
      <c r="L196" s="184">
        <f t="shared" si="22"/>
        <v>0</v>
      </c>
      <c r="M196" s="184">
        <f t="shared" si="22"/>
        <v>0</v>
      </c>
      <c r="N196" s="184">
        <f t="shared" si="22"/>
        <v>0</v>
      </c>
      <c r="O196" s="184">
        <f t="shared" ref="O196:O259" si="23">A196</f>
        <v>194</v>
      </c>
      <c r="P196" s="184" cm="1">
        <f t="array" ref="P196">$S$30+$S$43*O196+SUM(C196:N196*TRANSPOSE($S$31:$S$42))</f>
        <v>1120.118182920228</v>
      </c>
      <c r="Q196" s="184"/>
      <c r="R196" s="184"/>
      <c r="U196" s="187"/>
      <c r="V196" s="187"/>
    </row>
    <row r="197" spans="1:22" hidden="1">
      <c r="A197" s="114">
        <v>195</v>
      </c>
      <c r="B197" s="184">
        <f>'1.MonthlyData12(26)'!AF197/1000</f>
        <v>989.86800000000005</v>
      </c>
      <c r="C197" s="184">
        <f t="shared" si="22"/>
        <v>0</v>
      </c>
      <c r="D197" s="184">
        <f t="shared" si="22"/>
        <v>0</v>
      </c>
      <c r="E197" s="184">
        <f t="shared" si="22"/>
        <v>1</v>
      </c>
      <c r="F197" s="184">
        <f t="shared" si="22"/>
        <v>0</v>
      </c>
      <c r="G197" s="184">
        <f t="shared" si="22"/>
        <v>0</v>
      </c>
      <c r="H197" s="184">
        <f t="shared" si="22"/>
        <v>0</v>
      </c>
      <c r="I197" s="184">
        <f t="shared" si="22"/>
        <v>0</v>
      </c>
      <c r="J197" s="184">
        <f t="shared" si="22"/>
        <v>0</v>
      </c>
      <c r="K197" s="184">
        <f t="shared" si="22"/>
        <v>0</v>
      </c>
      <c r="L197" s="184">
        <f t="shared" si="22"/>
        <v>0</v>
      </c>
      <c r="M197" s="184">
        <f t="shared" si="22"/>
        <v>0</v>
      </c>
      <c r="N197" s="184">
        <f t="shared" si="22"/>
        <v>0</v>
      </c>
      <c r="O197" s="184">
        <f t="shared" si="23"/>
        <v>195</v>
      </c>
      <c r="P197" s="184" cm="1">
        <f t="array" ref="P197">$S$30+$S$43*O197+SUM(C197:N197*TRANSPOSE($S$31:$S$42))</f>
        <v>1166.3489521509971</v>
      </c>
      <c r="Q197" s="184"/>
      <c r="R197" s="184"/>
      <c r="U197" s="187"/>
      <c r="V197" s="187"/>
    </row>
    <row r="198" spans="1:22" hidden="1">
      <c r="A198" s="114">
        <v>196</v>
      </c>
      <c r="B198" s="184">
        <f>'1.MonthlyData12(26)'!AF198/1000</f>
        <v>1159.7950000000001</v>
      </c>
      <c r="C198" s="184">
        <f t="shared" si="22"/>
        <v>0</v>
      </c>
      <c r="D198" s="184">
        <f t="shared" si="22"/>
        <v>0</v>
      </c>
      <c r="E198" s="184">
        <f t="shared" si="22"/>
        <v>0</v>
      </c>
      <c r="F198" s="184">
        <f t="shared" si="22"/>
        <v>1</v>
      </c>
      <c r="G198" s="184">
        <f t="shared" si="22"/>
        <v>0</v>
      </c>
      <c r="H198" s="184">
        <f t="shared" si="22"/>
        <v>0</v>
      </c>
      <c r="I198" s="184">
        <f t="shared" si="22"/>
        <v>0</v>
      </c>
      <c r="J198" s="184">
        <f t="shared" si="22"/>
        <v>0</v>
      </c>
      <c r="K198" s="184">
        <f t="shared" si="22"/>
        <v>0</v>
      </c>
      <c r="L198" s="184">
        <f t="shared" si="22"/>
        <v>0</v>
      </c>
      <c r="M198" s="184">
        <f t="shared" si="22"/>
        <v>0</v>
      </c>
      <c r="N198" s="184">
        <f t="shared" si="22"/>
        <v>0</v>
      </c>
      <c r="O198" s="184">
        <f t="shared" si="23"/>
        <v>196</v>
      </c>
      <c r="P198" s="184" cm="1">
        <f t="array" ref="P198">$S$30+$S$43*O198+SUM(C198:N198*TRANSPOSE($S$31:$S$42))</f>
        <v>1230.8985675356125</v>
      </c>
      <c r="Q198" s="184"/>
      <c r="R198" s="184"/>
      <c r="U198" s="187"/>
      <c r="V198" s="187"/>
    </row>
    <row r="199" spans="1:22" hidden="1">
      <c r="A199" s="114">
        <v>197</v>
      </c>
      <c r="B199" s="184">
        <f>'1.MonthlyData12(26)'!AF199/1000</f>
        <v>1220.441</v>
      </c>
      <c r="C199" s="184">
        <f t="shared" si="22"/>
        <v>0</v>
      </c>
      <c r="D199" s="184">
        <f t="shared" si="22"/>
        <v>0</v>
      </c>
      <c r="E199" s="184">
        <f t="shared" si="22"/>
        <v>0</v>
      </c>
      <c r="F199" s="184">
        <f t="shared" si="22"/>
        <v>0</v>
      </c>
      <c r="G199" s="184">
        <f t="shared" si="22"/>
        <v>1</v>
      </c>
      <c r="H199" s="184">
        <f t="shared" si="22"/>
        <v>0</v>
      </c>
      <c r="I199" s="184">
        <f t="shared" si="22"/>
        <v>0</v>
      </c>
      <c r="J199" s="184">
        <f t="shared" si="22"/>
        <v>0</v>
      </c>
      <c r="K199" s="184">
        <f t="shared" si="22"/>
        <v>0</v>
      </c>
      <c r="L199" s="184">
        <f t="shared" si="22"/>
        <v>0</v>
      </c>
      <c r="M199" s="184">
        <f t="shared" si="22"/>
        <v>0</v>
      </c>
      <c r="N199" s="184">
        <f t="shared" si="22"/>
        <v>0</v>
      </c>
      <c r="O199" s="184">
        <f t="shared" si="23"/>
        <v>197</v>
      </c>
      <c r="P199" s="184" cm="1">
        <f t="array" ref="P199">$S$30+$S$43*O199+SUM(C199:N199*TRANSPOSE($S$31:$S$42))</f>
        <v>1307.0891444586891</v>
      </c>
      <c r="Q199" s="184"/>
      <c r="R199" s="184"/>
      <c r="U199" s="187"/>
      <c r="V199" s="187"/>
    </row>
    <row r="200" spans="1:22" hidden="1">
      <c r="A200" s="114">
        <v>198</v>
      </c>
      <c r="B200" s="184">
        <f>'1.MonthlyData12(26)'!AF200/1000</f>
        <v>1212.1289999999999</v>
      </c>
      <c r="C200" s="184">
        <f t="shared" si="22"/>
        <v>0</v>
      </c>
      <c r="D200" s="184">
        <f t="shared" si="22"/>
        <v>0</v>
      </c>
      <c r="E200" s="184">
        <f t="shared" si="22"/>
        <v>0</v>
      </c>
      <c r="F200" s="184">
        <f t="shared" si="22"/>
        <v>0</v>
      </c>
      <c r="G200" s="184">
        <f t="shared" si="22"/>
        <v>0</v>
      </c>
      <c r="H200" s="184">
        <f t="shared" si="22"/>
        <v>1</v>
      </c>
      <c r="I200" s="184">
        <f t="shared" si="22"/>
        <v>0</v>
      </c>
      <c r="J200" s="184">
        <f t="shared" si="22"/>
        <v>0</v>
      </c>
      <c r="K200" s="184">
        <f t="shared" si="22"/>
        <v>0</v>
      </c>
      <c r="L200" s="184">
        <f t="shared" si="22"/>
        <v>0</v>
      </c>
      <c r="M200" s="184">
        <f t="shared" si="22"/>
        <v>0</v>
      </c>
      <c r="N200" s="184">
        <f t="shared" si="22"/>
        <v>0</v>
      </c>
      <c r="O200" s="184">
        <f t="shared" si="23"/>
        <v>198</v>
      </c>
      <c r="P200" s="184" cm="1">
        <f t="array" ref="P200">$S$30+$S$43*O200+SUM(C200:N200*TRANSPOSE($S$31:$S$42))</f>
        <v>1285.8995675356123</v>
      </c>
      <c r="Q200" s="184"/>
      <c r="R200" s="184"/>
      <c r="U200" s="187"/>
      <c r="V200" s="187"/>
    </row>
    <row r="201" spans="1:22" hidden="1">
      <c r="A201" s="114">
        <v>199</v>
      </c>
      <c r="B201" s="184">
        <f>'1.MonthlyData12(26)'!AF201/1000</f>
        <v>1277.806</v>
      </c>
      <c r="C201" s="184">
        <f t="shared" si="22"/>
        <v>0</v>
      </c>
      <c r="D201" s="184">
        <f t="shared" si="22"/>
        <v>0</v>
      </c>
      <c r="E201" s="184">
        <f t="shared" si="22"/>
        <v>0</v>
      </c>
      <c r="F201" s="184">
        <f t="shared" si="22"/>
        <v>0</v>
      </c>
      <c r="G201" s="184">
        <f t="shared" si="22"/>
        <v>0</v>
      </c>
      <c r="H201" s="184">
        <f t="shared" si="22"/>
        <v>0</v>
      </c>
      <c r="I201" s="184">
        <f t="shared" si="22"/>
        <v>1</v>
      </c>
      <c r="J201" s="184">
        <f t="shared" si="22"/>
        <v>0</v>
      </c>
      <c r="K201" s="184">
        <f t="shared" si="22"/>
        <v>0</v>
      </c>
      <c r="L201" s="184">
        <f t="shared" si="22"/>
        <v>0</v>
      </c>
      <c r="M201" s="184">
        <f t="shared" si="22"/>
        <v>0</v>
      </c>
      <c r="N201" s="184">
        <f t="shared" si="22"/>
        <v>0</v>
      </c>
      <c r="O201" s="184">
        <f t="shared" si="23"/>
        <v>199</v>
      </c>
      <c r="P201" s="184" cm="1">
        <f t="array" ref="P201">$S$30+$S$43*O201+SUM(C201:N201*TRANSPOSE($S$31:$S$42))</f>
        <v>1336.843105997151</v>
      </c>
      <c r="Q201" s="184"/>
      <c r="R201" s="184"/>
      <c r="U201" s="187"/>
      <c r="V201" s="187"/>
    </row>
    <row r="202" spans="1:22" hidden="1">
      <c r="A202" s="114">
        <v>200</v>
      </c>
      <c r="B202" s="184">
        <f>'1.MonthlyData12(26)'!AF202/1000</f>
        <v>1339.9690000000001</v>
      </c>
      <c r="C202" s="184">
        <f t="shared" si="22"/>
        <v>0</v>
      </c>
      <c r="D202" s="184">
        <f t="shared" si="22"/>
        <v>0</v>
      </c>
      <c r="E202" s="184">
        <f t="shared" si="22"/>
        <v>0</v>
      </c>
      <c r="F202" s="184">
        <f t="shared" si="22"/>
        <v>0</v>
      </c>
      <c r="G202" s="184">
        <f t="shared" si="22"/>
        <v>0</v>
      </c>
      <c r="H202" s="184">
        <f t="shared" si="22"/>
        <v>0</v>
      </c>
      <c r="I202" s="184">
        <f t="shared" si="22"/>
        <v>0</v>
      </c>
      <c r="J202" s="184">
        <f t="shared" si="22"/>
        <v>1</v>
      </c>
      <c r="K202" s="184">
        <f t="shared" si="22"/>
        <v>0</v>
      </c>
      <c r="L202" s="184">
        <f t="shared" si="22"/>
        <v>0</v>
      </c>
      <c r="M202" s="184">
        <f t="shared" si="22"/>
        <v>0</v>
      </c>
      <c r="N202" s="184">
        <f t="shared" si="22"/>
        <v>0</v>
      </c>
      <c r="O202" s="184">
        <f t="shared" si="23"/>
        <v>200</v>
      </c>
      <c r="P202" s="184" cm="1">
        <f t="array" ref="P202">$S$30+$S$43*O202+SUM(C202:N202*TRANSPOSE($S$31:$S$42))</f>
        <v>1376.328029074074</v>
      </c>
      <c r="Q202" s="184"/>
      <c r="R202" s="184"/>
      <c r="U202" s="187"/>
      <c r="V202" s="187"/>
    </row>
    <row r="203" spans="1:22" hidden="1">
      <c r="A203" s="114">
        <v>201</v>
      </c>
      <c r="B203" s="184">
        <f>'1.MonthlyData12(26)'!AF203/1000</f>
        <v>1298.0070000000001</v>
      </c>
      <c r="C203" s="184">
        <f t="shared" ref="C203:N212" si="24">IF(MOD($A203,$N$1)=C$1,1,0)</f>
        <v>0</v>
      </c>
      <c r="D203" s="184">
        <f t="shared" si="24"/>
        <v>0</v>
      </c>
      <c r="E203" s="184">
        <f t="shared" si="24"/>
        <v>0</v>
      </c>
      <c r="F203" s="184">
        <f t="shared" si="24"/>
        <v>0</v>
      </c>
      <c r="G203" s="184">
        <f t="shared" si="24"/>
        <v>0</v>
      </c>
      <c r="H203" s="184">
        <f t="shared" si="24"/>
        <v>0</v>
      </c>
      <c r="I203" s="184">
        <f t="shared" si="24"/>
        <v>0</v>
      </c>
      <c r="J203" s="184">
        <f t="shared" si="24"/>
        <v>0</v>
      </c>
      <c r="K203" s="184">
        <f t="shared" si="24"/>
        <v>1</v>
      </c>
      <c r="L203" s="184">
        <f t="shared" si="24"/>
        <v>0</v>
      </c>
      <c r="M203" s="184">
        <f t="shared" si="24"/>
        <v>0</v>
      </c>
      <c r="N203" s="184">
        <f t="shared" si="24"/>
        <v>0</v>
      </c>
      <c r="O203" s="184">
        <f t="shared" si="23"/>
        <v>201</v>
      </c>
      <c r="P203" s="184" cm="1">
        <f t="array" ref="P203">$S$30+$S$43*O203+SUM(C203:N203*TRANSPOSE($S$31:$S$42))</f>
        <v>1330.8782983048432</v>
      </c>
      <c r="Q203" s="184"/>
      <c r="R203" s="184"/>
      <c r="U203" s="187"/>
      <c r="V203" s="187"/>
    </row>
    <row r="204" spans="1:22" hidden="1">
      <c r="A204" s="114">
        <v>202</v>
      </c>
      <c r="B204" s="184">
        <f>'1.MonthlyData12(26)'!AF204/1000</f>
        <v>1260.71</v>
      </c>
      <c r="C204" s="184">
        <f t="shared" si="24"/>
        <v>0</v>
      </c>
      <c r="D204" s="184">
        <f t="shared" si="24"/>
        <v>0</v>
      </c>
      <c r="E204" s="184">
        <f t="shared" si="24"/>
        <v>0</v>
      </c>
      <c r="F204" s="184">
        <f t="shared" si="24"/>
        <v>0</v>
      </c>
      <c r="G204" s="184">
        <f t="shared" si="24"/>
        <v>0</v>
      </c>
      <c r="H204" s="184">
        <f t="shared" si="24"/>
        <v>0</v>
      </c>
      <c r="I204" s="184">
        <f t="shared" si="24"/>
        <v>0</v>
      </c>
      <c r="J204" s="184">
        <f t="shared" si="24"/>
        <v>0</v>
      </c>
      <c r="K204" s="184">
        <f t="shared" si="24"/>
        <v>0</v>
      </c>
      <c r="L204" s="184">
        <f t="shared" si="24"/>
        <v>1</v>
      </c>
      <c r="M204" s="184">
        <f t="shared" si="24"/>
        <v>0</v>
      </c>
      <c r="N204" s="184">
        <f t="shared" si="24"/>
        <v>0</v>
      </c>
      <c r="O204" s="184">
        <f t="shared" si="23"/>
        <v>202</v>
      </c>
      <c r="P204" s="184" cm="1">
        <f t="array" ref="P204">$S$30+$S$43*O204+SUM(C204:N204*TRANSPOSE($S$31:$S$42))</f>
        <v>1350.8399906125355</v>
      </c>
      <c r="Q204" s="184"/>
      <c r="R204" s="184"/>
      <c r="U204" s="187"/>
      <c r="V204" s="187"/>
    </row>
    <row r="205" spans="1:22" hidden="1">
      <c r="A205" s="114">
        <v>203</v>
      </c>
      <c r="B205" s="184">
        <f>'1.MonthlyData12(26)'!AF205/1000</f>
        <v>1253.4490000000001</v>
      </c>
      <c r="C205" s="184">
        <f t="shared" si="24"/>
        <v>0</v>
      </c>
      <c r="D205" s="184">
        <f t="shared" si="24"/>
        <v>0</v>
      </c>
      <c r="E205" s="184">
        <f t="shared" si="24"/>
        <v>0</v>
      </c>
      <c r="F205" s="184">
        <f t="shared" si="24"/>
        <v>0</v>
      </c>
      <c r="G205" s="184">
        <f t="shared" si="24"/>
        <v>0</v>
      </c>
      <c r="H205" s="184">
        <f t="shared" si="24"/>
        <v>0</v>
      </c>
      <c r="I205" s="184">
        <f t="shared" si="24"/>
        <v>0</v>
      </c>
      <c r="J205" s="184">
        <f t="shared" si="24"/>
        <v>0</v>
      </c>
      <c r="K205" s="184">
        <f t="shared" si="24"/>
        <v>0</v>
      </c>
      <c r="L205" s="184">
        <f t="shared" si="24"/>
        <v>0</v>
      </c>
      <c r="M205" s="184">
        <f t="shared" si="24"/>
        <v>1</v>
      </c>
      <c r="N205" s="184">
        <f t="shared" si="24"/>
        <v>0</v>
      </c>
      <c r="O205" s="184">
        <f t="shared" si="23"/>
        <v>203</v>
      </c>
      <c r="P205" s="184" cm="1">
        <f t="array" ref="P205">$S$30+$S$43*O205+SUM(C205:N205*TRANSPOSE($S$31:$S$42))</f>
        <v>1294.2173752279202</v>
      </c>
      <c r="Q205" s="184"/>
      <c r="R205" s="184"/>
      <c r="U205" s="187"/>
      <c r="V205" s="187"/>
    </row>
    <row r="206" spans="1:22" hidden="1">
      <c r="A206" s="114">
        <v>204</v>
      </c>
      <c r="B206" s="184">
        <f>'1.MonthlyData12(26)'!AF206/1000</f>
        <v>1235.8019999999999</v>
      </c>
      <c r="C206" s="184">
        <f t="shared" si="24"/>
        <v>0</v>
      </c>
      <c r="D206" s="184">
        <f t="shared" si="24"/>
        <v>0</v>
      </c>
      <c r="E206" s="184">
        <f t="shared" si="24"/>
        <v>0</v>
      </c>
      <c r="F206" s="184">
        <f t="shared" si="24"/>
        <v>0</v>
      </c>
      <c r="G206" s="184">
        <f t="shared" si="24"/>
        <v>0</v>
      </c>
      <c r="H206" s="184">
        <f t="shared" si="24"/>
        <v>0</v>
      </c>
      <c r="I206" s="184">
        <f t="shared" si="24"/>
        <v>0</v>
      </c>
      <c r="J206" s="184">
        <f t="shared" si="24"/>
        <v>0</v>
      </c>
      <c r="K206" s="184">
        <f t="shared" si="24"/>
        <v>0</v>
      </c>
      <c r="L206" s="184">
        <f t="shared" si="24"/>
        <v>0</v>
      </c>
      <c r="M206" s="184">
        <f t="shared" si="24"/>
        <v>0</v>
      </c>
      <c r="N206" s="184">
        <f t="shared" si="24"/>
        <v>0</v>
      </c>
      <c r="O206" s="184">
        <f t="shared" si="23"/>
        <v>204</v>
      </c>
      <c r="P206" s="184" cm="1">
        <f t="array" ref="P206">$S$30+$S$43*O206+SUM(C206:N206*TRANSPOSE($S$31:$S$42))</f>
        <v>1262.2830290740742</v>
      </c>
      <c r="Q206" s="184"/>
      <c r="R206" s="184"/>
      <c r="U206" s="187"/>
      <c r="V206" s="187"/>
    </row>
    <row r="207" spans="1:22" hidden="1">
      <c r="A207" s="114">
        <v>205</v>
      </c>
      <c r="B207" s="184">
        <f>'1.MonthlyData12(26)'!AF207/1000</f>
        <v>1214.4359999999999</v>
      </c>
      <c r="C207" s="184">
        <f t="shared" si="24"/>
        <v>1</v>
      </c>
      <c r="D207" s="184">
        <f t="shared" si="24"/>
        <v>0</v>
      </c>
      <c r="E207" s="184">
        <f t="shared" si="24"/>
        <v>0</v>
      </c>
      <c r="F207" s="184">
        <f t="shared" si="24"/>
        <v>0</v>
      </c>
      <c r="G207" s="184">
        <f t="shared" si="24"/>
        <v>0</v>
      </c>
      <c r="H207" s="184">
        <f t="shared" si="24"/>
        <v>0</v>
      </c>
      <c r="I207" s="184">
        <f t="shared" si="24"/>
        <v>0</v>
      </c>
      <c r="J207" s="184">
        <f t="shared" si="24"/>
        <v>0</v>
      </c>
      <c r="K207" s="184">
        <f t="shared" si="24"/>
        <v>0</v>
      </c>
      <c r="L207" s="184">
        <f t="shared" si="24"/>
        <v>0</v>
      </c>
      <c r="M207" s="184">
        <f t="shared" si="24"/>
        <v>0</v>
      </c>
      <c r="N207" s="184">
        <f t="shared" si="24"/>
        <v>0</v>
      </c>
      <c r="O207" s="184">
        <f t="shared" si="23"/>
        <v>205</v>
      </c>
      <c r="P207" s="184" cm="1">
        <f t="array" ref="P207">$S$30+$S$43*O207+SUM(C207:N207*TRANSPOSE($S$31:$S$42))</f>
        <v>1244.1248670512816</v>
      </c>
      <c r="Q207" s="184"/>
      <c r="R207" s="184"/>
      <c r="U207" s="187"/>
      <c r="V207" s="187"/>
    </row>
    <row r="208" spans="1:22" hidden="1">
      <c r="A208" s="114">
        <v>206</v>
      </c>
      <c r="B208" s="184">
        <f>'1.MonthlyData12(26)'!AF208/1000</f>
        <v>1076.961</v>
      </c>
      <c r="C208" s="184">
        <f t="shared" si="24"/>
        <v>0</v>
      </c>
      <c r="D208" s="184">
        <f t="shared" si="24"/>
        <v>1</v>
      </c>
      <c r="E208" s="184">
        <f t="shared" si="24"/>
        <v>0</v>
      </c>
      <c r="F208" s="184">
        <f t="shared" si="24"/>
        <v>0</v>
      </c>
      <c r="G208" s="184">
        <f t="shared" si="24"/>
        <v>0</v>
      </c>
      <c r="H208" s="184">
        <f t="shared" si="24"/>
        <v>0</v>
      </c>
      <c r="I208" s="184">
        <f t="shared" si="24"/>
        <v>0</v>
      </c>
      <c r="J208" s="184">
        <f t="shared" si="24"/>
        <v>0</v>
      </c>
      <c r="K208" s="184">
        <f t="shared" si="24"/>
        <v>0</v>
      </c>
      <c r="L208" s="184">
        <f t="shared" si="24"/>
        <v>0</v>
      </c>
      <c r="M208" s="184">
        <f t="shared" si="24"/>
        <v>0</v>
      </c>
      <c r="N208" s="184">
        <f t="shared" si="24"/>
        <v>0</v>
      </c>
      <c r="O208" s="184">
        <f t="shared" si="23"/>
        <v>206</v>
      </c>
      <c r="P208" s="184" cm="1">
        <f t="array" ref="P208">$S$30+$S$43*O208+SUM(C208:N208*TRANSPOSE($S$31:$S$42))</f>
        <v>1155.0586747435898</v>
      </c>
      <c r="Q208" s="184"/>
      <c r="R208" s="184"/>
      <c r="U208" s="187"/>
      <c r="V208" s="187"/>
    </row>
    <row r="209" spans="1:22" hidden="1">
      <c r="A209" s="114">
        <v>207</v>
      </c>
      <c r="B209" s="184">
        <f>'1.MonthlyData12(26)'!AF209/1000</f>
        <v>1152.4839999999999</v>
      </c>
      <c r="C209" s="184">
        <f t="shared" si="24"/>
        <v>0</v>
      </c>
      <c r="D209" s="184">
        <f t="shared" si="24"/>
        <v>0</v>
      </c>
      <c r="E209" s="184">
        <f t="shared" si="24"/>
        <v>1</v>
      </c>
      <c r="F209" s="184">
        <f t="shared" si="24"/>
        <v>0</v>
      </c>
      <c r="G209" s="184">
        <f t="shared" si="24"/>
        <v>0</v>
      </c>
      <c r="H209" s="184">
        <f t="shared" si="24"/>
        <v>0</v>
      </c>
      <c r="I209" s="184">
        <f t="shared" si="24"/>
        <v>0</v>
      </c>
      <c r="J209" s="184">
        <f t="shared" si="24"/>
        <v>0</v>
      </c>
      <c r="K209" s="184">
        <f t="shared" si="24"/>
        <v>0</v>
      </c>
      <c r="L209" s="184">
        <f t="shared" si="24"/>
        <v>0</v>
      </c>
      <c r="M209" s="184">
        <f t="shared" si="24"/>
        <v>0</v>
      </c>
      <c r="N209" s="184">
        <f t="shared" si="24"/>
        <v>0</v>
      </c>
      <c r="O209" s="184">
        <f t="shared" si="23"/>
        <v>207</v>
      </c>
      <c r="P209" s="184" cm="1">
        <f t="array" ref="P209">$S$30+$S$43*O209+SUM(C209:N209*TRANSPOSE($S$31:$S$42))</f>
        <v>1201.2894439743588</v>
      </c>
      <c r="Q209" s="184"/>
      <c r="R209" s="184"/>
      <c r="U209" s="187"/>
      <c r="V209" s="187"/>
    </row>
    <row r="210" spans="1:22" hidden="1">
      <c r="A210" s="114">
        <v>208</v>
      </c>
      <c r="B210" s="184">
        <f>'1.MonthlyData12(26)'!AF210/1000</f>
        <v>1275.8800000000001</v>
      </c>
      <c r="C210" s="184">
        <f t="shared" si="24"/>
        <v>0</v>
      </c>
      <c r="D210" s="184">
        <f t="shared" si="24"/>
        <v>0</v>
      </c>
      <c r="E210" s="184">
        <f t="shared" si="24"/>
        <v>0</v>
      </c>
      <c r="F210" s="184">
        <f t="shared" si="24"/>
        <v>1</v>
      </c>
      <c r="G210" s="184">
        <f t="shared" si="24"/>
        <v>0</v>
      </c>
      <c r="H210" s="184">
        <f t="shared" si="24"/>
        <v>0</v>
      </c>
      <c r="I210" s="184">
        <f t="shared" si="24"/>
        <v>0</v>
      </c>
      <c r="J210" s="184">
        <f t="shared" si="24"/>
        <v>0</v>
      </c>
      <c r="K210" s="184">
        <f t="shared" si="24"/>
        <v>0</v>
      </c>
      <c r="L210" s="184">
        <f t="shared" si="24"/>
        <v>0</v>
      </c>
      <c r="M210" s="184">
        <f t="shared" si="24"/>
        <v>0</v>
      </c>
      <c r="N210" s="184">
        <f t="shared" si="24"/>
        <v>0</v>
      </c>
      <c r="O210" s="184">
        <f t="shared" si="23"/>
        <v>208</v>
      </c>
      <c r="P210" s="184" cm="1">
        <f t="array" ref="P210">$S$30+$S$43*O210+SUM(C210:N210*TRANSPOSE($S$31:$S$42))</f>
        <v>1265.8390593589743</v>
      </c>
      <c r="Q210" s="184"/>
      <c r="R210" s="184"/>
      <c r="U210" s="187"/>
      <c r="V210" s="187"/>
    </row>
    <row r="211" spans="1:22" hidden="1">
      <c r="A211" s="114">
        <v>209</v>
      </c>
      <c r="B211" s="184">
        <f>'1.MonthlyData12(26)'!AF211/1000</f>
        <v>1288.652</v>
      </c>
      <c r="C211" s="184">
        <f t="shared" si="24"/>
        <v>0</v>
      </c>
      <c r="D211" s="184">
        <f t="shared" si="24"/>
        <v>0</v>
      </c>
      <c r="E211" s="184">
        <f t="shared" si="24"/>
        <v>0</v>
      </c>
      <c r="F211" s="184">
        <f t="shared" si="24"/>
        <v>0</v>
      </c>
      <c r="G211" s="184">
        <f t="shared" si="24"/>
        <v>1</v>
      </c>
      <c r="H211" s="184">
        <f t="shared" si="24"/>
        <v>0</v>
      </c>
      <c r="I211" s="184">
        <f t="shared" si="24"/>
        <v>0</v>
      </c>
      <c r="J211" s="184">
        <f t="shared" si="24"/>
        <v>0</v>
      </c>
      <c r="K211" s="184">
        <f t="shared" si="24"/>
        <v>0</v>
      </c>
      <c r="L211" s="184">
        <f t="shared" si="24"/>
        <v>0</v>
      </c>
      <c r="M211" s="184">
        <f t="shared" si="24"/>
        <v>0</v>
      </c>
      <c r="N211" s="184">
        <f t="shared" si="24"/>
        <v>0</v>
      </c>
      <c r="O211" s="184">
        <f t="shared" si="23"/>
        <v>209</v>
      </c>
      <c r="P211" s="184" cm="1">
        <f t="array" ref="P211">$S$30+$S$43*O211+SUM(C211:N211*TRANSPOSE($S$31:$S$42))</f>
        <v>1342.0296362820509</v>
      </c>
      <c r="Q211" s="184"/>
      <c r="R211" s="184"/>
      <c r="U211" s="187"/>
      <c r="V211" s="187"/>
    </row>
    <row r="212" spans="1:22" hidden="1">
      <c r="A212" s="114">
        <v>210</v>
      </c>
      <c r="B212" s="184">
        <f>'1.MonthlyData12(26)'!AF212/1000</f>
        <v>1346.9549999999999</v>
      </c>
      <c r="C212" s="184">
        <f t="shared" si="24"/>
        <v>0</v>
      </c>
      <c r="D212" s="184">
        <f t="shared" si="24"/>
        <v>0</v>
      </c>
      <c r="E212" s="184">
        <f t="shared" si="24"/>
        <v>0</v>
      </c>
      <c r="F212" s="184">
        <f t="shared" si="24"/>
        <v>0</v>
      </c>
      <c r="G212" s="184">
        <f t="shared" si="24"/>
        <v>0</v>
      </c>
      <c r="H212" s="184">
        <f t="shared" si="24"/>
        <v>1</v>
      </c>
      <c r="I212" s="184">
        <f t="shared" si="24"/>
        <v>0</v>
      </c>
      <c r="J212" s="184">
        <f t="shared" si="24"/>
        <v>0</v>
      </c>
      <c r="K212" s="184">
        <f t="shared" si="24"/>
        <v>0</v>
      </c>
      <c r="L212" s="184">
        <f t="shared" si="24"/>
        <v>0</v>
      </c>
      <c r="M212" s="184">
        <f t="shared" si="24"/>
        <v>0</v>
      </c>
      <c r="N212" s="184">
        <f t="shared" si="24"/>
        <v>0</v>
      </c>
      <c r="O212" s="184">
        <f t="shared" si="23"/>
        <v>210</v>
      </c>
      <c r="P212" s="184" cm="1">
        <f t="array" ref="P212">$S$30+$S$43*O212+SUM(C212:N212*TRANSPOSE($S$31:$S$42))</f>
        <v>1320.840059358974</v>
      </c>
      <c r="Q212" s="184"/>
      <c r="R212" s="184"/>
      <c r="U212" s="187"/>
      <c r="V212" s="187"/>
    </row>
    <row r="213" spans="1:22" hidden="1">
      <c r="A213" s="114">
        <v>211</v>
      </c>
      <c r="B213" s="184">
        <f>'1.MonthlyData12(26)'!AF213/1000</f>
        <v>1300.4680000000001</v>
      </c>
      <c r="C213" s="184">
        <f t="shared" ref="C213:N222" si="25">IF(MOD($A213,$N$1)=C$1,1,0)</f>
        <v>0</v>
      </c>
      <c r="D213" s="184">
        <f t="shared" si="25"/>
        <v>0</v>
      </c>
      <c r="E213" s="184">
        <f t="shared" si="25"/>
        <v>0</v>
      </c>
      <c r="F213" s="184">
        <f t="shared" si="25"/>
        <v>0</v>
      </c>
      <c r="G213" s="184">
        <f t="shared" si="25"/>
        <v>0</v>
      </c>
      <c r="H213" s="184">
        <f t="shared" si="25"/>
        <v>0</v>
      </c>
      <c r="I213" s="184">
        <f t="shared" si="25"/>
        <v>1</v>
      </c>
      <c r="J213" s="184">
        <f t="shared" si="25"/>
        <v>0</v>
      </c>
      <c r="K213" s="184">
        <f t="shared" si="25"/>
        <v>0</v>
      </c>
      <c r="L213" s="184">
        <f t="shared" si="25"/>
        <v>0</v>
      </c>
      <c r="M213" s="184">
        <f t="shared" si="25"/>
        <v>0</v>
      </c>
      <c r="N213" s="184">
        <f t="shared" si="25"/>
        <v>0</v>
      </c>
      <c r="O213" s="184">
        <f t="shared" si="23"/>
        <v>211</v>
      </c>
      <c r="P213" s="184" cm="1">
        <f t="array" ref="P213">$S$30+$S$43*O213+SUM(C213:N213*TRANSPOSE($S$31:$S$42))</f>
        <v>1371.7835978205128</v>
      </c>
      <c r="Q213" s="184"/>
      <c r="R213" s="184"/>
      <c r="U213" s="187"/>
      <c r="V213" s="187"/>
    </row>
    <row r="214" spans="1:22" hidden="1">
      <c r="A214" s="114">
        <v>212</v>
      </c>
      <c r="B214" s="184">
        <f>'1.MonthlyData12(26)'!AF214/1000</f>
        <v>1330.7850000000001</v>
      </c>
      <c r="C214" s="184">
        <f t="shared" si="25"/>
        <v>0</v>
      </c>
      <c r="D214" s="184">
        <f t="shared" si="25"/>
        <v>0</v>
      </c>
      <c r="E214" s="184">
        <f t="shared" si="25"/>
        <v>0</v>
      </c>
      <c r="F214" s="184">
        <f t="shared" si="25"/>
        <v>0</v>
      </c>
      <c r="G214" s="184">
        <f t="shared" si="25"/>
        <v>0</v>
      </c>
      <c r="H214" s="184">
        <f t="shared" si="25"/>
        <v>0</v>
      </c>
      <c r="I214" s="184">
        <f t="shared" si="25"/>
        <v>0</v>
      </c>
      <c r="J214" s="184">
        <f t="shared" si="25"/>
        <v>1</v>
      </c>
      <c r="K214" s="184">
        <f t="shared" si="25"/>
        <v>0</v>
      </c>
      <c r="L214" s="184">
        <f t="shared" si="25"/>
        <v>0</v>
      </c>
      <c r="M214" s="184">
        <f t="shared" si="25"/>
        <v>0</v>
      </c>
      <c r="N214" s="184">
        <f t="shared" si="25"/>
        <v>0</v>
      </c>
      <c r="O214" s="184">
        <f t="shared" si="23"/>
        <v>212</v>
      </c>
      <c r="P214" s="184" cm="1">
        <f t="array" ref="P214">$S$30+$S$43*O214+SUM(C214:N214*TRANSPOSE($S$31:$S$42))</f>
        <v>1411.2685208974358</v>
      </c>
      <c r="Q214" s="184"/>
      <c r="R214" s="184"/>
      <c r="U214" s="187"/>
      <c r="V214" s="187"/>
    </row>
    <row r="215" spans="1:22" hidden="1">
      <c r="A215" s="114">
        <v>213</v>
      </c>
      <c r="B215" s="184">
        <f>'1.MonthlyData12(26)'!AF215/1000</f>
        <v>1404.904</v>
      </c>
      <c r="C215" s="184">
        <f t="shared" si="25"/>
        <v>0</v>
      </c>
      <c r="D215" s="184">
        <f t="shared" si="25"/>
        <v>0</v>
      </c>
      <c r="E215" s="184">
        <f t="shared" si="25"/>
        <v>0</v>
      </c>
      <c r="F215" s="184">
        <f t="shared" si="25"/>
        <v>0</v>
      </c>
      <c r="G215" s="184">
        <f t="shared" si="25"/>
        <v>0</v>
      </c>
      <c r="H215" s="184">
        <f t="shared" si="25"/>
        <v>0</v>
      </c>
      <c r="I215" s="184">
        <f t="shared" si="25"/>
        <v>0</v>
      </c>
      <c r="J215" s="184">
        <f t="shared" si="25"/>
        <v>0</v>
      </c>
      <c r="K215" s="184">
        <f t="shared" si="25"/>
        <v>1</v>
      </c>
      <c r="L215" s="184">
        <f t="shared" si="25"/>
        <v>0</v>
      </c>
      <c r="M215" s="184">
        <f t="shared" si="25"/>
        <v>0</v>
      </c>
      <c r="N215" s="184">
        <f t="shared" si="25"/>
        <v>0</v>
      </c>
      <c r="O215" s="184">
        <f t="shared" si="23"/>
        <v>213</v>
      </c>
      <c r="P215" s="184" cm="1">
        <f t="array" ref="P215">$S$30+$S$43*O215+SUM(C215:N215*TRANSPOSE($S$31:$S$42))</f>
        <v>1365.8187901282049</v>
      </c>
      <c r="Q215" s="184"/>
      <c r="R215" s="184"/>
      <c r="U215" s="187"/>
      <c r="V215" s="187"/>
    </row>
    <row r="216" spans="1:22" hidden="1">
      <c r="A216" s="114">
        <v>214</v>
      </c>
      <c r="B216" s="184">
        <f>'1.MonthlyData12(26)'!AF216/1000</f>
        <v>1298.692</v>
      </c>
      <c r="C216" s="184">
        <f t="shared" si="25"/>
        <v>0</v>
      </c>
      <c r="D216" s="184">
        <f t="shared" si="25"/>
        <v>0</v>
      </c>
      <c r="E216" s="184">
        <f t="shared" si="25"/>
        <v>0</v>
      </c>
      <c r="F216" s="184">
        <f t="shared" si="25"/>
        <v>0</v>
      </c>
      <c r="G216" s="184">
        <f t="shared" si="25"/>
        <v>0</v>
      </c>
      <c r="H216" s="184">
        <f t="shared" si="25"/>
        <v>0</v>
      </c>
      <c r="I216" s="184">
        <f t="shared" si="25"/>
        <v>0</v>
      </c>
      <c r="J216" s="184">
        <f t="shared" si="25"/>
        <v>0</v>
      </c>
      <c r="K216" s="184">
        <f t="shared" si="25"/>
        <v>0</v>
      </c>
      <c r="L216" s="184">
        <f t="shared" si="25"/>
        <v>1</v>
      </c>
      <c r="M216" s="184">
        <f t="shared" si="25"/>
        <v>0</v>
      </c>
      <c r="N216" s="184">
        <f t="shared" si="25"/>
        <v>0</v>
      </c>
      <c r="O216" s="184">
        <f t="shared" si="23"/>
        <v>214</v>
      </c>
      <c r="P216" s="184" cm="1">
        <f t="array" ref="P216">$S$30+$S$43*O216+SUM(C216:N216*TRANSPOSE($S$31:$S$42))</f>
        <v>1385.7804824358973</v>
      </c>
      <c r="Q216" s="184"/>
      <c r="R216" s="184"/>
      <c r="U216" s="187"/>
      <c r="V216" s="187"/>
    </row>
    <row r="217" spans="1:22" hidden="1">
      <c r="A217" s="114">
        <v>215</v>
      </c>
      <c r="B217" s="184">
        <f>'1.MonthlyData12(26)'!AF217/1000</f>
        <v>1244.8610000000001</v>
      </c>
      <c r="C217" s="184">
        <f t="shared" si="25"/>
        <v>0</v>
      </c>
      <c r="D217" s="184">
        <f t="shared" si="25"/>
        <v>0</v>
      </c>
      <c r="E217" s="184">
        <f t="shared" si="25"/>
        <v>0</v>
      </c>
      <c r="F217" s="184">
        <f t="shared" si="25"/>
        <v>0</v>
      </c>
      <c r="G217" s="184">
        <f t="shared" si="25"/>
        <v>0</v>
      </c>
      <c r="H217" s="184">
        <f t="shared" si="25"/>
        <v>0</v>
      </c>
      <c r="I217" s="184">
        <f t="shared" si="25"/>
        <v>0</v>
      </c>
      <c r="J217" s="184">
        <f t="shared" si="25"/>
        <v>0</v>
      </c>
      <c r="K217" s="184">
        <f t="shared" si="25"/>
        <v>0</v>
      </c>
      <c r="L217" s="184">
        <f t="shared" si="25"/>
        <v>0</v>
      </c>
      <c r="M217" s="184">
        <f t="shared" si="25"/>
        <v>1</v>
      </c>
      <c r="N217" s="184">
        <f t="shared" si="25"/>
        <v>0</v>
      </c>
      <c r="O217" s="184">
        <f t="shared" si="23"/>
        <v>215</v>
      </c>
      <c r="P217" s="184" cm="1">
        <f t="array" ref="P217">$S$30+$S$43*O217+SUM(C217:N217*TRANSPOSE($S$31:$S$42))</f>
        <v>1329.157867051282</v>
      </c>
      <c r="Q217" s="184"/>
      <c r="R217" s="184"/>
      <c r="U217" s="187"/>
      <c r="V217" s="187"/>
    </row>
    <row r="218" spans="1:22" hidden="1">
      <c r="A218" s="114">
        <v>216</v>
      </c>
      <c r="B218" s="184">
        <f>'1.MonthlyData12(26)'!AF218/1000</f>
        <v>1225.8050000000001</v>
      </c>
      <c r="C218" s="184">
        <f t="shared" si="25"/>
        <v>0</v>
      </c>
      <c r="D218" s="184">
        <f t="shared" si="25"/>
        <v>0</v>
      </c>
      <c r="E218" s="184">
        <f t="shared" si="25"/>
        <v>0</v>
      </c>
      <c r="F218" s="184">
        <f t="shared" si="25"/>
        <v>0</v>
      </c>
      <c r="G218" s="184">
        <f t="shared" si="25"/>
        <v>0</v>
      </c>
      <c r="H218" s="184">
        <f t="shared" si="25"/>
        <v>0</v>
      </c>
      <c r="I218" s="184">
        <f t="shared" si="25"/>
        <v>0</v>
      </c>
      <c r="J218" s="184">
        <f t="shared" si="25"/>
        <v>0</v>
      </c>
      <c r="K218" s="184">
        <f t="shared" si="25"/>
        <v>0</v>
      </c>
      <c r="L218" s="184">
        <f t="shared" si="25"/>
        <v>0</v>
      </c>
      <c r="M218" s="184">
        <f t="shared" si="25"/>
        <v>0</v>
      </c>
      <c r="N218" s="184">
        <f t="shared" si="25"/>
        <v>0</v>
      </c>
      <c r="O218" s="184">
        <f t="shared" si="23"/>
        <v>216</v>
      </c>
      <c r="P218" s="184" cm="1">
        <f t="array" ref="P218">$S$30+$S$43*O218+SUM(C218:N218*TRANSPOSE($S$31:$S$42))</f>
        <v>1297.2235208974359</v>
      </c>
      <c r="Q218" s="184"/>
      <c r="R218" s="184"/>
      <c r="U218" s="187"/>
      <c r="V218" s="187"/>
    </row>
    <row r="219" spans="1:22" hidden="1">
      <c r="A219" s="114">
        <v>217</v>
      </c>
      <c r="B219" s="184">
        <f>'1.MonthlyData12(26)'!AF219/1000</f>
        <v>958.91700000000003</v>
      </c>
      <c r="C219" s="184">
        <f t="shared" si="25"/>
        <v>1</v>
      </c>
      <c r="D219" s="184">
        <f t="shared" si="25"/>
        <v>0</v>
      </c>
      <c r="E219" s="184">
        <f t="shared" si="25"/>
        <v>0</v>
      </c>
      <c r="F219" s="184">
        <f t="shared" si="25"/>
        <v>0</v>
      </c>
      <c r="G219" s="184">
        <f t="shared" si="25"/>
        <v>0</v>
      </c>
      <c r="H219" s="184">
        <f t="shared" si="25"/>
        <v>0</v>
      </c>
      <c r="I219" s="184">
        <f t="shared" si="25"/>
        <v>0</v>
      </c>
      <c r="J219" s="184">
        <f t="shared" si="25"/>
        <v>0</v>
      </c>
      <c r="K219" s="184">
        <f t="shared" si="25"/>
        <v>0</v>
      </c>
      <c r="L219" s="184">
        <f t="shared" si="25"/>
        <v>0</v>
      </c>
      <c r="M219" s="184">
        <f t="shared" si="25"/>
        <v>0</v>
      </c>
      <c r="N219" s="184">
        <f t="shared" si="25"/>
        <v>0</v>
      </c>
      <c r="O219" s="184">
        <f t="shared" si="23"/>
        <v>217</v>
      </c>
      <c r="P219" s="184" cm="1">
        <f t="array" ref="P219">$S$30+$S$43*O219+SUM(C219:N219*TRANSPOSE($S$31:$S$42))</f>
        <v>1279.0653588746434</v>
      </c>
      <c r="Q219" s="184"/>
      <c r="R219" s="184"/>
      <c r="U219" s="187"/>
      <c r="V219" s="187"/>
    </row>
    <row r="220" spans="1:22" hidden="1">
      <c r="A220" s="114">
        <v>218</v>
      </c>
      <c r="B220" s="184">
        <f>'1.MonthlyData12(26)'!AF220/1000</f>
        <v>915.779</v>
      </c>
      <c r="C220" s="184">
        <f t="shared" si="25"/>
        <v>0</v>
      </c>
      <c r="D220" s="184">
        <f t="shared" si="25"/>
        <v>1</v>
      </c>
      <c r="E220" s="184">
        <f t="shared" si="25"/>
        <v>0</v>
      </c>
      <c r="F220" s="184">
        <f t="shared" si="25"/>
        <v>0</v>
      </c>
      <c r="G220" s="184">
        <f t="shared" si="25"/>
        <v>0</v>
      </c>
      <c r="H220" s="184">
        <f t="shared" si="25"/>
        <v>0</v>
      </c>
      <c r="I220" s="184">
        <f t="shared" si="25"/>
        <v>0</v>
      </c>
      <c r="J220" s="184">
        <f t="shared" si="25"/>
        <v>0</v>
      </c>
      <c r="K220" s="184">
        <f t="shared" si="25"/>
        <v>0</v>
      </c>
      <c r="L220" s="184">
        <f t="shared" si="25"/>
        <v>0</v>
      </c>
      <c r="M220" s="184">
        <f t="shared" si="25"/>
        <v>0</v>
      </c>
      <c r="N220" s="184">
        <f t="shared" si="25"/>
        <v>0</v>
      </c>
      <c r="O220" s="184">
        <f t="shared" si="23"/>
        <v>218</v>
      </c>
      <c r="P220" s="184" cm="1">
        <f t="array" ref="P220">$S$30+$S$43*O220+SUM(C220:N220*TRANSPOSE($S$31:$S$42))</f>
        <v>1189.9991665669515</v>
      </c>
      <c r="Q220" s="184"/>
      <c r="R220" s="184"/>
      <c r="U220" s="187"/>
      <c r="V220" s="187"/>
    </row>
    <row r="221" spans="1:22" hidden="1">
      <c r="A221" s="114">
        <v>219</v>
      </c>
      <c r="B221" s="184">
        <f>'1.MonthlyData12(26)'!AF221/1000</f>
        <v>1421.9469999999999</v>
      </c>
      <c r="C221" s="184">
        <f t="shared" si="25"/>
        <v>0</v>
      </c>
      <c r="D221" s="184">
        <f t="shared" si="25"/>
        <v>0</v>
      </c>
      <c r="E221" s="184">
        <f t="shared" si="25"/>
        <v>1</v>
      </c>
      <c r="F221" s="184">
        <f t="shared" si="25"/>
        <v>0</v>
      </c>
      <c r="G221" s="184">
        <f t="shared" si="25"/>
        <v>0</v>
      </c>
      <c r="H221" s="184">
        <f t="shared" si="25"/>
        <v>0</v>
      </c>
      <c r="I221" s="184">
        <f t="shared" si="25"/>
        <v>0</v>
      </c>
      <c r="J221" s="184">
        <f t="shared" si="25"/>
        <v>0</v>
      </c>
      <c r="K221" s="184">
        <f t="shared" si="25"/>
        <v>0</v>
      </c>
      <c r="L221" s="184">
        <f t="shared" si="25"/>
        <v>0</v>
      </c>
      <c r="M221" s="184">
        <f t="shared" si="25"/>
        <v>0</v>
      </c>
      <c r="N221" s="184">
        <f t="shared" si="25"/>
        <v>0</v>
      </c>
      <c r="O221" s="184">
        <f t="shared" si="23"/>
        <v>219</v>
      </c>
      <c r="P221" s="184" cm="1">
        <f t="array" ref="P221">$S$30+$S$43*O221+SUM(C221:N221*TRANSPOSE($S$31:$S$42))</f>
        <v>1236.2299357977206</v>
      </c>
      <c r="Q221" s="184"/>
      <c r="R221" s="184"/>
      <c r="U221" s="187"/>
      <c r="V221" s="187"/>
    </row>
    <row r="222" spans="1:22" hidden="1">
      <c r="A222" s="114">
        <v>220</v>
      </c>
      <c r="B222" s="184">
        <f>'1.MonthlyData12(26)'!AF222/1000</f>
        <v>1277.8340000000001</v>
      </c>
      <c r="C222" s="184">
        <f t="shared" si="25"/>
        <v>0</v>
      </c>
      <c r="D222" s="184">
        <f t="shared" si="25"/>
        <v>0</v>
      </c>
      <c r="E222" s="184">
        <f t="shared" si="25"/>
        <v>0</v>
      </c>
      <c r="F222" s="184">
        <f t="shared" si="25"/>
        <v>1</v>
      </c>
      <c r="G222" s="184">
        <f t="shared" si="25"/>
        <v>0</v>
      </c>
      <c r="H222" s="184">
        <f t="shared" si="25"/>
        <v>0</v>
      </c>
      <c r="I222" s="184">
        <f t="shared" si="25"/>
        <v>0</v>
      </c>
      <c r="J222" s="184">
        <f t="shared" si="25"/>
        <v>0</v>
      </c>
      <c r="K222" s="184">
        <f t="shared" si="25"/>
        <v>0</v>
      </c>
      <c r="L222" s="184">
        <f t="shared" si="25"/>
        <v>0</v>
      </c>
      <c r="M222" s="184">
        <f t="shared" si="25"/>
        <v>0</v>
      </c>
      <c r="N222" s="184">
        <f t="shared" si="25"/>
        <v>0</v>
      </c>
      <c r="O222" s="184">
        <f t="shared" si="23"/>
        <v>220</v>
      </c>
      <c r="P222" s="184" cm="1">
        <f t="array" ref="P222">$S$30+$S$43*O222+SUM(C222:N222*TRANSPOSE($S$31:$S$42))</f>
        <v>1300.779551182336</v>
      </c>
      <c r="Q222" s="184"/>
      <c r="R222" s="184"/>
      <c r="U222" s="187"/>
      <c r="V222" s="187"/>
    </row>
    <row r="223" spans="1:22" hidden="1">
      <c r="A223" s="114">
        <v>221</v>
      </c>
      <c r="B223" s="184">
        <f>'1.MonthlyData12(26)'!AF223/1000</f>
        <v>1330.0409999999999</v>
      </c>
      <c r="C223" s="184">
        <f t="shared" ref="C223:N232" si="26">IF(MOD($A223,$N$1)=C$1,1,0)</f>
        <v>0</v>
      </c>
      <c r="D223" s="184">
        <f t="shared" si="26"/>
        <v>0</v>
      </c>
      <c r="E223" s="184">
        <f t="shared" si="26"/>
        <v>0</v>
      </c>
      <c r="F223" s="184">
        <f t="shared" si="26"/>
        <v>0</v>
      </c>
      <c r="G223" s="184">
        <f t="shared" si="26"/>
        <v>1</v>
      </c>
      <c r="H223" s="184">
        <f t="shared" si="26"/>
        <v>0</v>
      </c>
      <c r="I223" s="184">
        <f t="shared" si="26"/>
        <v>0</v>
      </c>
      <c r="J223" s="184">
        <f t="shared" si="26"/>
        <v>0</v>
      </c>
      <c r="K223" s="184">
        <f t="shared" si="26"/>
        <v>0</v>
      </c>
      <c r="L223" s="184">
        <f t="shared" si="26"/>
        <v>0</v>
      </c>
      <c r="M223" s="184">
        <f t="shared" si="26"/>
        <v>0</v>
      </c>
      <c r="N223" s="184">
        <f t="shared" si="26"/>
        <v>0</v>
      </c>
      <c r="O223" s="184">
        <f t="shared" si="23"/>
        <v>221</v>
      </c>
      <c r="P223" s="184" cm="1">
        <f t="array" ref="P223">$S$30+$S$43*O223+SUM(C223:N223*TRANSPOSE($S$31:$S$42))</f>
        <v>1376.9701281054126</v>
      </c>
      <c r="Q223" s="184"/>
      <c r="R223" s="184"/>
      <c r="U223" s="187"/>
      <c r="V223" s="187"/>
    </row>
    <row r="224" spans="1:22" hidden="1">
      <c r="A224" s="114">
        <v>222</v>
      </c>
      <c r="B224" s="184">
        <f>'1.MonthlyData12(26)'!AF224/1000</f>
        <v>1305.424</v>
      </c>
      <c r="C224" s="184">
        <f t="shared" si="26"/>
        <v>0</v>
      </c>
      <c r="D224" s="184">
        <f t="shared" si="26"/>
        <v>0</v>
      </c>
      <c r="E224" s="184">
        <f t="shared" si="26"/>
        <v>0</v>
      </c>
      <c r="F224" s="184">
        <f t="shared" si="26"/>
        <v>0</v>
      </c>
      <c r="G224" s="184">
        <f t="shared" si="26"/>
        <v>0</v>
      </c>
      <c r="H224" s="184">
        <f t="shared" si="26"/>
        <v>1</v>
      </c>
      <c r="I224" s="184">
        <f t="shared" si="26"/>
        <v>0</v>
      </c>
      <c r="J224" s="184">
        <f t="shared" si="26"/>
        <v>0</v>
      </c>
      <c r="K224" s="184">
        <f t="shared" si="26"/>
        <v>0</v>
      </c>
      <c r="L224" s="184">
        <f t="shared" si="26"/>
        <v>0</v>
      </c>
      <c r="M224" s="184">
        <f t="shared" si="26"/>
        <v>0</v>
      </c>
      <c r="N224" s="184">
        <f t="shared" si="26"/>
        <v>0</v>
      </c>
      <c r="O224" s="184">
        <f t="shared" si="23"/>
        <v>222</v>
      </c>
      <c r="P224" s="184" cm="1">
        <f t="array" ref="P224">$S$30+$S$43*O224+SUM(C224:N224*TRANSPOSE($S$31:$S$42))</f>
        <v>1355.7805511823358</v>
      </c>
      <c r="Q224" s="184"/>
      <c r="R224" s="184"/>
      <c r="U224" s="187"/>
      <c r="V224" s="187"/>
    </row>
    <row r="225" spans="1:22" hidden="1">
      <c r="A225" s="114">
        <v>223</v>
      </c>
      <c r="B225" s="184">
        <f>'1.MonthlyData12(26)'!AF225/1000</f>
        <v>1389.373</v>
      </c>
      <c r="C225" s="184">
        <f t="shared" si="26"/>
        <v>0</v>
      </c>
      <c r="D225" s="184">
        <f t="shared" si="26"/>
        <v>0</v>
      </c>
      <c r="E225" s="184">
        <f t="shared" si="26"/>
        <v>0</v>
      </c>
      <c r="F225" s="184">
        <f t="shared" si="26"/>
        <v>0</v>
      </c>
      <c r="G225" s="184">
        <f t="shared" si="26"/>
        <v>0</v>
      </c>
      <c r="H225" s="184">
        <f t="shared" si="26"/>
        <v>0</v>
      </c>
      <c r="I225" s="184">
        <f t="shared" si="26"/>
        <v>1</v>
      </c>
      <c r="J225" s="184">
        <f t="shared" si="26"/>
        <v>0</v>
      </c>
      <c r="K225" s="184">
        <f t="shared" si="26"/>
        <v>0</v>
      </c>
      <c r="L225" s="184">
        <f t="shared" si="26"/>
        <v>0</v>
      </c>
      <c r="M225" s="184">
        <f t="shared" si="26"/>
        <v>0</v>
      </c>
      <c r="N225" s="184">
        <f t="shared" si="26"/>
        <v>0</v>
      </c>
      <c r="O225" s="184">
        <f t="shared" si="23"/>
        <v>223</v>
      </c>
      <c r="P225" s="184" cm="1">
        <f t="array" ref="P225">$S$30+$S$43*O225+SUM(C225:N225*TRANSPOSE($S$31:$S$42))</f>
        <v>1406.7240896438745</v>
      </c>
      <c r="Q225" s="184"/>
      <c r="R225" s="184"/>
      <c r="U225" s="187"/>
      <c r="V225" s="187"/>
    </row>
    <row r="226" spans="1:22" hidden="1">
      <c r="A226" s="114">
        <v>224</v>
      </c>
      <c r="B226" s="184">
        <f>'1.MonthlyData12(26)'!AF226/1000</f>
        <v>1490.32</v>
      </c>
      <c r="C226" s="184">
        <f t="shared" si="26"/>
        <v>0</v>
      </c>
      <c r="D226" s="184">
        <f t="shared" si="26"/>
        <v>0</v>
      </c>
      <c r="E226" s="184">
        <f t="shared" si="26"/>
        <v>0</v>
      </c>
      <c r="F226" s="184">
        <f t="shared" si="26"/>
        <v>0</v>
      </c>
      <c r="G226" s="184">
        <f t="shared" si="26"/>
        <v>0</v>
      </c>
      <c r="H226" s="184">
        <f t="shared" si="26"/>
        <v>0</v>
      </c>
      <c r="I226" s="184">
        <f t="shared" si="26"/>
        <v>0</v>
      </c>
      <c r="J226" s="184">
        <f t="shared" si="26"/>
        <v>1</v>
      </c>
      <c r="K226" s="184">
        <f t="shared" si="26"/>
        <v>0</v>
      </c>
      <c r="L226" s="184">
        <f t="shared" si="26"/>
        <v>0</v>
      </c>
      <c r="M226" s="184">
        <f t="shared" si="26"/>
        <v>0</v>
      </c>
      <c r="N226" s="184">
        <f t="shared" si="26"/>
        <v>0</v>
      </c>
      <c r="O226" s="184">
        <f t="shared" si="23"/>
        <v>224</v>
      </c>
      <c r="P226" s="184" cm="1">
        <f t="array" ref="P226">$S$30+$S$43*O226+SUM(C226:N226*TRANSPOSE($S$31:$S$42))</f>
        <v>1446.2090127207975</v>
      </c>
      <c r="Q226" s="184"/>
      <c r="R226" s="184"/>
      <c r="U226" s="187"/>
      <c r="V226" s="187"/>
    </row>
    <row r="227" spans="1:22" hidden="1">
      <c r="A227" s="114">
        <v>225</v>
      </c>
      <c r="B227" s="184">
        <f>'1.MonthlyData12(26)'!AF227/1000</f>
        <v>1385.9290000000001</v>
      </c>
      <c r="C227" s="184">
        <f t="shared" si="26"/>
        <v>0</v>
      </c>
      <c r="D227" s="184">
        <f t="shared" si="26"/>
        <v>0</v>
      </c>
      <c r="E227" s="184">
        <f t="shared" si="26"/>
        <v>0</v>
      </c>
      <c r="F227" s="184">
        <f t="shared" si="26"/>
        <v>0</v>
      </c>
      <c r="G227" s="184">
        <f t="shared" si="26"/>
        <v>0</v>
      </c>
      <c r="H227" s="184">
        <f t="shared" si="26"/>
        <v>0</v>
      </c>
      <c r="I227" s="184">
        <f t="shared" si="26"/>
        <v>0</v>
      </c>
      <c r="J227" s="184">
        <f t="shared" si="26"/>
        <v>0</v>
      </c>
      <c r="K227" s="184">
        <f t="shared" si="26"/>
        <v>1</v>
      </c>
      <c r="L227" s="184">
        <f t="shared" si="26"/>
        <v>0</v>
      </c>
      <c r="M227" s="184">
        <f t="shared" si="26"/>
        <v>0</v>
      </c>
      <c r="N227" s="184">
        <f t="shared" si="26"/>
        <v>0</v>
      </c>
      <c r="O227" s="184">
        <f t="shared" si="23"/>
        <v>225</v>
      </c>
      <c r="P227" s="184" cm="1">
        <f t="array" ref="P227">$S$30+$S$43*O227+SUM(C227:N227*TRANSPOSE($S$31:$S$42))</f>
        <v>1400.7592819515667</v>
      </c>
      <c r="Q227" s="184"/>
      <c r="R227" s="184"/>
      <c r="U227" s="187"/>
      <c r="V227" s="187"/>
    </row>
    <row r="228" spans="1:22" hidden="1">
      <c r="A228" s="114">
        <v>226</v>
      </c>
      <c r="B228" s="184">
        <f>'1.MonthlyData12(26)'!AF228/1000</f>
        <v>1324.5740000000001</v>
      </c>
      <c r="C228" s="184">
        <f t="shared" si="26"/>
        <v>0</v>
      </c>
      <c r="D228" s="184">
        <f t="shared" si="26"/>
        <v>0</v>
      </c>
      <c r="E228" s="184">
        <f t="shared" si="26"/>
        <v>0</v>
      </c>
      <c r="F228" s="184">
        <f t="shared" si="26"/>
        <v>0</v>
      </c>
      <c r="G228" s="184">
        <f t="shared" si="26"/>
        <v>0</v>
      </c>
      <c r="H228" s="184">
        <f t="shared" si="26"/>
        <v>0</v>
      </c>
      <c r="I228" s="184">
        <f t="shared" si="26"/>
        <v>0</v>
      </c>
      <c r="J228" s="184">
        <f t="shared" si="26"/>
        <v>0</v>
      </c>
      <c r="K228" s="184">
        <f t="shared" si="26"/>
        <v>0</v>
      </c>
      <c r="L228" s="184">
        <f t="shared" si="26"/>
        <v>1</v>
      </c>
      <c r="M228" s="184">
        <f t="shared" si="26"/>
        <v>0</v>
      </c>
      <c r="N228" s="184">
        <f t="shared" si="26"/>
        <v>0</v>
      </c>
      <c r="O228" s="184">
        <f t="shared" si="23"/>
        <v>226</v>
      </c>
      <c r="P228" s="184" cm="1">
        <f t="array" ref="P228">$S$30+$S$43*O228+SUM(C228:N228*TRANSPOSE($S$31:$S$42))</f>
        <v>1420.720974259259</v>
      </c>
      <c r="Q228" s="184"/>
      <c r="R228" s="184"/>
      <c r="U228" s="187"/>
      <c r="V228" s="187"/>
    </row>
    <row r="229" spans="1:22" hidden="1">
      <c r="A229" s="114">
        <v>227</v>
      </c>
      <c r="B229" s="184">
        <f>'1.MonthlyData12(26)'!AF229/1000</f>
        <v>1329.6669999999999</v>
      </c>
      <c r="C229" s="184">
        <f t="shared" si="26"/>
        <v>0</v>
      </c>
      <c r="D229" s="184">
        <f t="shared" si="26"/>
        <v>0</v>
      </c>
      <c r="E229" s="184">
        <f t="shared" si="26"/>
        <v>0</v>
      </c>
      <c r="F229" s="184">
        <f t="shared" si="26"/>
        <v>0</v>
      </c>
      <c r="G229" s="184">
        <f t="shared" si="26"/>
        <v>0</v>
      </c>
      <c r="H229" s="184">
        <f t="shared" si="26"/>
        <v>0</v>
      </c>
      <c r="I229" s="184">
        <f t="shared" si="26"/>
        <v>0</v>
      </c>
      <c r="J229" s="184">
        <f t="shared" si="26"/>
        <v>0</v>
      </c>
      <c r="K229" s="184">
        <f t="shared" si="26"/>
        <v>0</v>
      </c>
      <c r="L229" s="184">
        <f t="shared" si="26"/>
        <v>0</v>
      </c>
      <c r="M229" s="184">
        <f t="shared" si="26"/>
        <v>1</v>
      </c>
      <c r="N229" s="184">
        <f t="shared" si="26"/>
        <v>0</v>
      </c>
      <c r="O229" s="184">
        <f t="shared" si="23"/>
        <v>227</v>
      </c>
      <c r="P229" s="184" cm="1">
        <f t="array" ref="P229">$S$30+$S$43*O229+SUM(C229:N229*TRANSPOSE($S$31:$S$42))</f>
        <v>1364.0983588746437</v>
      </c>
      <c r="Q229" s="184"/>
      <c r="R229" s="184"/>
      <c r="U229" s="187"/>
      <c r="V229" s="187"/>
    </row>
    <row r="230" spans="1:22" hidden="1">
      <c r="A230" s="114">
        <v>228</v>
      </c>
      <c r="B230" s="184">
        <f>'1.MonthlyData12(26)'!AF230/1000</f>
        <v>1222.7249999999999</v>
      </c>
      <c r="C230" s="184">
        <f t="shared" si="26"/>
        <v>0</v>
      </c>
      <c r="D230" s="184">
        <f t="shared" si="26"/>
        <v>0</v>
      </c>
      <c r="E230" s="184">
        <f t="shared" si="26"/>
        <v>0</v>
      </c>
      <c r="F230" s="184">
        <f t="shared" si="26"/>
        <v>0</v>
      </c>
      <c r="G230" s="184">
        <f t="shared" si="26"/>
        <v>0</v>
      </c>
      <c r="H230" s="184">
        <f t="shared" si="26"/>
        <v>0</v>
      </c>
      <c r="I230" s="184">
        <f t="shared" si="26"/>
        <v>0</v>
      </c>
      <c r="J230" s="184">
        <f t="shared" si="26"/>
        <v>0</v>
      </c>
      <c r="K230" s="184">
        <f t="shared" si="26"/>
        <v>0</v>
      </c>
      <c r="L230" s="184">
        <f t="shared" si="26"/>
        <v>0</v>
      </c>
      <c r="M230" s="184">
        <f t="shared" si="26"/>
        <v>0</v>
      </c>
      <c r="N230" s="184">
        <f t="shared" si="26"/>
        <v>0</v>
      </c>
      <c r="O230" s="184">
        <f t="shared" si="23"/>
        <v>228</v>
      </c>
      <c r="P230" s="184" cm="1">
        <f t="array" ref="P230">$S$30+$S$43*O230+SUM(C230:N230*TRANSPOSE($S$31:$S$42))</f>
        <v>1332.1640127207977</v>
      </c>
      <c r="Q230" s="184"/>
      <c r="R230" s="184"/>
      <c r="U230" s="187"/>
      <c r="V230" s="187"/>
    </row>
    <row r="231" spans="1:22" hidden="1">
      <c r="A231" s="114">
        <v>229</v>
      </c>
      <c r="B231" s="184">
        <f>'1.MonthlyData12(26)'!AF231/1000</f>
        <v>1240.586</v>
      </c>
      <c r="C231" s="184">
        <f t="shared" si="26"/>
        <v>1</v>
      </c>
      <c r="D231" s="184">
        <f t="shared" si="26"/>
        <v>0</v>
      </c>
      <c r="E231" s="184">
        <f t="shared" si="26"/>
        <v>0</v>
      </c>
      <c r="F231" s="184">
        <f t="shared" si="26"/>
        <v>0</v>
      </c>
      <c r="G231" s="184">
        <f t="shared" si="26"/>
        <v>0</v>
      </c>
      <c r="H231" s="184">
        <f t="shared" si="26"/>
        <v>0</v>
      </c>
      <c r="I231" s="184">
        <f t="shared" si="26"/>
        <v>0</v>
      </c>
      <c r="J231" s="184">
        <f t="shared" si="26"/>
        <v>0</v>
      </c>
      <c r="K231" s="184">
        <f t="shared" si="26"/>
        <v>0</v>
      </c>
      <c r="L231" s="184">
        <f t="shared" si="26"/>
        <v>0</v>
      </c>
      <c r="M231" s="184">
        <f t="shared" si="26"/>
        <v>0</v>
      </c>
      <c r="N231" s="184">
        <f t="shared" si="26"/>
        <v>0</v>
      </c>
      <c r="O231" s="184">
        <f t="shared" si="23"/>
        <v>229</v>
      </c>
      <c r="P231" s="184" cm="1">
        <f t="array" ref="P231">$S$30+$S$43*O231+SUM(C231:N231*TRANSPOSE($S$31:$S$42))</f>
        <v>1314.0058506980051</v>
      </c>
      <c r="Q231" s="184"/>
      <c r="R231" s="184"/>
      <c r="U231" s="187"/>
      <c r="V231" s="187"/>
    </row>
    <row r="232" spans="1:22" hidden="1">
      <c r="A232" s="114">
        <v>230</v>
      </c>
      <c r="B232" s="184">
        <f>'1.MonthlyData12(26)'!AF232/1000</f>
        <v>1275.133</v>
      </c>
      <c r="C232" s="184">
        <f t="shared" si="26"/>
        <v>0</v>
      </c>
      <c r="D232" s="184">
        <f t="shared" si="26"/>
        <v>1</v>
      </c>
      <c r="E232" s="184">
        <f t="shared" si="26"/>
        <v>0</v>
      </c>
      <c r="F232" s="184">
        <f t="shared" si="26"/>
        <v>0</v>
      </c>
      <c r="G232" s="184">
        <f t="shared" si="26"/>
        <v>0</v>
      </c>
      <c r="H232" s="184">
        <f t="shared" si="26"/>
        <v>0</v>
      </c>
      <c r="I232" s="184">
        <f t="shared" si="26"/>
        <v>0</v>
      </c>
      <c r="J232" s="184">
        <f t="shared" si="26"/>
        <v>0</v>
      </c>
      <c r="K232" s="184">
        <f t="shared" si="26"/>
        <v>0</v>
      </c>
      <c r="L232" s="184">
        <f t="shared" si="26"/>
        <v>0</v>
      </c>
      <c r="M232" s="184">
        <f t="shared" si="26"/>
        <v>0</v>
      </c>
      <c r="N232" s="184">
        <f t="shared" si="26"/>
        <v>0</v>
      </c>
      <c r="O232" s="184">
        <f t="shared" si="23"/>
        <v>230</v>
      </c>
      <c r="P232" s="184" cm="1">
        <f t="array" ref="P232">$S$30+$S$43*O232+SUM(C232:N232*TRANSPOSE($S$31:$S$42))</f>
        <v>1224.9396583903133</v>
      </c>
      <c r="Q232" s="184"/>
      <c r="R232" s="184"/>
      <c r="U232" s="187"/>
      <c r="V232" s="187"/>
    </row>
    <row r="233" spans="1:22" hidden="1">
      <c r="A233" s="114">
        <v>231</v>
      </c>
      <c r="B233" s="184">
        <f>'1.MonthlyData12(26)'!AF233/1000</f>
        <v>1077.7190000000001</v>
      </c>
      <c r="C233" s="184">
        <f t="shared" ref="C233:N242" si="27">IF(MOD($A233,$N$1)=C$1,1,0)</f>
        <v>0</v>
      </c>
      <c r="D233" s="184">
        <f t="shared" si="27"/>
        <v>0</v>
      </c>
      <c r="E233" s="184">
        <f t="shared" si="27"/>
        <v>1</v>
      </c>
      <c r="F233" s="184">
        <f t="shared" si="27"/>
        <v>0</v>
      </c>
      <c r="G233" s="184">
        <f t="shared" si="27"/>
        <v>0</v>
      </c>
      <c r="H233" s="184">
        <f t="shared" si="27"/>
        <v>0</v>
      </c>
      <c r="I233" s="184">
        <f t="shared" si="27"/>
        <v>0</v>
      </c>
      <c r="J233" s="184">
        <f t="shared" si="27"/>
        <v>0</v>
      </c>
      <c r="K233" s="184">
        <f t="shared" si="27"/>
        <v>0</v>
      </c>
      <c r="L233" s="184">
        <f t="shared" si="27"/>
        <v>0</v>
      </c>
      <c r="M233" s="184">
        <f t="shared" si="27"/>
        <v>0</v>
      </c>
      <c r="N233" s="184">
        <f t="shared" si="27"/>
        <v>0</v>
      </c>
      <c r="O233" s="184">
        <f t="shared" si="23"/>
        <v>231</v>
      </c>
      <c r="P233" s="184" cm="1">
        <f t="array" ref="P233">$S$30+$S$43*O233+SUM(C233:N233*TRANSPOSE($S$31:$S$42))</f>
        <v>1271.1704276210824</v>
      </c>
      <c r="Q233" s="184"/>
      <c r="R233" s="184"/>
      <c r="U233" s="187"/>
      <c r="V233" s="187"/>
    </row>
    <row r="234" spans="1:22" hidden="1">
      <c r="A234" s="114">
        <v>232</v>
      </c>
      <c r="B234" s="184">
        <f>'1.MonthlyData12(26)'!AF234/1000</f>
        <v>1135.019</v>
      </c>
      <c r="C234" s="184">
        <f t="shared" si="27"/>
        <v>0</v>
      </c>
      <c r="D234" s="184">
        <f t="shared" si="27"/>
        <v>0</v>
      </c>
      <c r="E234" s="184">
        <f t="shared" si="27"/>
        <v>0</v>
      </c>
      <c r="F234" s="184">
        <f t="shared" si="27"/>
        <v>1</v>
      </c>
      <c r="G234" s="184">
        <f t="shared" si="27"/>
        <v>0</v>
      </c>
      <c r="H234" s="184">
        <f t="shared" si="27"/>
        <v>0</v>
      </c>
      <c r="I234" s="184">
        <f t="shared" si="27"/>
        <v>0</v>
      </c>
      <c r="J234" s="184">
        <f t="shared" si="27"/>
        <v>0</v>
      </c>
      <c r="K234" s="184">
        <f t="shared" si="27"/>
        <v>0</v>
      </c>
      <c r="L234" s="184">
        <f t="shared" si="27"/>
        <v>0</v>
      </c>
      <c r="M234" s="184">
        <f t="shared" si="27"/>
        <v>0</v>
      </c>
      <c r="N234" s="184">
        <f t="shared" si="27"/>
        <v>0</v>
      </c>
      <c r="O234" s="184">
        <f t="shared" si="23"/>
        <v>232</v>
      </c>
      <c r="P234" s="184" cm="1">
        <f t="array" ref="P234">$S$30+$S$43*O234+SUM(C234:N234*TRANSPOSE($S$31:$S$42))</f>
        <v>1335.720043005698</v>
      </c>
      <c r="Q234" s="184"/>
      <c r="R234" s="184"/>
      <c r="U234" s="187"/>
      <c r="V234" s="187"/>
    </row>
    <row r="235" spans="1:22" hidden="1">
      <c r="A235" s="114">
        <v>233</v>
      </c>
      <c r="B235" s="184">
        <f>'1.MonthlyData12(26)'!AF235/1000</f>
        <v>1410.9749999999999</v>
      </c>
      <c r="C235" s="184">
        <f t="shared" si="27"/>
        <v>0</v>
      </c>
      <c r="D235" s="184">
        <f t="shared" si="27"/>
        <v>0</v>
      </c>
      <c r="E235" s="184">
        <f t="shared" si="27"/>
        <v>0</v>
      </c>
      <c r="F235" s="184">
        <f t="shared" si="27"/>
        <v>0</v>
      </c>
      <c r="G235" s="184">
        <f t="shared" si="27"/>
        <v>1</v>
      </c>
      <c r="H235" s="184">
        <f t="shared" si="27"/>
        <v>0</v>
      </c>
      <c r="I235" s="184">
        <f t="shared" si="27"/>
        <v>0</v>
      </c>
      <c r="J235" s="184">
        <f t="shared" si="27"/>
        <v>0</v>
      </c>
      <c r="K235" s="184">
        <f t="shared" si="27"/>
        <v>0</v>
      </c>
      <c r="L235" s="184">
        <f t="shared" si="27"/>
        <v>0</v>
      </c>
      <c r="M235" s="184">
        <f t="shared" si="27"/>
        <v>0</v>
      </c>
      <c r="N235" s="184">
        <f t="shared" si="27"/>
        <v>0</v>
      </c>
      <c r="O235" s="184">
        <f t="shared" si="23"/>
        <v>233</v>
      </c>
      <c r="P235" s="184" cm="1">
        <f t="array" ref="P235">$S$30+$S$43*O235+SUM(C235:N235*TRANSPOSE($S$31:$S$42))</f>
        <v>1411.9106199287746</v>
      </c>
      <c r="Q235" s="184"/>
      <c r="R235" s="184"/>
      <c r="U235" s="187"/>
      <c r="V235" s="187"/>
    </row>
    <row r="236" spans="1:22" hidden="1">
      <c r="A236" s="114">
        <v>234</v>
      </c>
      <c r="B236" s="184">
        <f>'1.MonthlyData12(26)'!AF236/1000</f>
        <v>1279.347</v>
      </c>
      <c r="C236" s="184">
        <f t="shared" si="27"/>
        <v>0</v>
      </c>
      <c r="D236" s="184">
        <f t="shared" si="27"/>
        <v>0</v>
      </c>
      <c r="E236" s="184">
        <f t="shared" si="27"/>
        <v>0</v>
      </c>
      <c r="F236" s="184">
        <f t="shared" si="27"/>
        <v>0</v>
      </c>
      <c r="G236" s="184">
        <f t="shared" si="27"/>
        <v>0</v>
      </c>
      <c r="H236" s="184">
        <f t="shared" si="27"/>
        <v>1</v>
      </c>
      <c r="I236" s="184">
        <f t="shared" si="27"/>
        <v>0</v>
      </c>
      <c r="J236" s="184">
        <f t="shared" si="27"/>
        <v>0</v>
      </c>
      <c r="K236" s="184">
        <f t="shared" si="27"/>
        <v>0</v>
      </c>
      <c r="L236" s="184">
        <f t="shared" si="27"/>
        <v>0</v>
      </c>
      <c r="M236" s="184">
        <f t="shared" si="27"/>
        <v>0</v>
      </c>
      <c r="N236" s="184">
        <f t="shared" si="27"/>
        <v>0</v>
      </c>
      <c r="O236" s="184">
        <f t="shared" si="23"/>
        <v>234</v>
      </c>
      <c r="P236" s="184" cm="1">
        <f t="array" ref="P236">$S$30+$S$43*O236+SUM(C236:N236*TRANSPOSE($S$31:$S$42))</f>
        <v>1390.7210430056975</v>
      </c>
      <c r="Q236" s="184"/>
      <c r="R236" s="184"/>
      <c r="U236" s="187"/>
      <c r="V236" s="187"/>
    </row>
    <row r="237" spans="1:22" hidden="1">
      <c r="A237" s="114">
        <v>235</v>
      </c>
      <c r="B237" s="184">
        <f>'1.MonthlyData12(26)'!AF237/1000</f>
        <v>1324.9829999999999</v>
      </c>
      <c r="C237" s="184">
        <f t="shared" si="27"/>
        <v>0</v>
      </c>
      <c r="D237" s="184">
        <f t="shared" si="27"/>
        <v>0</v>
      </c>
      <c r="E237" s="184">
        <f t="shared" si="27"/>
        <v>0</v>
      </c>
      <c r="F237" s="184">
        <f t="shared" si="27"/>
        <v>0</v>
      </c>
      <c r="G237" s="184">
        <f t="shared" si="27"/>
        <v>0</v>
      </c>
      <c r="H237" s="184">
        <f t="shared" si="27"/>
        <v>0</v>
      </c>
      <c r="I237" s="184">
        <f t="shared" si="27"/>
        <v>1</v>
      </c>
      <c r="J237" s="184">
        <f t="shared" si="27"/>
        <v>0</v>
      </c>
      <c r="K237" s="184">
        <f t="shared" si="27"/>
        <v>0</v>
      </c>
      <c r="L237" s="184">
        <f t="shared" si="27"/>
        <v>0</v>
      </c>
      <c r="M237" s="184">
        <f t="shared" si="27"/>
        <v>0</v>
      </c>
      <c r="N237" s="184">
        <f t="shared" si="27"/>
        <v>0</v>
      </c>
      <c r="O237" s="184">
        <f t="shared" si="23"/>
        <v>235</v>
      </c>
      <c r="P237" s="184" cm="1">
        <f t="array" ref="P237">$S$30+$S$43*O237+SUM(C237:N237*TRANSPOSE($S$31:$S$42))</f>
        <v>1441.6645814672363</v>
      </c>
      <c r="Q237" s="184"/>
      <c r="R237" s="184"/>
      <c r="U237" s="187"/>
      <c r="V237" s="187"/>
    </row>
    <row r="238" spans="1:22" hidden="1">
      <c r="A238" s="114">
        <v>236</v>
      </c>
      <c r="B238" s="184">
        <f>'1.MonthlyData12(26)'!AF238/1000</f>
        <v>1439.963</v>
      </c>
      <c r="C238" s="184">
        <f t="shared" si="27"/>
        <v>0</v>
      </c>
      <c r="D238" s="184">
        <f t="shared" si="27"/>
        <v>0</v>
      </c>
      <c r="E238" s="184">
        <f t="shared" si="27"/>
        <v>0</v>
      </c>
      <c r="F238" s="184">
        <f t="shared" si="27"/>
        <v>0</v>
      </c>
      <c r="G238" s="184">
        <f t="shared" si="27"/>
        <v>0</v>
      </c>
      <c r="H238" s="184">
        <f t="shared" si="27"/>
        <v>0</v>
      </c>
      <c r="I238" s="184">
        <f t="shared" si="27"/>
        <v>0</v>
      </c>
      <c r="J238" s="184">
        <f t="shared" si="27"/>
        <v>1</v>
      </c>
      <c r="K238" s="184">
        <f t="shared" si="27"/>
        <v>0</v>
      </c>
      <c r="L238" s="184">
        <f t="shared" si="27"/>
        <v>0</v>
      </c>
      <c r="M238" s="184">
        <f t="shared" si="27"/>
        <v>0</v>
      </c>
      <c r="N238" s="184">
        <f t="shared" si="27"/>
        <v>0</v>
      </c>
      <c r="O238" s="184">
        <f t="shared" si="23"/>
        <v>236</v>
      </c>
      <c r="P238" s="184" cm="1">
        <f t="array" ref="P238">$S$30+$S$43*O238+SUM(C238:N238*TRANSPOSE($S$31:$S$42))</f>
        <v>1481.1495045441595</v>
      </c>
      <c r="Q238" s="184"/>
      <c r="R238" s="184"/>
      <c r="U238" s="187"/>
      <c r="V238" s="187"/>
    </row>
    <row r="239" spans="1:22" hidden="1">
      <c r="A239" s="114">
        <v>237</v>
      </c>
      <c r="B239" s="184">
        <f>'1.MonthlyData12(26)'!AF239/1000</f>
        <v>1294.5119999999999</v>
      </c>
      <c r="C239" s="184">
        <f t="shared" si="27"/>
        <v>0</v>
      </c>
      <c r="D239" s="184">
        <f t="shared" si="27"/>
        <v>0</v>
      </c>
      <c r="E239" s="184">
        <f t="shared" si="27"/>
        <v>0</v>
      </c>
      <c r="F239" s="184">
        <f t="shared" si="27"/>
        <v>0</v>
      </c>
      <c r="G239" s="184">
        <f t="shared" si="27"/>
        <v>0</v>
      </c>
      <c r="H239" s="184">
        <f t="shared" si="27"/>
        <v>0</v>
      </c>
      <c r="I239" s="184">
        <f t="shared" si="27"/>
        <v>0</v>
      </c>
      <c r="J239" s="184">
        <f t="shared" si="27"/>
        <v>0</v>
      </c>
      <c r="K239" s="184">
        <f t="shared" si="27"/>
        <v>1</v>
      </c>
      <c r="L239" s="184">
        <f t="shared" si="27"/>
        <v>0</v>
      </c>
      <c r="M239" s="184">
        <f t="shared" si="27"/>
        <v>0</v>
      </c>
      <c r="N239" s="184">
        <f t="shared" si="27"/>
        <v>0</v>
      </c>
      <c r="O239" s="184">
        <f t="shared" si="23"/>
        <v>237</v>
      </c>
      <c r="P239" s="184" cm="1">
        <f t="array" ref="P239">$S$30+$S$43*O239+SUM(C239:N239*TRANSPOSE($S$31:$S$42))</f>
        <v>1435.6997737749286</v>
      </c>
      <c r="Q239" s="184"/>
      <c r="R239" s="184"/>
      <c r="U239" s="187"/>
      <c r="V239" s="187"/>
    </row>
    <row r="240" spans="1:22" hidden="1">
      <c r="A240" s="114">
        <v>238</v>
      </c>
      <c r="B240" s="184">
        <f>'1.MonthlyData12(26)'!AF240/1000</f>
        <v>1396.383</v>
      </c>
      <c r="C240" s="184">
        <f t="shared" si="27"/>
        <v>0</v>
      </c>
      <c r="D240" s="184">
        <f t="shared" si="27"/>
        <v>0</v>
      </c>
      <c r="E240" s="184">
        <f t="shared" si="27"/>
        <v>0</v>
      </c>
      <c r="F240" s="184">
        <f t="shared" si="27"/>
        <v>0</v>
      </c>
      <c r="G240" s="184">
        <f t="shared" si="27"/>
        <v>0</v>
      </c>
      <c r="H240" s="184">
        <f t="shared" si="27"/>
        <v>0</v>
      </c>
      <c r="I240" s="184">
        <f t="shared" si="27"/>
        <v>0</v>
      </c>
      <c r="J240" s="184">
        <f t="shared" si="27"/>
        <v>0</v>
      </c>
      <c r="K240" s="184">
        <f t="shared" si="27"/>
        <v>0</v>
      </c>
      <c r="L240" s="184">
        <f t="shared" si="27"/>
        <v>1</v>
      </c>
      <c r="M240" s="184">
        <f t="shared" si="27"/>
        <v>0</v>
      </c>
      <c r="N240" s="184">
        <f t="shared" si="27"/>
        <v>0</v>
      </c>
      <c r="O240" s="184">
        <f t="shared" si="23"/>
        <v>238</v>
      </c>
      <c r="P240" s="184" cm="1">
        <f t="array" ref="P240">$S$30+$S$43*O240+SUM(C240:N240*TRANSPOSE($S$31:$S$42))</f>
        <v>1455.6614660826208</v>
      </c>
      <c r="Q240" s="184"/>
      <c r="R240" s="184"/>
      <c r="U240" s="187"/>
      <c r="V240" s="187"/>
    </row>
    <row r="241" spans="1:22" hidden="1">
      <c r="A241" s="114">
        <v>239</v>
      </c>
      <c r="B241" s="184">
        <f>'1.MonthlyData12(26)'!AF241/1000</f>
        <v>1411.8720000000001</v>
      </c>
      <c r="C241" s="184">
        <f t="shared" si="27"/>
        <v>0</v>
      </c>
      <c r="D241" s="184">
        <f t="shared" si="27"/>
        <v>0</v>
      </c>
      <c r="E241" s="184">
        <f t="shared" si="27"/>
        <v>0</v>
      </c>
      <c r="F241" s="184">
        <f t="shared" si="27"/>
        <v>0</v>
      </c>
      <c r="G241" s="184">
        <f t="shared" si="27"/>
        <v>0</v>
      </c>
      <c r="H241" s="184">
        <f t="shared" si="27"/>
        <v>0</v>
      </c>
      <c r="I241" s="184">
        <f t="shared" si="27"/>
        <v>0</v>
      </c>
      <c r="J241" s="184">
        <f t="shared" si="27"/>
        <v>0</v>
      </c>
      <c r="K241" s="184">
        <f t="shared" si="27"/>
        <v>0</v>
      </c>
      <c r="L241" s="184">
        <f t="shared" si="27"/>
        <v>0</v>
      </c>
      <c r="M241" s="184">
        <f t="shared" si="27"/>
        <v>1</v>
      </c>
      <c r="N241" s="184">
        <f t="shared" si="27"/>
        <v>0</v>
      </c>
      <c r="O241" s="184">
        <f t="shared" si="23"/>
        <v>239</v>
      </c>
      <c r="P241" s="184" cm="1">
        <f t="array" ref="P241">$S$30+$S$43*O241+SUM(C241:N241*TRANSPOSE($S$31:$S$42))</f>
        <v>1399.0388506980055</v>
      </c>
      <c r="Q241" s="184"/>
      <c r="R241" s="184"/>
      <c r="U241" s="187"/>
      <c r="V241" s="187"/>
    </row>
    <row r="242" spans="1:22" hidden="1">
      <c r="A242" s="114">
        <v>240</v>
      </c>
      <c r="B242" s="184">
        <f>'1.MonthlyData12(26)'!AF242/1000</f>
        <v>1345.4659999999999</v>
      </c>
      <c r="C242" s="184">
        <f t="shared" si="27"/>
        <v>0</v>
      </c>
      <c r="D242" s="184">
        <f t="shared" si="27"/>
        <v>0</v>
      </c>
      <c r="E242" s="184">
        <f t="shared" si="27"/>
        <v>0</v>
      </c>
      <c r="F242" s="184">
        <f t="shared" si="27"/>
        <v>0</v>
      </c>
      <c r="G242" s="184">
        <f t="shared" si="27"/>
        <v>0</v>
      </c>
      <c r="H242" s="184">
        <f t="shared" si="27"/>
        <v>0</v>
      </c>
      <c r="I242" s="184">
        <f t="shared" si="27"/>
        <v>0</v>
      </c>
      <c r="J242" s="184">
        <f t="shared" si="27"/>
        <v>0</v>
      </c>
      <c r="K242" s="184">
        <f t="shared" si="27"/>
        <v>0</v>
      </c>
      <c r="L242" s="184">
        <f t="shared" si="27"/>
        <v>0</v>
      </c>
      <c r="M242" s="184">
        <f t="shared" si="27"/>
        <v>0</v>
      </c>
      <c r="N242" s="184">
        <f t="shared" si="27"/>
        <v>0</v>
      </c>
      <c r="O242" s="184">
        <f t="shared" si="23"/>
        <v>240</v>
      </c>
      <c r="P242" s="184" cm="1">
        <f t="array" ref="P242">$S$30+$S$43*O242+SUM(C242:N242*TRANSPOSE($S$31:$S$42))</f>
        <v>1367.1045045441597</v>
      </c>
      <c r="Q242" s="184"/>
      <c r="R242" s="184"/>
      <c r="U242" s="187"/>
      <c r="V242" s="187"/>
    </row>
    <row r="243" spans="1:22" hidden="1">
      <c r="A243" s="114">
        <v>241</v>
      </c>
      <c r="B243" s="184">
        <f>'1.MonthlyData12(26)'!AF243/1000</f>
        <v>1287.088</v>
      </c>
      <c r="C243" s="184">
        <f t="shared" ref="C243:N252" si="28">IF(MOD($A243,$N$1)=C$1,1,0)</f>
        <v>1</v>
      </c>
      <c r="D243" s="184">
        <f t="shared" si="28"/>
        <v>0</v>
      </c>
      <c r="E243" s="184">
        <f t="shared" si="28"/>
        <v>0</v>
      </c>
      <c r="F243" s="184">
        <f t="shared" si="28"/>
        <v>0</v>
      </c>
      <c r="G243" s="184">
        <f t="shared" si="28"/>
        <v>0</v>
      </c>
      <c r="H243" s="184">
        <f t="shared" si="28"/>
        <v>0</v>
      </c>
      <c r="I243" s="184">
        <f t="shared" si="28"/>
        <v>0</v>
      </c>
      <c r="J243" s="184">
        <f t="shared" si="28"/>
        <v>0</v>
      </c>
      <c r="K243" s="184">
        <f t="shared" si="28"/>
        <v>0</v>
      </c>
      <c r="L243" s="184">
        <f t="shared" si="28"/>
        <v>0</v>
      </c>
      <c r="M243" s="184">
        <f t="shared" si="28"/>
        <v>0</v>
      </c>
      <c r="N243" s="184">
        <f t="shared" si="28"/>
        <v>0</v>
      </c>
      <c r="O243" s="184">
        <f t="shared" si="23"/>
        <v>241</v>
      </c>
      <c r="P243" s="184" cm="1">
        <f t="array" ref="P243">$S$30+$S$43*O243+SUM(C243:N243*TRANSPOSE($S$31:$S$42))</f>
        <v>1348.9463425213671</v>
      </c>
      <c r="Q243" s="184"/>
      <c r="R243" s="184"/>
      <c r="U243" s="187"/>
      <c r="V243" s="187"/>
    </row>
    <row r="244" spans="1:22" hidden="1">
      <c r="A244" s="114">
        <v>242</v>
      </c>
      <c r="B244" s="184">
        <f>'1.MonthlyData12(26)'!AF244/1000</f>
        <v>1212.0329999999999</v>
      </c>
      <c r="C244" s="184">
        <f t="shared" si="28"/>
        <v>0</v>
      </c>
      <c r="D244" s="184">
        <f t="shared" si="28"/>
        <v>1</v>
      </c>
      <c r="E244" s="184">
        <f t="shared" si="28"/>
        <v>0</v>
      </c>
      <c r="F244" s="184">
        <f t="shared" si="28"/>
        <v>0</v>
      </c>
      <c r="G244" s="184">
        <f t="shared" si="28"/>
        <v>0</v>
      </c>
      <c r="H244" s="184">
        <f t="shared" si="28"/>
        <v>0</v>
      </c>
      <c r="I244" s="184">
        <f t="shared" si="28"/>
        <v>0</v>
      </c>
      <c r="J244" s="184">
        <f t="shared" si="28"/>
        <v>0</v>
      </c>
      <c r="K244" s="184">
        <f t="shared" si="28"/>
        <v>0</v>
      </c>
      <c r="L244" s="184">
        <f t="shared" si="28"/>
        <v>0</v>
      </c>
      <c r="M244" s="184">
        <f t="shared" si="28"/>
        <v>0</v>
      </c>
      <c r="N244" s="184">
        <f t="shared" si="28"/>
        <v>0</v>
      </c>
      <c r="O244" s="184">
        <f t="shared" si="23"/>
        <v>242</v>
      </c>
      <c r="P244" s="184" cm="1">
        <f t="array" ref="P244">$S$30+$S$43*O244+SUM(C244:N244*TRANSPOSE($S$31:$S$42))</f>
        <v>1259.8801502136751</v>
      </c>
      <c r="Q244" s="184"/>
      <c r="R244" s="184"/>
      <c r="U244" s="187"/>
      <c r="V244" s="187"/>
    </row>
    <row r="245" spans="1:22" hidden="1">
      <c r="A245" s="114">
        <v>243</v>
      </c>
      <c r="B245" s="184">
        <f>'1.MonthlyData12(26)'!AF245/1000</f>
        <v>1118.2449999999999</v>
      </c>
      <c r="C245" s="184">
        <f t="shared" si="28"/>
        <v>0</v>
      </c>
      <c r="D245" s="184">
        <f t="shared" si="28"/>
        <v>0</v>
      </c>
      <c r="E245" s="184">
        <f t="shared" si="28"/>
        <v>1</v>
      </c>
      <c r="F245" s="184">
        <f t="shared" si="28"/>
        <v>0</v>
      </c>
      <c r="G245" s="184">
        <f t="shared" si="28"/>
        <v>0</v>
      </c>
      <c r="H245" s="184">
        <f t="shared" si="28"/>
        <v>0</v>
      </c>
      <c r="I245" s="184">
        <f t="shared" si="28"/>
        <v>0</v>
      </c>
      <c r="J245" s="184">
        <f t="shared" si="28"/>
        <v>0</v>
      </c>
      <c r="K245" s="184">
        <f t="shared" si="28"/>
        <v>0</v>
      </c>
      <c r="L245" s="184">
        <f t="shared" si="28"/>
        <v>0</v>
      </c>
      <c r="M245" s="184">
        <f t="shared" si="28"/>
        <v>0</v>
      </c>
      <c r="N245" s="184">
        <f t="shared" si="28"/>
        <v>0</v>
      </c>
      <c r="O245" s="184">
        <f t="shared" si="23"/>
        <v>243</v>
      </c>
      <c r="P245" s="184" cm="1">
        <f t="array" ref="P245">$S$30+$S$43*O245+SUM(C245:N245*TRANSPOSE($S$31:$S$42))</f>
        <v>1306.1109194444441</v>
      </c>
      <c r="Q245" s="184"/>
      <c r="R245" s="184"/>
      <c r="U245" s="187"/>
      <c r="V245" s="187"/>
    </row>
    <row r="246" spans="1:22" hidden="1">
      <c r="A246" s="114">
        <v>244</v>
      </c>
      <c r="B246" s="184">
        <f>'1.MonthlyData12(26)'!AF246/1000</f>
        <v>1214.191</v>
      </c>
      <c r="C246" s="184">
        <f t="shared" si="28"/>
        <v>0</v>
      </c>
      <c r="D246" s="184">
        <f t="shared" si="28"/>
        <v>0</v>
      </c>
      <c r="E246" s="184">
        <f t="shared" si="28"/>
        <v>0</v>
      </c>
      <c r="F246" s="184">
        <f t="shared" si="28"/>
        <v>1</v>
      </c>
      <c r="G246" s="184">
        <f t="shared" si="28"/>
        <v>0</v>
      </c>
      <c r="H246" s="184">
        <f t="shared" si="28"/>
        <v>0</v>
      </c>
      <c r="I246" s="184">
        <f t="shared" si="28"/>
        <v>0</v>
      </c>
      <c r="J246" s="184">
        <f t="shared" si="28"/>
        <v>0</v>
      </c>
      <c r="K246" s="184">
        <f t="shared" si="28"/>
        <v>0</v>
      </c>
      <c r="L246" s="184">
        <f t="shared" si="28"/>
        <v>0</v>
      </c>
      <c r="M246" s="184">
        <f t="shared" si="28"/>
        <v>0</v>
      </c>
      <c r="N246" s="184">
        <f t="shared" si="28"/>
        <v>0</v>
      </c>
      <c r="O246" s="184">
        <f t="shared" si="23"/>
        <v>244</v>
      </c>
      <c r="P246" s="184" cm="1">
        <f t="array" ref="P246">$S$30+$S$43*O246+SUM(C246:N246*TRANSPOSE($S$31:$S$42))</f>
        <v>1370.6605348290598</v>
      </c>
      <c r="Q246" s="184"/>
      <c r="R246" s="184"/>
      <c r="U246" s="187"/>
      <c r="V246" s="187"/>
    </row>
    <row r="247" spans="1:22" hidden="1">
      <c r="A247" s="114">
        <v>245</v>
      </c>
      <c r="B247" s="184">
        <f>'1.MonthlyData12(26)'!AF247/1000</f>
        <v>1418.6969999999999</v>
      </c>
      <c r="C247" s="184">
        <f t="shared" si="28"/>
        <v>0</v>
      </c>
      <c r="D247" s="184">
        <f t="shared" si="28"/>
        <v>0</v>
      </c>
      <c r="E247" s="184">
        <f t="shared" si="28"/>
        <v>0</v>
      </c>
      <c r="F247" s="184">
        <f t="shared" si="28"/>
        <v>0</v>
      </c>
      <c r="G247" s="184">
        <f t="shared" si="28"/>
        <v>1</v>
      </c>
      <c r="H247" s="184">
        <f t="shared" si="28"/>
        <v>0</v>
      </c>
      <c r="I247" s="184">
        <f t="shared" si="28"/>
        <v>0</v>
      </c>
      <c r="J247" s="184">
        <f t="shared" si="28"/>
        <v>0</v>
      </c>
      <c r="K247" s="184">
        <f t="shared" si="28"/>
        <v>0</v>
      </c>
      <c r="L247" s="184">
        <f t="shared" si="28"/>
        <v>0</v>
      </c>
      <c r="M247" s="184">
        <f t="shared" si="28"/>
        <v>0</v>
      </c>
      <c r="N247" s="184">
        <f t="shared" si="28"/>
        <v>0</v>
      </c>
      <c r="O247" s="184">
        <f t="shared" si="23"/>
        <v>245</v>
      </c>
      <c r="P247" s="184" cm="1">
        <f t="array" ref="P247">$S$30+$S$43*O247+SUM(C247:N247*TRANSPOSE($S$31:$S$42))</f>
        <v>1446.8511117521364</v>
      </c>
      <c r="Q247" s="184"/>
      <c r="R247" s="184"/>
      <c r="U247" s="187"/>
      <c r="V247" s="187"/>
    </row>
    <row r="248" spans="1:22" hidden="1">
      <c r="A248" s="114">
        <v>246</v>
      </c>
      <c r="B248" s="184">
        <f>'1.MonthlyData12(26)'!AF248/1000</f>
        <v>1334.7339999999999</v>
      </c>
      <c r="C248" s="184">
        <f t="shared" si="28"/>
        <v>0</v>
      </c>
      <c r="D248" s="184">
        <f t="shared" si="28"/>
        <v>0</v>
      </c>
      <c r="E248" s="184">
        <f t="shared" si="28"/>
        <v>0</v>
      </c>
      <c r="F248" s="184">
        <f t="shared" si="28"/>
        <v>0</v>
      </c>
      <c r="G248" s="184">
        <f t="shared" si="28"/>
        <v>0</v>
      </c>
      <c r="H248" s="184">
        <f t="shared" si="28"/>
        <v>1</v>
      </c>
      <c r="I248" s="184">
        <f t="shared" si="28"/>
        <v>0</v>
      </c>
      <c r="J248" s="184">
        <f t="shared" si="28"/>
        <v>0</v>
      </c>
      <c r="K248" s="184">
        <f t="shared" si="28"/>
        <v>0</v>
      </c>
      <c r="L248" s="184">
        <f t="shared" si="28"/>
        <v>0</v>
      </c>
      <c r="M248" s="184">
        <f t="shared" si="28"/>
        <v>0</v>
      </c>
      <c r="N248" s="184">
        <f t="shared" si="28"/>
        <v>0</v>
      </c>
      <c r="O248" s="184">
        <f t="shared" si="23"/>
        <v>246</v>
      </c>
      <c r="P248" s="184" cm="1">
        <f t="array" ref="P248">$S$30+$S$43*O248+SUM(C248:N248*TRANSPOSE($S$31:$S$42))</f>
        <v>1425.6615348290593</v>
      </c>
      <c r="Q248" s="184"/>
      <c r="R248" s="184"/>
      <c r="U248" s="187"/>
      <c r="V248" s="187"/>
    </row>
    <row r="249" spans="1:22" hidden="1">
      <c r="A249" s="114">
        <v>247</v>
      </c>
      <c r="B249" s="184">
        <f>'1.MonthlyData12(26)'!AF249/1000</f>
        <v>1408.204</v>
      </c>
      <c r="C249" s="184">
        <f t="shared" si="28"/>
        <v>0</v>
      </c>
      <c r="D249" s="184">
        <f t="shared" si="28"/>
        <v>0</v>
      </c>
      <c r="E249" s="184">
        <f t="shared" si="28"/>
        <v>0</v>
      </c>
      <c r="F249" s="184">
        <f t="shared" si="28"/>
        <v>0</v>
      </c>
      <c r="G249" s="184">
        <f t="shared" si="28"/>
        <v>0</v>
      </c>
      <c r="H249" s="184">
        <f t="shared" si="28"/>
        <v>0</v>
      </c>
      <c r="I249" s="184">
        <f t="shared" si="28"/>
        <v>1</v>
      </c>
      <c r="J249" s="184">
        <f t="shared" si="28"/>
        <v>0</v>
      </c>
      <c r="K249" s="184">
        <f t="shared" si="28"/>
        <v>0</v>
      </c>
      <c r="L249" s="184">
        <f t="shared" si="28"/>
        <v>0</v>
      </c>
      <c r="M249" s="184">
        <f t="shared" si="28"/>
        <v>0</v>
      </c>
      <c r="N249" s="184">
        <f t="shared" si="28"/>
        <v>0</v>
      </c>
      <c r="O249" s="184">
        <f t="shared" si="23"/>
        <v>247</v>
      </c>
      <c r="P249" s="184" cm="1">
        <f t="array" ref="P249">$S$30+$S$43*O249+SUM(C249:N249*TRANSPOSE($S$31:$S$42))</f>
        <v>1476.6050732905981</v>
      </c>
      <c r="Q249" s="184"/>
      <c r="R249" s="184"/>
      <c r="U249" s="187"/>
      <c r="V249" s="187"/>
    </row>
    <row r="250" spans="1:22" hidden="1">
      <c r="A250" s="114">
        <v>248</v>
      </c>
      <c r="B250" s="184">
        <f>'1.MonthlyData12(26)'!AF250/1000</f>
        <v>1491.308</v>
      </c>
      <c r="C250" s="184">
        <f t="shared" si="28"/>
        <v>0</v>
      </c>
      <c r="D250" s="184">
        <f t="shared" si="28"/>
        <v>0</v>
      </c>
      <c r="E250" s="184">
        <f t="shared" si="28"/>
        <v>0</v>
      </c>
      <c r="F250" s="184">
        <f t="shared" si="28"/>
        <v>0</v>
      </c>
      <c r="G250" s="184">
        <f t="shared" si="28"/>
        <v>0</v>
      </c>
      <c r="H250" s="184">
        <f t="shared" si="28"/>
        <v>0</v>
      </c>
      <c r="I250" s="184">
        <f t="shared" si="28"/>
        <v>0</v>
      </c>
      <c r="J250" s="184">
        <f t="shared" si="28"/>
        <v>1</v>
      </c>
      <c r="K250" s="184">
        <f t="shared" si="28"/>
        <v>0</v>
      </c>
      <c r="L250" s="184">
        <f t="shared" si="28"/>
        <v>0</v>
      </c>
      <c r="M250" s="184">
        <f t="shared" si="28"/>
        <v>0</v>
      </c>
      <c r="N250" s="184">
        <f t="shared" si="28"/>
        <v>0</v>
      </c>
      <c r="O250" s="184">
        <f t="shared" si="23"/>
        <v>248</v>
      </c>
      <c r="P250" s="184" cm="1">
        <f t="array" ref="P250">$S$30+$S$43*O250+SUM(C250:N250*TRANSPOSE($S$31:$S$42))</f>
        <v>1516.0899963675213</v>
      </c>
      <c r="Q250" s="184"/>
      <c r="R250" s="184"/>
      <c r="U250" s="187"/>
      <c r="V250" s="187"/>
    </row>
    <row r="251" spans="1:22" hidden="1">
      <c r="A251" s="114">
        <v>249</v>
      </c>
      <c r="B251" s="184">
        <f>'1.MonthlyData12(26)'!AF251/1000</f>
        <v>1449.327</v>
      </c>
      <c r="C251" s="184">
        <f t="shared" si="28"/>
        <v>0</v>
      </c>
      <c r="D251" s="184">
        <f t="shared" si="28"/>
        <v>0</v>
      </c>
      <c r="E251" s="184">
        <f t="shared" si="28"/>
        <v>0</v>
      </c>
      <c r="F251" s="184">
        <f t="shared" si="28"/>
        <v>0</v>
      </c>
      <c r="G251" s="184">
        <f t="shared" si="28"/>
        <v>0</v>
      </c>
      <c r="H251" s="184">
        <f t="shared" si="28"/>
        <v>0</v>
      </c>
      <c r="I251" s="184">
        <f t="shared" si="28"/>
        <v>0</v>
      </c>
      <c r="J251" s="184">
        <f t="shared" si="28"/>
        <v>0</v>
      </c>
      <c r="K251" s="184">
        <f t="shared" si="28"/>
        <v>1</v>
      </c>
      <c r="L251" s="184">
        <f t="shared" si="28"/>
        <v>0</v>
      </c>
      <c r="M251" s="184">
        <f t="shared" si="28"/>
        <v>0</v>
      </c>
      <c r="N251" s="184">
        <f t="shared" si="28"/>
        <v>0</v>
      </c>
      <c r="O251" s="184">
        <f t="shared" si="23"/>
        <v>249</v>
      </c>
      <c r="P251" s="184" cm="1">
        <f t="array" ref="P251">$S$30+$S$43*O251+SUM(C251:N251*TRANSPOSE($S$31:$S$42))</f>
        <v>1470.6402655982904</v>
      </c>
      <c r="Q251" s="184"/>
      <c r="R251" s="184"/>
      <c r="U251" s="187"/>
      <c r="V251" s="187"/>
    </row>
    <row r="252" spans="1:22" hidden="1">
      <c r="A252" s="114">
        <v>250</v>
      </c>
      <c r="B252" s="184">
        <f>'1.MonthlyData12(26)'!AF252/1000</f>
        <v>1483.7919999999999</v>
      </c>
      <c r="C252" s="184">
        <f t="shared" si="28"/>
        <v>0</v>
      </c>
      <c r="D252" s="184">
        <f t="shared" si="28"/>
        <v>0</v>
      </c>
      <c r="E252" s="184">
        <f t="shared" si="28"/>
        <v>0</v>
      </c>
      <c r="F252" s="184">
        <f t="shared" si="28"/>
        <v>0</v>
      </c>
      <c r="G252" s="184">
        <f t="shared" si="28"/>
        <v>0</v>
      </c>
      <c r="H252" s="184">
        <f t="shared" si="28"/>
        <v>0</v>
      </c>
      <c r="I252" s="184">
        <f t="shared" si="28"/>
        <v>0</v>
      </c>
      <c r="J252" s="184">
        <f t="shared" si="28"/>
        <v>0</v>
      </c>
      <c r="K252" s="184">
        <f t="shared" si="28"/>
        <v>0</v>
      </c>
      <c r="L252" s="184">
        <f t="shared" si="28"/>
        <v>1</v>
      </c>
      <c r="M252" s="184">
        <f t="shared" si="28"/>
        <v>0</v>
      </c>
      <c r="N252" s="184">
        <f t="shared" si="28"/>
        <v>0</v>
      </c>
      <c r="O252" s="184">
        <f t="shared" si="23"/>
        <v>250</v>
      </c>
      <c r="P252" s="184" cm="1">
        <f t="array" ref="P252">$S$30+$S$43*O252+SUM(C252:N252*TRANSPOSE($S$31:$S$42))</f>
        <v>1490.6019579059825</v>
      </c>
      <c r="Q252" s="184"/>
      <c r="R252" s="184"/>
      <c r="U252" s="187"/>
      <c r="V252" s="187"/>
    </row>
    <row r="253" spans="1:22" hidden="1">
      <c r="A253" s="114">
        <v>251</v>
      </c>
      <c r="B253" s="184">
        <f>'1.MonthlyData12(26)'!AF253/1000</f>
        <v>1490.223</v>
      </c>
      <c r="C253" s="184">
        <f t="shared" ref="C253:N262" si="29">IF(MOD($A253,$N$1)=C$1,1,0)</f>
        <v>0</v>
      </c>
      <c r="D253" s="184">
        <f t="shared" si="29"/>
        <v>0</v>
      </c>
      <c r="E253" s="184">
        <f t="shared" si="29"/>
        <v>0</v>
      </c>
      <c r="F253" s="184">
        <f t="shared" si="29"/>
        <v>0</v>
      </c>
      <c r="G253" s="184">
        <f t="shared" si="29"/>
        <v>0</v>
      </c>
      <c r="H253" s="184">
        <f t="shared" si="29"/>
        <v>0</v>
      </c>
      <c r="I253" s="184">
        <f t="shared" si="29"/>
        <v>0</v>
      </c>
      <c r="J253" s="184">
        <f t="shared" si="29"/>
        <v>0</v>
      </c>
      <c r="K253" s="184">
        <f t="shared" si="29"/>
        <v>0</v>
      </c>
      <c r="L253" s="184">
        <f t="shared" si="29"/>
        <v>0</v>
      </c>
      <c r="M253" s="184">
        <f t="shared" si="29"/>
        <v>1</v>
      </c>
      <c r="N253" s="184">
        <f t="shared" si="29"/>
        <v>0</v>
      </c>
      <c r="O253" s="184">
        <f t="shared" si="23"/>
        <v>251</v>
      </c>
      <c r="P253" s="184" cm="1">
        <f t="array" ref="P253">$S$30+$S$43*O253+SUM(C253:N253*TRANSPOSE($S$31:$S$42))</f>
        <v>1433.9793425213672</v>
      </c>
      <c r="Q253" s="184"/>
      <c r="R253" s="184"/>
      <c r="U253" s="187"/>
      <c r="V253" s="187"/>
    </row>
    <row r="254" spans="1:22" hidden="1">
      <c r="A254" s="114">
        <v>252</v>
      </c>
      <c r="B254" s="184">
        <f>'1.MonthlyData12(26)'!AF254/1000</f>
        <v>1493.4559999999999</v>
      </c>
      <c r="C254" s="184">
        <f t="shared" si="29"/>
        <v>0</v>
      </c>
      <c r="D254" s="184">
        <f t="shared" si="29"/>
        <v>0</v>
      </c>
      <c r="E254" s="184">
        <f t="shared" si="29"/>
        <v>0</v>
      </c>
      <c r="F254" s="184">
        <f t="shared" si="29"/>
        <v>0</v>
      </c>
      <c r="G254" s="184">
        <f t="shared" si="29"/>
        <v>0</v>
      </c>
      <c r="H254" s="184">
        <f t="shared" si="29"/>
        <v>0</v>
      </c>
      <c r="I254" s="184">
        <f t="shared" si="29"/>
        <v>0</v>
      </c>
      <c r="J254" s="184">
        <f t="shared" si="29"/>
        <v>0</v>
      </c>
      <c r="K254" s="184">
        <f t="shared" si="29"/>
        <v>0</v>
      </c>
      <c r="L254" s="184">
        <f t="shared" si="29"/>
        <v>0</v>
      </c>
      <c r="M254" s="184">
        <f t="shared" si="29"/>
        <v>0</v>
      </c>
      <c r="N254" s="184">
        <f t="shared" si="29"/>
        <v>0</v>
      </c>
      <c r="O254" s="184">
        <f t="shared" si="23"/>
        <v>252</v>
      </c>
      <c r="P254" s="184" cm="1">
        <f t="array" ref="P254">$S$30+$S$43*O254+SUM(C254:N254*TRANSPOSE($S$31:$S$42))</f>
        <v>1402.0449963675214</v>
      </c>
      <c r="Q254" s="184"/>
      <c r="R254" s="184"/>
      <c r="U254" s="187"/>
      <c r="V254" s="187"/>
    </row>
    <row r="255" spans="1:22" hidden="1">
      <c r="A255" s="114">
        <v>253</v>
      </c>
      <c r="B255" s="184">
        <f>'1.MonthlyData12(26)'!AF255/1000</f>
        <v>1466.559</v>
      </c>
      <c r="C255" s="184">
        <f t="shared" si="29"/>
        <v>1</v>
      </c>
      <c r="D255" s="184">
        <f t="shared" si="29"/>
        <v>0</v>
      </c>
      <c r="E255" s="184">
        <f t="shared" si="29"/>
        <v>0</v>
      </c>
      <c r="F255" s="184">
        <f t="shared" si="29"/>
        <v>0</v>
      </c>
      <c r="G255" s="184">
        <f t="shared" si="29"/>
        <v>0</v>
      </c>
      <c r="H255" s="184">
        <f t="shared" si="29"/>
        <v>0</v>
      </c>
      <c r="I255" s="184">
        <f t="shared" si="29"/>
        <v>0</v>
      </c>
      <c r="J255" s="184">
        <f t="shared" si="29"/>
        <v>0</v>
      </c>
      <c r="K255" s="184">
        <f t="shared" si="29"/>
        <v>0</v>
      </c>
      <c r="L255" s="184">
        <f t="shared" si="29"/>
        <v>0</v>
      </c>
      <c r="M255" s="184">
        <f t="shared" si="29"/>
        <v>0</v>
      </c>
      <c r="N255" s="184">
        <f t="shared" si="29"/>
        <v>0</v>
      </c>
      <c r="O255" s="184">
        <f t="shared" si="23"/>
        <v>253</v>
      </c>
      <c r="P255" s="184" cm="1">
        <f t="array" ref="P255">$S$30+$S$43*O255+SUM(C255:N255*TRANSPOSE($S$31:$S$42))</f>
        <v>1383.8868343447289</v>
      </c>
      <c r="Q255" s="184"/>
      <c r="R255" s="184"/>
      <c r="U255" s="187"/>
      <c r="V255" s="187"/>
    </row>
    <row r="256" spans="1:22" hidden="1">
      <c r="A256" s="114">
        <v>254</v>
      </c>
      <c r="B256" s="184">
        <f>'1.MonthlyData12(26)'!AF256/1000</f>
        <v>1386.85</v>
      </c>
      <c r="C256" s="184">
        <f t="shared" si="29"/>
        <v>0</v>
      </c>
      <c r="D256" s="184">
        <f t="shared" si="29"/>
        <v>1</v>
      </c>
      <c r="E256" s="184">
        <f t="shared" si="29"/>
        <v>0</v>
      </c>
      <c r="F256" s="184">
        <f t="shared" si="29"/>
        <v>0</v>
      </c>
      <c r="G256" s="184">
        <f t="shared" si="29"/>
        <v>0</v>
      </c>
      <c r="H256" s="184">
        <f t="shared" si="29"/>
        <v>0</v>
      </c>
      <c r="I256" s="184">
        <f t="shared" si="29"/>
        <v>0</v>
      </c>
      <c r="J256" s="184">
        <f t="shared" si="29"/>
        <v>0</v>
      </c>
      <c r="K256" s="184">
        <f t="shared" si="29"/>
        <v>0</v>
      </c>
      <c r="L256" s="184">
        <f t="shared" si="29"/>
        <v>0</v>
      </c>
      <c r="M256" s="184">
        <f t="shared" si="29"/>
        <v>0</v>
      </c>
      <c r="N256" s="184">
        <f t="shared" si="29"/>
        <v>0</v>
      </c>
      <c r="O256" s="184">
        <f t="shared" si="23"/>
        <v>254</v>
      </c>
      <c r="P256" s="184" cm="1">
        <f t="array" ref="P256">$S$30+$S$43*O256+SUM(C256:N256*TRANSPOSE($S$31:$S$42))</f>
        <v>1294.8206420370368</v>
      </c>
      <c r="Q256" s="184"/>
      <c r="R256" s="184"/>
      <c r="U256" s="187"/>
      <c r="V256" s="187"/>
    </row>
    <row r="257" spans="1:22" hidden="1">
      <c r="A257" s="114">
        <v>255</v>
      </c>
      <c r="B257" s="184">
        <f>'1.MonthlyData12(26)'!AF257/1000</f>
        <v>1153.124</v>
      </c>
      <c r="C257" s="184">
        <f t="shared" si="29"/>
        <v>0</v>
      </c>
      <c r="D257" s="184">
        <f t="shared" si="29"/>
        <v>0</v>
      </c>
      <c r="E257" s="184">
        <f t="shared" si="29"/>
        <v>1</v>
      </c>
      <c r="F257" s="184">
        <f t="shared" si="29"/>
        <v>0</v>
      </c>
      <c r="G257" s="184">
        <f t="shared" si="29"/>
        <v>0</v>
      </c>
      <c r="H257" s="184">
        <f t="shared" si="29"/>
        <v>0</v>
      </c>
      <c r="I257" s="184">
        <f t="shared" si="29"/>
        <v>0</v>
      </c>
      <c r="J257" s="184">
        <f t="shared" si="29"/>
        <v>0</v>
      </c>
      <c r="K257" s="184">
        <f t="shared" si="29"/>
        <v>0</v>
      </c>
      <c r="L257" s="184">
        <f t="shared" si="29"/>
        <v>0</v>
      </c>
      <c r="M257" s="184">
        <f t="shared" si="29"/>
        <v>0</v>
      </c>
      <c r="N257" s="184">
        <f t="shared" si="29"/>
        <v>0</v>
      </c>
      <c r="O257" s="184">
        <f t="shared" si="23"/>
        <v>255</v>
      </c>
      <c r="P257" s="184" cm="1">
        <f t="array" ref="P257">$S$30+$S$43*O257+SUM(C257:N257*TRANSPOSE($S$31:$S$42))</f>
        <v>1341.0514112678059</v>
      </c>
      <c r="Q257" s="184"/>
      <c r="R257" s="184"/>
      <c r="U257" s="187"/>
      <c r="V257" s="187"/>
    </row>
    <row r="258" spans="1:22" hidden="1">
      <c r="A258" s="114">
        <v>256</v>
      </c>
      <c r="B258" s="184">
        <f>'1.MonthlyData12(26)'!AF258/1000</f>
        <v>1323.9760000000001</v>
      </c>
      <c r="C258" s="184">
        <f t="shared" si="29"/>
        <v>0</v>
      </c>
      <c r="D258" s="184">
        <f t="shared" si="29"/>
        <v>0</v>
      </c>
      <c r="E258" s="184">
        <f t="shared" si="29"/>
        <v>0</v>
      </c>
      <c r="F258" s="184">
        <f t="shared" si="29"/>
        <v>1</v>
      </c>
      <c r="G258" s="184">
        <f t="shared" si="29"/>
        <v>0</v>
      </c>
      <c r="H258" s="184">
        <f t="shared" si="29"/>
        <v>0</v>
      </c>
      <c r="I258" s="184">
        <f t="shared" si="29"/>
        <v>0</v>
      </c>
      <c r="J258" s="184">
        <f t="shared" si="29"/>
        <v>0</v>
      </c>
      <c r="K258" s="184">
        <f t="shared" si="29"/>
        <v>0</v>
      </c>
      <c r="L258" s="184">
        <f t="shared" si="29"/>
        <v>0</v>
      </c>
      <c r="M258" s="184">
        <f t="shared" si="29"/>
        <v>0</v>
      </c>
      <c r="N258" s="184">
        <f t="shared" si="29"/>
        <v>0</v>
      </c>
      <c r="O258" s="184">
        <f t="shared" si="23"/>
        <v>256</v>
      </c>
      <c r="P258" s="184" cm="1">
        <f t="array" ref="P258">$S$30+$S$43*O258+SUM(C258:N258*TRANSPOSE($S$31:$S$42))</f>
        <v>1405.6010266524215</v>
      </c>
      <c r="Q258" s="184"/>
      <c r="R258" s="184"/>
      <c r="U258" s="187"/>
      <c r="V258" s="187"/>
    </row>
    <row r="259" spans="1:22" hidden="1">
      <c r="A259" s="114">
        <v>257</v>
      </c>
      <c r="B259" s="184">
        <f>'1.MonthlyData12(26)'!AF259/1000</f>
        <v>1456.232</v>
      </c>
      <c r="C259" s="184">
        <f t="shared" si="29"/>
        <v>0</v>
      </c>
      <c r="D259" s="184">
        <f t="shared" si="29"/>
        <v>0</v>
      </c>
      <c r="E259" s="184">
        <f t="shared" si="29"/>
        <v>0</v>
      </c>
      <c r="F259" s="184">
        <f t="shared" si="29"/>
        <v>0</v>
      </c>
      <c r="G259" s="184">
        <f t="shared" si="29"/>
        <v>1</v>
      </c>
      <c r="H259" s="184">
        <f t="shared" si="29"/>
        <v>0</v>
      </c>
      <c r="I259" s="184">
        <f t="shared" si="29"/>
        <v>0</v>
      </c>
      <c r="J259" s="184">
        <f t="shared" si="29"/>
        <v>0</v>
      </c>
      <c r="K259" s="184">
        <f t="shared" si="29"/>
        <v>0</v>
      </c>
      <c r="L259" s="184">
        <f t="shared" si="29"/>
        <v>0</v>
      </c>
      <c r="M259" s="184">
        <f t="shared" si="29"/>
        <v>0</v>
      </c>
      <c r="N259" s="184">
        <f t="shared" si="29"/>
        <v>0</v>
      </c>
      <c r="O259" s="184">
        <f t="shared" si="23"/>
        <v>257</v>
      </c>
      <c r="P259" s="184" cm="1">
        <f t="array" ref="P259">$S$30+$S$43*O259+SUM(C259:N259*TRANSPOSE($S$31:$S$42))</f>
        <v>1481.7916035754981</v>
      </c>
      <c r="Q259" s="184"/>
      <c r="R259" s="184"/>
      <c r="U259" s="187"/>
      <c r="V259" s="187"/>
    </row>
    <row r="260" spans="1:22" hidden="1">
      <c r="A260" s="114">
        <v>258</v>
      </c>
      <c r="B260" s="184">
        <f>'1.MonthlyData12(26)'!AF260/1000</f>
        <v>1475.34</v>
      </c>
      <c r="C260" s="184">
        <f t="shared" si="29"/>
        <v>0</v>
      </c>
      <c r="D260" s="184">
        <f t="shared" si="29"/>
        <v>0</v>
      </c>
      <c r="E260" s="184">
        <f t="shared" si="29"/>
        <v>0</v>
      </c>
      <c r="F260" s="184">
        <f t="shared" si="29"/>
        <v>0</v>
      </c>
      <c r="G260" s="184">
        <f t="shared" si="29"/>
        <v>0</v>
      </c>
      <c r="H260" s="184">
        <f t="shared" si="29"/>
        <v>1</v>
      </c>
      <c r="I260" s="184">
        <f t="shared" si="29"/>
        <v>0</v>
      </c>
      <c r="J260" s="184">
        <f t="shared" si="29"/>
        <v>0</v>
      </c>
      <c r="K260" s="184">
        <f t="shared" si="29"/>
        <v>0</v>
      </c>
      <c r="L260" s="184">
        <f t="shared" si="29"/>
        <v>0</v>
      </c>
      <c r="M260" s="184">
        <f t="shared" si="29"/>
        <v>0</v>
      </c>
      <c r="N260" s="184">
        <f t="shared" si="29"/>
        <v>0</v>
      </c>
      <c r="O260" s="184">
        <f t="shared" ref="O260:O323" si="30">A260</f>
        <v>258</v>
      </c>
      <c r="P260" s="184" cm="1">
        <f t="array" ref="P260">$S$30+$S$43*O260+SUM(C260:N260*TRANSPOSE($S$31:$S$42))</f>
        <v>1460.602026652421</v>
      </c>
      <c r="Q260" s="184"/>
      <c r="R260" s="184"/>
      <c r="U260" s="187"/>
      <c r="V260" s="187"/>
    </row>
    <row r="261" spans="1:22" hidden="1">
      <c r="A261" s="114">
        <v>259</v>
      </c>
      <c r="B261" s="184">
        <f>'1.MonthlyData12(26)'!AF261/1000</f>
        <v>1522.027</v>
      </c>
      <c r="C261" s="184">
        <f t="shared" si="29"/>
        <v>0</v>
      </c>
      <c r="D261" s="184">
        <f t="shared" si="29"/>
        <v>0</v>
      </c>
      <c r="E261" s="184">
        <f t="shared" si="29"/>
        <v>0</v>
      </c>
      <c r="F261" s="184">
        <f t="shared" si="29"/>
        <v>0</v>
      </c>
      <c r="G261" s="184">
        <f t="shared" si="29"/>
        <v>0</v>
      </c>
      <c r="H261" s="184">
        <f t="shared" si="29"/>
        <v>0</v>
      </c>
      <c r="I261" s="184">
        <f t="shared" si="29"/>
        <v>1</v>
      </c>
      <c r="J261" s="184">
        <f t="shared" si="29"/>
        <v>0</v>
      </c>
      <c r="K261" s="184">
        <f t="shared" si="29"/>
        <v>0</v>
      </c>
      <c r="L261" s="184">
        <f t="shared" si="29"/>
        <v>0</v>
      </c>
      <c r="M261" s="184">
        <f t="shared" si="29"/>
        <v>0</v>
      </c>
      <c r="N261" s="184">
        <f t="shared" si="29"/>
        <v>0</v>
      </c>
      <c r="O261" s="184">
        <f t="shared" si="30"/>
        <v>259</v>
      </c>
      <c r="P261" s="184" cm="1">
        <f t="array" ref="P261">$S$30+$S$43*O261+SUM(C261:N261*TRANSPOSE($S$31:$S$42))</f>
        <v>1511.5455651139598</v>
      </c>
      <c r="Q261" s="184"/>
      <c r="R261" s="184"/>
      <c r="U261" s="187"/>
      <c r="V261" s="187"/>
    </row>
    <row r="262" spans="1:22" hidden="1">
      <c r="A262" s="114">
        <v>260</v>
      </c>
      <c r="B262" s="184">
        <f>'1.MonthlyData12(26)'!AF262/1000</f>
        <v>1506.182</v>
      </c>
      <c r="C262" s="184">
        <f t="shared" si="29"/>
        <v>0</v>
      </c>
      <c r="D262" s="184">
        <f t="shared" si="29"/>
        <v>0</v>
      </c>
      <c r="E262" s="184">
        <f t="shared" si="29"/>
        <v>0</v>
      </c>
      <c r="F262" s="184">
        <f t="shared" si="29"/>
        <v>0</v>
      </c>
      <c r="G262" s="184">
        <f t="shared" si="29"/>
        <v>0</v>
      </c>
      <c r="H262" s="184">
        <f t="shared" si="29"/>
        <v>0</v>
      </c>
      <c r="I262" s="184">
        <f t="shared" si="29"/>
        <v>0</v>
      </c>
      <c r="J262" s="184">
        <f t="shared" si="29"/>
        <v>1</v>
      </c>
      <c r="K262" s="184">
        <f t="shared" si="29"/>
        <v>0</v>
      </c>
      <c r="L262" s="184">
        <f t="shared" si="29"/>
        <v>0</v>
      </c>
      <c r="M262" s="184">
        <f t="shared" si="29"/>
        <v>0</v>
      </c>
      <c r="N262" s="184">
        <f t="shared" si="29"/>
        <v>0</v>
      </c>
      <c r="O262" s="184">
        <f t="shared" si="30"/>
        <v>260</v>
      </c>
      <c r="P262" s="184" cm="1">
        <f t="array" ref="P262">$S$30+$S$43*O262+SUM(C262:N262*TRANSPOSE($S$31:$S$42))</f>
        <v>1551.030488190883</v>
      </c>
      <c r="Q262" s="184"/>
      <c r="R262" s="184"/>
      <c r="U262" s="187"/>
      <c r="V262" s="187"/>
    </row>
    <row r="263" spans="1:22" hidden="1">
      <c r="A263" s="114">
        <v>261</v>
      </c>
      <c r="B263" s="184">
        <f>'1.MonthlyData12(26)'!AF263/1000</f>
        <v>1502.47</v>
      </c>
      <c r="C263" s="184">
        <f t="shared" ref="C263:N272" si="31">IF(MOD($A263,$N$1)=C$1,1,0)</f>
        <v>0</v>
      </c>
      <c r="D263" s="184">
        <f t="shared" si="31"/>
        <v>0</v>
      </c>
      <c r="E263" s="184">
        <f t="shared" si="31"/>
        <v>0</v>
      </c>
      <c r="F263" s="184">
        <f t="shared" si="31"/>
        <v>0</v>
      </c>
      <c r="G263" s="184">
        <f t="shared" si="31"/>
        <v>0</v>
      </c>
      <c r="H263" s="184">
        <f t="shared" si="31"/>
        <v>0</v>
      </c>
      <c r="I263" s="184">
        <f t="shared" si="31"/>
        <v>0</v>
      </c>
      <c r="J263" s="184">
        <f t="shared" si="31"/>
        <v>0</v>
      </c>
      <c r="K263" s="184">
        <f t="shared" si="31"/>
        <v>1</v>
      </c>
      <c r="L263" s="184">
        <f t="shared" si="31"/>
        <v>0</v>
      </c>
      <c r="M263" s="184">
        <f t="shared" si="31"/>
        <v>0</v>
      </c>
      <c r="N263" s="184">
        <f t="shared" si="31"/>
        <v>0</v>
      </c>
      <c r="O263" s="184">
        <f t="shared" si="30"/>
        <v>261</v>
      </c>
      <c r="P263" s="184" cm="1">
        <f t="array" ref="P263">$S$30+$S$43*O263+SUM(C263:N263*TRANSPOSE($S$31:$S$42))</f>
        <v>1505.5807574216522</v>
      </c>
      <c r="Q263" s="184"/>
      <c r="R263" s="184"/>
      <c r="U263" s="187"/>
      <c r="V263" s="187"/>
    </row>
    <row r="264" spans="1:22" hidden="1">
      <c r="A264" s="114">
        <v>262</v>
      </c>
      <c r="B264" s="184">
        <f>'1.MonthlyData12(26)'!AF264/1000</f>
        <v>1657.962</v>
      </c>
      <c r="C264" s="184">
        <f t="shared" si="31"/>
        <v>0</v>
      </c>
      <c r="D264" s="184">
        <f t="shared" si="31"/>
        <v>0</v>
      </c>
      <c r="E264" s="184">
        <f t="shared" si="31"/>
        <v>0</v>
      </c>
      <c r="F264" s="184">
        <f t="shared" si="31"/>
        <v>0</v>
      </c>
      <c r="G264" s="184">
        <f t="shared" si="31"/>
        <v>0</v>
      </c>
      <c r="H264" s="184">
        <f t="shared" si="31"/>
        <v>0</v>
      </c>
      <c r="I264" s="184">
        <f t="shared" si="31"/>
        <v>0</v>
      </c>
      <c r="J264" s="184">
        <f t="shared" si="31"/>
        <v>0</v>
      </c>
      <c r="K264" s="184">
        <f t="shared" si="31"/>
        <v>0</v>
      </c>
      <c r="L264" s="184">
        <f t="shared" si="31"/>
        <v>1</v>
      </c>
      <c r="M264" s="184">
        <f t="shared" si="31"/>
        <v>0</v>
      </c>
      <c r="N264" s="184">
        <f t="shared" si="31"/>
        <v>0</v>
      </c>
      <c r="O264" s="184">
        <f t="shared" si="30"/>
        <v>262</v>
      </c>
      <c r="P264" s="184" cm="1">
        <f t="array" ref="P264">$S$30+$S$43*O264+SUM(C264:N264*TRANSPOSE($S$31:$S$42))</f>
        <v>1525.5424497293443</v>
      </c>
      <c r="Q264" s="184"/>
      <c r="R264" s="184"/>
      <c r="U264" s="187"/>
      <c r="V264" s="187"/>
    </row>
    <row r="265" spans="1:22" hidden="1">
      <c r="A265" s="114">
        <v>263</v>
      </c>
      <c r="B265" s="184">
        <f>'1.MonthlyData12(26)'!AF265/1000</f>
        <v>1454.1659999999999</v>
      </c>
      <c r="C265" s="184">
        <f t="shared" si="31"/>
        <v>0</v>
      </c>
      <c r="D265" s="184">
        <f t="shared" si="31"/>
        <v>0</v>
      </c>
      <c r="E265" s="184">
        <f t="shared" si="31"/>
        <v>0</v>
      </c>
      <c r="F265" s="184">
        <f t="shared" si="31"/>
        <v>0</v>
      </c>
      <c r="G265" s="184">
        <f t="shared" si="31"/>
        <v>0</v>
      </c>
      <c r="H265" s="184">
        <f t="shared" si="31"/>
        <v>0</v>
      </c>
      <c r="I265" s="184">
        <f t="shared" si="31"/>
        <v>0</v>
      </c>
      <c r="J265" s="184">
        <f t="shared" si="31"/>
        <v>0</v>
      </c>
      <c r="K265" s="184">
        <f t="shared" si="31"/>
        <v>0</v>
      </c>
      <c r="L265" s="184">
        <f t="shared" si="31"/>
        <v>0</v>
      </c>
      <c r="M265" s="184">
        <f t="shared" si="31"/>
        <v>1</v>
      </c>
      <c r="N265" s="184">
        <f t="shared" si="31"/>
        <v>0</v>
      </c>
      <c r="O265" s="184">
        <f t="shared" si="30"/>
        <v>263</v>
      </c>
      <c r="P265" s="184" cm="1">
        <f t="array" ref="P265">$S$30+$S$43*O265+SUM(C265:N265*TRANSPOSE($S$31:$S$42))</f>
        <v>1468.919834344729</v>
      </c>
      <c r="Q265" s="184"/>
      <c r="R265" s="184"/>
      <c r="U265" s="187"/>
      <c r="V265" s="187"/>
    </row>
    <row r="266" spans="1:22" hidden="1">
      <c r="A266" s="114">
        <v>264</v>
      </c>
      <c r="B266" s="184">
        <f>'1.MonthlyData12(26)'!AF266/1000</f>
        <v>1644.905</v>
      </c>
      <c r="C266" s="184">
        <f t="shared" si="31"/>
        <v>0</v>
      </c>
      <c r="D266" s="184">
        <f t="shared" si="31"/>
        <v>0</v>
      </c>
      <c r="E266" s="184">
        <f t="shared" si="31"/>
        <v>0</v>
      </c>
      <c r="F266" s="184">
        <f t="shared" si="31"/>
        <v>0</v>
      </c>
      <c r="G266" s="184">
        <f t="shared" si="31"/>
        <v>0</v>
      </c>
      <c r="H266" s="184">
        <f t="shared" si="31"/>
        <v>0</v>
      </c>
      <c r="I266" s="184">
        <f t="shared" si="31"/>
        <v>0</v>
      </c>
      <c r="J266" s="184">
        <f t="shared" si="31"/>
        <v>0</v>
      </c>
      <c r="K266" s="184">
        <f t="shared" si="31"/>
        <v>0</v>
      </c>
      <c r="L266" s="184">
        <f t="shared" si="31"/>
        <v>0</v>
      </c>
      <c r="M266" s="184">
        <f t="shared" si="31"/>
        <v>0</v>
      </c>
      <c r="N266" s="184">
        <f t="shared" si="31"/>
        <v>0</v>
      </c>
      <c r="O266" s="184">
        <f t="shared" si="30"/>
        <v>264</v>
      </c>
      <c r="P266" s="184" cm="1">
        <f t="array" ref="P266">$S$30+$S$43*O266+SUM(C266:N266*TRANSPOSE($S$31:$S$42))</f>
        <v>1436.9854881908832</v>
      </c>
      <c r="Q266" s="184"/>
      <c r="R266" s="184"/>
      <c r="U266" s="187"/>
      <c r="V266" s="187"/>
    </row>
    <row r="267" spans="1:22" hidden="1">
      <c r="A267" s="114">
        <v>265</v>
      </c>
      <c r="B267" s="184">
        <f>'1.MonthlyData12(26)'!AF267/1000</f>
        <v>1509.7360000000001</v>
      </c>
      <c r="C267" s="184">
        <f t="shared" si="31"/>
        <v>1</v>
      </c>
      <c r="D267" s="184">
        <f t="shared" si="31"/>
        <v>0</v>
      </c>
      <c r="E267" s="184">
        <f t="shared" si="31"/>
        <v>0</v>
      </c>
      <c r="F267" s="184">
        <f t="shared" si="31"/>
        <v>0</v>
      </c>
      <c r="G267" s="184">
        <f t="shared" si="31"/>
        <v>0</v>
      </c>
      <c r="H267" s="184">
        <f t="shared" si="31"/>
        <v>0</v>
      </c>
      <c r="I267" s="184">
        <f t="shared" si="31"/>
        <v>0</v>
      </c>
      <c r="J267" s="184">
        <f t="shared" si="31"/>
        <v>0</v>
      </c>
      <c r="K267" s="184">
        <f t="shared" si="31"/>
        <v>0</v>
      </c>
      <c r="L267" s="184">
        <f t="shared" si="31"/>
        <v>0</v>
      </c>
      <c r="M267" s="184">
        <f t="shared" si="31"/>
        <v>0</v>
      </c>
      <c r="N267" s="184">
        <f t="shared" si="31"/>
        <v>0</v>
      </c>
      <c r="O267" s="184">
        <f t="shared" si="30"/>
        <v>265</v>
      </c>
      <c r="P267" s="184" cm="1">
        <f t="array" ref="P267">$S$30+$S$43*O267+SUM(C267:N267*TRANSPOSE($S$31:$S$42))</f>
        <v>1418.8273261680906</v>
      </c>
      <c r="Q267" s="184"/>
      <c r="R267" s="184"/>
      <c r="U267" s="187"/>
      <c r="V267" s="187"/>
    </row>
    <row r="268" spans="1:22" hidden="1">
      <c r="A268" s="114">
        <v>266</v>
      </c>
      <c r="B268" s="184">
        <f>'1.MonthlyData12(26)'!AF268/1000</f>
        <v>1301.925</v>
      </c>
      <c r="C268" s="184">
        <f t="shared" si="31"/>
        <v>0</v>
      </c>
      <c r="D268" s="184">
        <f t="shared" si="31"/>
        <v>1</v>
      </c>
      <c r="E268" s="184">
        <f t="shared" si="31"/>
        <v>0</v>
      </c>
      <c r="F268" s="184">
        <f t="shared" si="31"/>
        <v>0</v>
      </c>
      <c r="G268" s="184">
        <f t="shared" si="31"/>
        <v>0</v>
      </c>
      <c r="H268" s="184">
        <f t="shared" si="31"/>
        <v>0</v>
      </c>
      <c r="I268" s="184">
        <f t="shared" si="31"/>
        <v>0</v>
      </c>
      <c r="J268" s="184">
        <f t="shared" si="31"/>
        <v>0</v>
      </c>
      <c r="K268" s="184">
        <f t="shared" si="31"/>
        <v>0</v>
      </c>
      <c r="L268" s="184">
        <f t="shared" si="31"/>
        <v>0</v>
      </c>
      <c r="M268" s="184">
        <f t="shared" si="31"/>
        <v>0</v>
      </c>
      <c r="N268" s="184">
        <f t="shared" si="31"/>
        <v>0</v>
      </c>
      <c r="O268" s="184">
        <f t="shared" si="30"/>
        <v>266</v>
      </c>
      <c r="P268" s="184" cm="1">
        <f t="array" ref="P268">$S$30+$S$43*O268+SUM(C268:N268*TRANSPOSE($S$31:$S$42))</f>
        <v>1329.7611338603986</v>
      </c>
      <c r="Q268" s="184"/>
      <c r="R268" s="184"/>
      <c r="U268" s="187"/>
      <c r="V268" s="187"/>
    </row>
    <row r="269" spans="1:22" hidden="1">
      <c r="A269" s="114">
        <v>267</v>
      </c>
      <c r="B269" s="184">
        <f>'1.MonthlyData12(26)'!AF269/1000</f>
        <v>1203.799</v>
      </c>
      <c r="C269" s="184">
        <f t="shared" si="31"/>
        <v>0</v>
      </c>
      <c r="D269" s="184">
        <f t="shared" si="31"/>
        <v>0</v>
      </c>
      <c r="E269" s="184">
        <f t="shared" si="31"/>
        <v>1</v>
      </c>
      <c r="F269" s="184">
        <f t="shared" si="31"/>
        <v>0</v>
      </c>
      <c r="G269" s="184">
        <f t="shared" si="31"/>
        <v>0</v>
      </c>
      <c r="H269" s="184">
        <f t="shared" si="31"/>
        <v>0</v>
      </c>
      <c r="I269" s="184">
        <f t="shared" si="31"/>
        <v>0</v>
      </c>
      <c r="J269" s="184">
        <f t="shared" si="31"/>
        <v>0</v>
      </c>
      <c r="K269" s="184">
        <f t="shared" si="31"/>
        <v>0</v>
      </c>
      <c r="L269" s="184">
        <f t="shared" si="31"/>
        <v>0</v>
      </c>
      <c r="M269" s="184">
        <f t="shared" si="31"/>
        <v>0</v>
      </c>
      <c r="N269" s="184">
        <f t="shared" si="31"/>
        <v>0</v>
      </c>
      <c r="O269" s="184">
        <f t="shared" si="30"/>
        <v>267</v>
      </c>
      <c r="P269" s="184" cm="1">
        <f t="array" ref="P269">$S$30+$S$43*O269+SUM(C269:N269*TRANSPOSE($S$31:$S$42))</f>
        <v>1375.9919030911676</v>
      </c>
      <c r="Q269" s="184"/>
      <c r="R269" s="184"/>
      <c r="U269" s="187"/>
      <c r="V269" s="187"/>
    </row>
    <row r="270" spans="1:22" hidden="1">
      <c r="A270" s="114">
        <v>268</v>
      </c>
      <c r="B270" s="184">
        <f>'1.MonthlyData12(26)'!AF270/1000</f>
        <v>1364.588</v>
      </c>
      <c r="C270" s="184">
        <f t="shared" si="31"/>
        <v>0</v>
      </c>
      <c r="D270" s="184">
        <f t="shared" si="31"/>
        <v>0</v>
      </c>
      <c r="E270" s="184">
        <f t="shared" si="31"/>
        <v>0</v>
      </c>
      <c r="F270" s="184">
        <f t="shared" si="31"/>
        <v>1</v>
      </c>
      <c r="G270" s="184">
        <f t="shared" si="31"/>
        <v>0</v>
      </c>
      <c r="H270" s="184">
        <f t="shared" si="31"/>
        <v>0</v>
      </c>
      <c r="I270" s="184">
        <f t="shared" si="31"/>
        <v>0</v>
      </c>
      <c r="J270" s="184">
        <f t="shared" si="31"/>
        <v>0</v>
      </c>
      <c r="K270" s="184">
        <f t="shared" si="31"/>
        <v>0</v>
      </c>
      <c r="L270" s="184">
        <f t="shared" si="31"/>
        <v>0</v>
      </c>
      <c r="M270" s="184">
        <f t="shared" si="31"/>
        <v>0</v>
      </c>
      <c r="N270" s="184">
        <f t="shared" si="31"/>
        <v>0</v>
      </c>
      <c r="O270" s="184">
        <f t="shared" si="30"/>
        <v>268</v>
      </c>
      <c r="P270" s="184" cm="1">
        <f t="array" ref="P270">$S$30+$S$43*O270+SUM(C270:N270*TRANSPOSE($S$31:$S$42))</f>
        <v>1440.5415184757833</v>
      </c>
      <c r="Q270" s="184"/>
      <c r="R270" s="184"/>
      <c r="U270" s="187"/>
      <c r="V270" s="187"/>
    </row>
    <row r="271" spans="1:22" hidden="1">
      <c r="A271" s="114">
        <v>269</v>
      </c>
      <c r="B271" s="184">
        <f>'1.MonthlyData12(26)'!AF271/1000</f>
        <v>1402.2860000000001</v>
      </c>
      <c r="C271" s="184">
        <f t="shared" si="31"/>
        <v>0</v>
      </c>
      <c r="D271" s="184">
        <f t="shared" si="31"/>
        <v>0</v>
      </c>
      <c r="E271" s="184">
        <f t="shared" si="31"/>
        <v>0</v>
      </c>
      <c r="F271" s="184">
        <f t="shared" si="31"/>
        <v>0</v>
      </c>
      <c r="G271" s="184">
        <f t="shared" si="31"/>
        <v>1</v>
      </c>
      <c r="H271" s="184">
        <f t="shared" si="31"/>
        <v>0</v>
      </c>
      <c r="I271" s="184">
        <f t="shared" si="31"/>
        <v>0</v>
      </c>
      <c r="J271" s="184">
        <f t="shared" si="31"/>
        <v>0</v>
      </c>
      <c r="K271" s="184">
        <f t="shared" si="31"/>
        <v>0</v>
      </c>
      <c r="L271" s="184">
        <f t="shared" si="31"/>
        <v>0</v>
      </c>
      <c r="M271" s="184">
        <f t="shared" si="31"/>
        <v>0</v>
      </c>
      <c r="N271" s="184">
        <f t="shared" si="31"/>
        <v>0</v>
      </c>
      <c r="O271" s="184">
        <f t="shared" si="30"/>
        <v>269</v>
      </c>
      <c r="P271" s="184" cm="1">
        <f t="array" ref="P271">$S$30+$S$43*O271+SUM(C271:N271*TRANSPOSE($S$31:$S$42))</f>
        <v>1516.7320953988599</v>
      </c>
      <c r="Q271" s="184"/>
      <c r="R271" s="184"/>
      <c r="U271" s="187"/>
      <c r="V271" s="187"/>
    </row>
    <row r="272" spans="1:22" hidden="1">
      <c r="A272" s="114">
        <v>270</v>
      </c>
      <c r="B272" s="184">
        <f>'1.MonthlyData12(26)'!AF272/1000</f>
        <v>1441.9459999999999</v>
      </c>
      <c r="C272" s="184">
        <f t="shared" si="31"/>
        <v>0</v>
      </c>
      <c r="D272" s="184">
        <f t="shared" si="31"/>
        <v>0</v>
      </c>
      <c r="E272" s="184">
        <f t="shared" si="31"/>
        <v>0</v>
      </c>
      <c r="F272" s="184">
        <f t="shared" si="31"/>
        <v>0</v>
      </c>
      <c r="G272" s="184">
        <f t="shared" si="31"/>
        <v>0</v>
      </c>
      <c r="H272" s="184">
        <f t="shared" si="31"/>
        <v>1</v>
      </c>
      <c r="I272" s="184">
        <f t="shared" si="31"/>
        <v>0</v>
      </c>
      <c r="J272" s="184">
        <f t="shared" si="31"/>
        <v>0</v>
      </c>
      <c r="K272" s="184">
        <f t="shared" si="31"/>
        <v>0</v>
      </c>
      <c r="L272" s="184">
        <f t="shared" si="31"/>
        <v>0</v>
      </c>
      <c r="M272" s="184">
        <f t="shared" si="31"/>
        <v>0</v>
      </c>
      <c r="N272" s="184">
        <f t="shared" si="31"/>
        <v>0</v>
      </c>
      <c r="O272" s="184">
        <f t="shared" si="30"/>
        <v>270</v>
      </c>
      <c r="P272" s="184" cm="1">
        <f t="array" ref="P272">$S$30+$S$43*O272+SUM(C272:N272*TRANSPOSE($S$31:$S$42))</f>
        <v>1495.5425184757828</v>
      </c>
      <c r="Q272" s="184"/>
      <c r="R272" s="184"/>
      <c r="U272" s="187"/>
      <c r="V272" s="187"/>
    </row>
    <row r="273" spans="1:22" hidden="1">
      <c r="A273" s="114">
        <v>271</v>
      </c>
      <c r="B273" s="184">
        <f>'1.MonthlyData12(26)'!AF273/1000</f>
        <v>1533.934</v>
      </c>
      <c r="C273" s="184">
        <f t="shared" ref="C273:N282" si="32">IF(MOD($A273,$N$1)=C$1,1,0)</f>
        <v>0</v>
      </c>
      <c r="D273" s="184">
        <f t="shared" si="32"/>
        <v>0</v>
      </c>
      <c r="E273" s="184">
        <f t="shared" si="32"/>
        <v>0</v>
      </c>
      <c r="F273" s="184">
        <f t="shared" si="32"/>
        <v>0</v>
      </c>
      <c r="G273" s="184">
        <f t="shared" si="32"/>
        <v>0</v>
      </c>
      <c r="H273" s="184">
        <f t="shared" si="32"/>
        <v>0</v>
      </c>
      <c r="I273" s="184">
        <f t="shared" si="32"/>
        <v>1</v>
      </c>
      <c r="J273" s="184">
        <f t="shared" si="32"/>
        <v>0</v>
      </c>
      <c r="K273" s="184">
        <f t="shared" si="32"/>
        <v>0</v>
      </c>
      <c r="L273" s="184">
        <f t="shared" si="32"/>
        <v>0</v>
      </c>
      <c r="M273" s="184">
        <f t="shared" si="32"/>
        <v>0</v>
      </c>
      <c r="N273" s="184">
        <f t="shared" si="32"/>
        <v>0</v>
      </c>
      <c r="O273" s="184">
        <f t="shared" si="30"/>
        <v>271</v>
      </c>
      <c r="P273" s="184" cm="1">
        <f t="array" ref="P273">$S$30+$S$43*O273+SUM(C273:N273*TRANSPOSE($S$31:$S$42))</f>
        <v>1546.4860569373216</v>
      </c>
      <c r="Q273" s="184"/>
      <c r="R273" s="184"/>
      <c r="U273" s="187"/>
      <c r="V273" s="187"/>
    </row>
    <row r="274" spans="1:22" hidden="1">
      <c r="A274" s="114">
        <v>272</v>
      </c>
      <c r="B274" s="184">
        <f>'1.MonthlyData12(26)'!AF274/1000</f>
        <v>1525.0740000000001</v>
      </c>
      <c r="C274" s="184">
        <f t="shared" si="32"/>
        <v>0</v>
      </c>
      <c r="D274" s="184">
        <f t="shared" si="32"/>
        <v>0</v>
      </c>
      <c r="E274" s="184">
        <f t="shared" si="32"/>
        <v>0</v>
      </c>
      <c r="F274" s="184">
        <f t="shared" si="32"/>
        <v>0</v>
      </c>
      <c r="G274" s="184">
        <f t="shared" si="32"/>
        <v>0</v>
      </c>
      <c r="H274" s="184">
        <f t="shared" si="32"/>
        <v>0</v>
      </c>
      <c r="I274" s="184">
        <f t="shared" si="32"/>
        <v>0</v>
      </c>
      <c r="J274" s="184">
        <f t="shared" si="32"/>
        <v>1</v>
      </c>
      <c r="K274" s="184">
        <f t="shared" si="32"/>
        <v>0</v>
      </c>
      <c r="L274" s="184">
        <f t="shared" si="32"/>
        <v>0</v>
      </c>
      <c r="M274" s="184">
        <f t="shared" si="32"/>
        <v>0</v>
      </c>
      <c r="N274" s="184">
        <f t="shared" si="32"/>
        <v>0</v>
      </c>
      <c r="O274" s="184">
        <f t="shared" si="30"/>
        <v>272</v>
      </c>
      <c r="P274" s="184" cm="1">
        <f t="array" ref="P274">$S$30+$S$43*O274+SUM(C274:N274*TRANSPOSE($S$31:$S$42))</f>
        <v>1585.9709800142448</v>
      </c>
      <c r="Q274" s="184"/>
      <c r="R274" s="184"/>
      <c r="U274" s="187"/>
      <c r="V274" s="187"/>
    </row>
    <row r="275" spans="1:22" hidden="1">
      <c r="A275" s="114">
        <v>273</v>
      </c>
      <c r="B275" s="184">
        <f>'1.MonthlyData12(26)'!AF275/1000</f>
        <v>1486.8589999999999</v>
      </c>
      <c r="C275" s="184">
        <f t="shared" si="32"/>
        <v>0</v>
      </c>
      <c r="D275" s="184">
        <f t="shared" si="32"/>
        <v>0</v>
      </c>
      <c r="E275" s="184">
        <f t="shared" si="32"/>
        <v>0</v>
      </c>
      <c r="F275" s="184">
        <f t="shared" si="32"/>
        <v>0</v>
      </c>
      <c r="G275" s="184">
        <f t="shared" si="32"/>
        <v>0</v>
      </c>
      <c r="H275" s="184">
        <f t="shared" si="32"/>
        <v>0</v>
      </c>
      <c r="I275" s="184">
        <f t="shared" si="32"/>
        <v>0</v>
      </c>
      <c r="J275" s="184">
        <f t="shared" si="32"/>
        <v>0</v>
      </c>
      <c r="K275" s="184">
        <f t="shared" si="32"/>
        <v>1</v>
      </c>
      <c r="L275" s="184">
        <f t="shared" si="32"/>
        <v>0</v>
      </c>
      <c r="M275" s="184">
        <f t="shared" si="32"/>
        <v>0</v>
      </c>
      <c r="N275" s="184">
        <f t="shared" si="32"/>
        <v>0</v>
      </c>
      <c r="O275" s="184">
        <f t="shared" si="30"/>
        <v>273</v>
      </c>
      <c r="P275" s="184" cm="1">
        <f t="array" ref="P275">$S$30+$S$43*O275+SUM(C275:N275*TRANSPOSE($S$31:$S$42))</f>
        <v>1540.5212492450139</v>
      </c>
      <c r="Q275" s="184"/>
      <c r="R275" s="184"/>
      <c r="U275" s="187"/>
      <c r="V275" s="187"/>
    </row>
    <row r="276" spans="1:22" hidden="1">
      <c r="A276" s="114">
        <v>274</v>
      </c>
      <c r="B276" s="184">
        <f>'1.MonthlyData12(26)'!AF276/1000</f>
        <v>1458.616</v>
      </c>
      <c r="C276" s="184">
        <f t="shared" si="32"/>
        <v>0</v>
      </c>
      <c r="D276" s="184">
        <f t="shared" si="32"/>
        <v>0</v>
      </c>
      <c r="E276" s="184">
        <f t="shared" si="32"/>
        <v>0</v>
      </c>
      <c r="F276" s="184">
        <f t="shared" si="32"/>
        <v>0</v>
      </c>
      <c r="G276" s="184">
        <f t="shared" si="32"/>
        <v>0</v>
      </c>
      <c r="H276" s="184">
        <f t="shared" si="32"/>
        <v>0</v>
      </c>
      <c r="I276" s="184">
        <f t="shared" si="32"/>
        <v>0</v>
      </c>
      <c r="J276" s="184">
        <f t="shared" si="32"/>
        <v>0</v>
      </c>
      <c r="K276" s="184">
        <f t="shared" si="32"/>
        <v>0</v>
      </c>
      <c r="L276" s="184">
        <f t="shared" si="32"/>
        <v>1</v>
      </c>
      <c r="M276" s="184">
        <f t="shared" si="32"/>
        <v>0</v>
      </c>
      <c r="N276" s="184">
        <f t="shared" si="32"/>
        <v>0</v>
      </c>
      <c r="O276" s="184">
        <f t="shared" si="30"/>
        <v>274</v>
      </c>
      <c r="P276" s="184" cm="1">
        <f t="array" ref="P276">$S$30+$S$43*O276+SUM(C276:N276*TRANSPOSE($S$31:$S$42))</f>
        <v>1560.4829415527061</v>
      </c>
      <c r="Q276" s="184"/>
      <c r="R276" s="184"/>
      <c r="U276" s="187"/>
      <c r="V276" s="187"/>
    </row>
    <row r="277" spans="1:22" hidden="1">
      <c r="A277" s="114">
        <v>275</v>
      </c>
      <c r="B277" s="184">
        <f>'1.MonthlyData12(26)'!AF277/1000</f>
        <v>1328.904</v>
      </c>
      <c r="C277" s="184">
        <f t="shared" si="32"/>
        <v>0</v>
      </c>
      <c r="D277" s="184">
        <f t="shared" si="32"/>
        <v>0</v>
      </c>
      <c r="E277" s="184">
        <f t="shared" si="32"/>
        <v>0</v>
      </c>
      <c r="F277" s="184">
        <f t="shared" si="32"/>
        <v>0</v>
      </c>
      <c r="G277" s="184">
        <f t="shared" si="32"/>
        <v>0</v>
      </c>
      <c r="H277" s="184">
        <f t="shared" si="32"/>
        <v>0</v>
      </c>
      <c r="I277" s="184">
        <f t="shared" si="32"/>
        <v>0</v>
      </c>
      <c r="J277" s="184">
        <f t="shared" si="32"/>
        <v>0</v>
      </c>
      <c r="K277" s="184">
        <f t="shared" si="32"/>
        <v>0</v>
      </c>
      <c r="L277" s="184">
        <f t="shared" si="32"/>
        <v>0</v>
      </c>
      <c r="M277" s="184">
        <f t="shared" si="32"/>
        <v>1</v>
      </c>
      <c r="N277" s="184">
        <f t="shared" si="32"/>
        <v>0</v>
      </c>
      <c r="O277" s="184">
        <f t="shared" si="30"/>
        <v>275</v>
      </c>
      <c r="P277" s="184" cm="1">
        <f t="array" ref="P277">$S$30+$S$43*O277+SUM(C277:N277*TRANSPOSE($S$31:$S$42))</f>
        <v>1503.8603261680908</v>
      </c>
      <c r="Q277" s="184"/>
      <c r="R277" s="184"/>
      <c r="U277" s="187"/>
      <c r="V277" s="187"/>
    </row>
    <row r="278" spans="1:22" hidden="1">
      <c r="A278" s="114">
        <v>276</v>
      </c>
      <c r="B278" s="184">
        <f>'1.MonthlyData12(26)'!AF278/1000</f>
        <v>1412.011</v>
      </c>
      <c r="C278" s="184">
        <f t="shared" si="32"/>
        <v>0</v>
      </c>
      <c r="D278" s="184">
        <f t="shared" si="32"/>
        <v>0</v>
      </c>
      <c r="E278" s="184">
        <f t="shared" si="32"/>
        <v>0</v>
      </c>
      <c r="F278" s="184">
        <f t="shared" si="32"/>
        <v>0</v>
      </c>
      <c r="G278" s="184">
        <f t="shared" si="32"/>
        <v>0</v>
      </c>
      <c r="H278" s="184">
        <f t="shared" si="32"/>
        <v>0</v>
      </c>
      <c r="I278" s="184">
        <f t="shared" si="32"/>
        <v>0</v>
      </c>
      <c r="J278" s="184">
        <f t="shared" si="32"/>
        <v>0</v>
      </c>
      <c r="K278" s="184">
        <f t="shared" si="32"/>
        <v>0</v>
      </c>
      <c r="L278" s="184">
        <f t="shared" si="32"/>
        <v>0</v>
      </c>
      <c r="M278" s="184">
        <f t="shared" si="32"/>
        <v>0</v>
      </c>
      <c r="N278" s="184">
        <f t="shared" si="32"/>
        <v>0</v>
      </c>
      <c r="O278" s="184">
        <f t="shared" si="30"/>
        <v>276</v>
      </c>
      <c r="P278" s="184" cm="1">
        <f t="array" ref="P278">$S$30+$S$43*O278+SUM(C278:N278*TRANSPOSE($S$31:$S$42))</f>
        <v>1471.9259800142449</v>
      </c>
      <c r="Q278" s="184"/>
      <c r="R278" s="184"/>
      <c r="U278" s="187"/>
      <c r="V278" s="187"/>
    </row>
    <row r="279" spans="1:22" hidden="1">
      <c r="A279" s="114">
        <v>277</v>
      </c>
      <c r="B279" s="184">
        <f>'1.MonthlyData12(26)'!AF279/1000</f>
        <v>1432.973</v>
      </c>
      <c r="C279" s="184">
        <f t="shared" si="32"/>
        <v>1</v>
      </c>
      <c r="D279" s="184">
        <f t="shared" si="32"/>
        <v>0</v>
      </c>
      <c r="E279" s="184">
        <f t="shared" si="32"/>
        <v>0</v>
      </c>
      <c r="F279" s="184">
        <f t="shared" si="32"/>
        <v>0</v>
      </c>
      <c r="G279" s="184">
        <f t="shared" si="32"/>
        <v>0</v>
      </c>
      <c r="H279" s="184">
        <f t="shared" si="32"/>
        <v>0</v>
      </c>
      <c r="I279" s="184">
        <f t="shared" si="32"/>
        <v>0</v>
      </c>
      <c r="J279" s="184">
        <f t="shared" si="32"/>
        <v>0</v>
      </c>
      <c r="K279" s="184">
        <f t="shared" si="32"/>
        <v>0</v>
      </c>
      <c r="L279" s="184">
        <f t="shared" si="32"/>
        <v>0</v>
      </c>
      <c r="M279" s="184">
        <f t="shared" si="32"/>
        <v>0</v>
      </c>
      <c r="N279" s="184">
        <f t="shared" si="32"/>
        <v>0</v>
      </c>
      <c r="O279" s="184">
        <f t="shared" si="30"/>
        <v>277</v>
      </c>
      <c r="P279" s="184" cm="1">
        <f t="array" ref="P279">$S$30+$S$43*O279+SUM(C279:N279*TRANSPOSE($S$31:$S$42))</f>
        <v>1453.7678179914524</v>
      </c>
      <c r="Q279" s="184"/>
      <c r="R279" s="184"/>
      <c r="U279" s="187"/>
      <c r="V279" s="187"/>
    </row>
    <row r="280" spans="1:22" hidden="1">
      <c r="A280" s="114">
        <v>278</v>
      </c>
      <c r="B280" s="184">
        <f>'1.MonthlyData12(26)'!AF280/1000</f>
        <v>1082.4659999999999</v>
      </c>
      <c r="C280" s="184">
        <f t="shared" si="32"/>
        <v>0</v>
      </c>
      <c r="D280" s="184">
        <f t="shared" si="32"/>
        <v>1</v>
      </c>
      <c r="E280" s="184">
        <f t="shared" si="32"/>
        <v>0</v>
      </c>
      <c r="F280" s="184">
        <f t="shared" si="32"/>
        <v>0</v>
      </c>
      <c r="G280" s="184">
        <f t="shared" si="32"/>
        <v>0</v>
      </c>
      <c r="H280" s="184">
        <f t="shared" si="32"/>
        <v>0</v>
      </c>
      <c r="I280" s="184">
        <f t="shared" si="32"/>
        <v>0</v>
      </c>
      <c r="J280" s="184">
        <f t="shared" si="32"/>
        <v>0</v>
      </c>
      <c r="K280" s="184">
        <f t="shared" si="32"/>
        <v>0</v>
      </c>
      <c r="L280" s="184">
        <f t="shared" si="32"/>
        <v>0</v>
      </c>
      <c r="M280" s="184">
        <f t="shared" si="32"/>
        <v>0</v>
      </c>
      <c r="N280" s="184">
        <f t="shared" si="32"/>
        <v>0</v>
      </c>
      <c r="O280" s="184">
        <f t="shared" si="30"/>
        <v>278</v>
      </c>
      <c r="P280" s="184" cm="1">
        <f t="array" ref="P280">$S$30+$S$43*O280+SUM(C280:N280*TRANSPOSE($S$31:$S$42))</f>
        <v>1364.7016256837603</v>
      </c>
      <c r="Q280" s="184"/>
      <c r="R280" s="184"/>
      <c r="U280" s="187"/>
      <c r="V280" s="187"/>
    </row>
    <row r="281" spans="1:22" hidden="1">
      <c r="A281" s="114">
        <v>279</v>
      </c>
      <c r="B281" s="184">
        <f>'1.MonthlyData12(26)'!AF281/1000</f>
        <v>967.23299999999995</v>
      </c>
      <c r="C281" s="184">
        <f t="shared" si="32"/>
        <v>0</v>
      </c>
      <c r="D281" s="184">
        <f t="shared" si="32"/>
        <v>0</v>
      </c>
      <c r="E281" s="184">
        <f t="shared" si="32"/>
        <v>1</v>
      </c>
      <c r="F281" s="184">
        <f t="shared" si="32"/>
        <v>0</v>
      </c>
      <c r="G281" s="184">
        <f t="shared" si="32"/>
        <v>0</v>
      </c>
      <c r="H281" s="184">
        <f t="shared" si="32"/>
        <v>0</v>
      </c>
      <c r="I281" s="184">
        <f t="shared" si="32"/>
        <v>0</v>
      </c>
      <c r="J281" s="184">
        <f t="shared" si="32"/>
        <v>0</v>
      </c>
      <c r="K281" s="184">
        <f t="shared" si="32"/>
        <v>0</v>
      </c>
      <c r="L281" s="184">
        <f t="shared" si="32"/>
        <v>0</v>
      </c>
      <c r="M281" s="184">
        <f t="shared" si="32"/>
        <v>0</v>
      </c>
      <c r="N281" s="184">
        <f t="shared" si="32"/>
        <v>0</v>
      </c>
      <c r="O281" s="184">
        <f t="shared" si="30"/>
        <v>279</v>
      </c>
      <c r="P281" s="184" cm="1">
        <f t="array" ref="P281">$S$30+$S$43*O281+SUM(C281:N281*TRANSPOSE($S$31:$S$42))</f>
        <v>1410.9323949145294</v>
      </c>
      <c r="Q281" s="184"/>
      <c r="R281" s="184"/>
      <c r="U281" s="187"/>
      <c r="V281" s="187"/>
    </row>
    <row r="282" spans="1:22" hidden="1">
      <c r="A282" s="114">
        <v>280</v>
      </c>
      <c r="B282" s="184">
        <f>'1.MonthlyData12(26)'!AF282/1000</f>
        <v>1208.73</v>
      </c>
      <c r="C282" s="184">
        <f t="shared" si="32"/>
        <v>0</v>
      </c>
      <c r="D282" s="184">
        <f t="shared" si="32"/>
        <v>0</v>
      </c>
      <c r="E282" s="184">
        <f t="shared" si="32"/>
        <v>0</v>
      </c>
      <c r="F282" s="184">
        <f t="shared" si="32"/>
        <v>1</v>
      </c>
      <c r="G282" s="184">
        <f t="shared" si="32"/>
        <v>0</v>
      </c>
      <c r="H282" s="184">
        <f t="shared" si="32"/>
        <v>0</v>
      </c>
      <c r="I282" s="184">
        <f t="shared" si="32"/>
        <v>0</v>
      </c>
      <c r="J282" s="184">
        <f t="shared" si="32"/>
        <v>0</v>
      </c>
      <c r="K282" s="184">
        <f t="shared" si="32"/>
        <v>0</v>
      </c>
      <c r="L282" s="184">
        <f t="shared" si="32"/>
        <v>0</v>
      </c>
      <c r="M282" s="184">
        <f t="shared" si="32"/>
        <v>0</v>
      </c>
      <c r="N282" s="184">
        <f t="shared" si="32"/>
        <v>0</v>
      </c>
      <c r="O282" s="184">
        <f t="shared" si="30"/>
        <v>280</v>
      </c>
      <c r="P282" s="184" cm="1">
        <f t="array" ref="P282">$S$30+$S$43*O282+SUM(C282:N282*TRANSPOSE($S$31:$S$42))</f>
        <v>1475.482010299145</v>
      </c>
      <c r="Q282" s="184"/>
      <c r="R282" s="184"/>
      <c r="U282" s="187"/>
      <c r="V282" s="187"/>
    </row>
    <row r="283" spans="1:22" hidden="1">
      <c r="A283" s="114">
        <v>281</v>
      </c>
      <c r="B283" s="184">
        <f>'1.MonthlyData12(26)'!AF283/1000</f>
        <v>1209.8710000000001</v>
      </c>
      <c r="C283" s="184">
        <f t="shared" ref="C283:N292" si="33">IF(MOD($A283,$N$1)=C$1,1,0)</f>
        <v>0</v>
      </c>
      <c r="D283" s="184">
        <f t="shared" si="33"/>
        <v>0</v>
      </c>
      <c r="E283" s="184">
        <f t="shared" si="33"/>
        <v>0</v>
      </c>
      <c r="F283" s="184">
        <f t="shared" si="33"/>
        <v>0</v>
      </c>
      <c r="G283" s="184">
        <f t="shared" si="33"/>
        <v>1</v>
      </c>
      <c r="H283" s="184">
        <f t="shared" si="33"/>
        <v>0</v>
      </c>
      <c r="I283" s="184">
        <f t="shared" si="33"/>
        <v>0</v>
      </c>
      <c r="J283" s="184">
        <f t="shared" si="33"/>
        <v>0</v>
      </c>
      <c r="K283" s="184">
        <f t="shared" si="33"/>
        <v>0</v>
      </c>
      <c r="L283" s="184">
        <f t="shared" si="33"/>
        <v>0</v>
      </c>
      <c r="M283" s="184">
        <f t="shared" si="33"/>
        <v>0</v>
      </c>
      <c r="N283" s="184">
        <f t="shared" si="33"/>
        <v>0</v>
      </c>
      <c r="O283" s="184">
        <f t="shared" si="30"/>
        <v>281</v>
      </c>
      <c r="P283" s="184" cm="1">
        <f t="array" ref="P283">$S$30+$S$43*O283+SUM(C283:N283*TRANSPOSE($S$31:$S$42))</f>
        <v>1551.6725872222216</v>
      </c>
      <c r="Q283" s="184"/>
      <c r="R283" s="184"/>
      <c r="U283" s="187"/>
      <c r="V283" s="187"/>
    </row>
    <row r="284" spans="1:22" hidden="1">
      <c r="A284" s="114">
        <v>282</v>
      </c>
      <c r="B284" s="184">
        <f>'1.MonthlyData12(26)'!AF284/1000</f>
        <v>1293.6559999999999</v>
      </c>
      <c r="C284" s="184">
        <f t="shared" si="33"/>
        <v>0</v>
      </c>
      <c r="D284" s="184">
        <f t="shared" si="33"/>
        <v>0</v>
      </c>
      <c r="E284" s="184">
        <f t="shared" si="33"/>
        <v>0</v>
      </c>
      <c r="F284" s="184">
        <f t="shared" si="33"/>
        <v>0</v>
      </c>
      <c r="G284" s="184">
        <f t="shared" si="33"/>
        <v>0</v>
      </c>
      <c r="H284" s="184">
        <f t="shared" si="33"/>
        <v>1</v>
      </c>
      <c r="I284" s="184">
        <f t="shared" si="33"/>
        <v>0</v>
      </c>
      <c r="J284" s="184">
        <f t="shared" si="33"/>
        <v>0</v>
      </c>
      <c r="K284" s="184">
        <f t="shared" si="33"/>
        <v>0</v>
      </c>
      <c r="L284" s="184">
        <f t="shared" si="33"/>
        <v>0</v>
      </c>
      <c r="M284" s="184">
        <f t="shared" si="33"/>
        <v>0</v>
      </c>
      <c r="N284" s="184">
        <f t="shared" si="33"/>
        <v>0</v>
      </c>
      <c r="O284" s="184">
        <f t="shared" si="30"/>
        <v>282</v>
      </c>
      <c r="P284" s="184" cm="1">
        <f t="array" ref="P284">$S$30+$S$43*O284+SUM(C284:N284*TRANSPOSE($S$31:$S$42))</f>
        <v>1530.4830102991448</v>
      </c>
      <c r="Q284" s="184"/>
      <c r="R284" s="184"/>
      <c r="U284" s="187"/>
      <c r="V284" s="187"/>
    </row>
    <row r="285" spans="1:22" hidden="1">
      <c r="A285" s="114">
        <v>283</v>
      </c>
      <c r="B285" s="184">
        <f>'1.MonthlyData12(26)'!AF285/1000</f>
        <v>1609.472</v>
      </c>
      <c r="C285" s="184">
        <f t="shared" si="33"/>
        <v>0</v>
      </c>
      <c r="D285" s="184">
        <f t="shared" si="33"/>
        <v>0</v>
      </c>
      <c r="E285" s="184">
        <f t="shared" si="33"/>
        <v>0</v>
      </c>
      <c r="F285" s="184">
        <f t="shared" si="33"/>
        <v>0</v>
      </c>
      <c r="G285" s="184">
        <f t="shared" si="33"/>
        <v>0</v>
      </c>
      <c r="H285" s="184">
        <f t="shared" si="33"/>
        <v>0</v>
      </c>
      <c r="I285" s="184">
        <f t="shared" si="33"/>
        <v>1</v>
      </c>
      <c r="J285" s="184">
        <f t="shared" si="33"/>
        <v>0</v>
      </c>
      <c r="K285" s="184">
        <f t="shared" si="33"/>
        <v>0</v>
      </c>
      <c r="L285" s="184">
        <f t="shared" si="33"/>
        <v>0</v>
      </c>
      <c r="M285" s="184">
        <f t="shared" si="33"/>
        <v>0</v>
      </c>
      <c r="N285" s="184">
        <f t="shared" si="33"/>
        <v>0</v>
      </c>
      <c r="O285" s="184">
        <f t="shared" si="30"/>
        <v>283</v>
      </c>
      <c r="P285" s="184" cm="1">
        <f t="array" ref="P285">$S$30+$S$43*O285+SUM(C285:N285*TRANSPOSE($S$31:$S$42))</f>
        <v>1581.4265487606833</v>
      </c>
      <c r="Q285" s="184"/>
      <c r="R285" s="184"/>
      <c r="U285" s="187"/>
      <c r="V285" s="187"/>
    </row>
    <row r="286" spans="1:22" hidden="1">
      <c r="A286" s="114">
        <v>284</v>
      </c>
      <c r="B286" s="184">
        <f>'1.MonthlyData12(26)'!AF286/1000</f>
        <v>1687.444</v>
      </c>
      <c r="C286" s="184">
        <f t="shared" si="33"/>
        <v>0</v>
      </c>
      <c r="D286" s="184">
        <f t="shared" si="33"/>
        <v>0</v>
      </c>
      <c r="E286" s="184">
        <f t="shared" si="33"/>
        <v>0</v>
      </c>
      <c r="F286" s="184">
        <f t="shared" si="33"/>
        <v>0</v>
      </c>
      <c r="G286" s="184">
        <f t="shared" si="33"/>
        <v>0</v>
      </c>
      <c r="H286" s="184">
        <f t="shared" si="33"/>
        <v>0</v>
      </c>
      <c r="I286" s="184">
        <f t="shared" si="33"/>
        <v>0</v>
      </c>
      <c r="J286" s="184">
        <f t="shared" si="33"/>
        <v>1</v>
      </c>
      <c r="K286" s="184">
        <f t="shared" si="33"/>
        <v>0</v>
      </c>
      <c r="L286" s="184">
        <f t="shared" si="33"/>
        <v>0</v>
      </c>
      <c r="M286" s="184">
        <f t="shared" si="33"/>
        <v>0</v>
      </c>
      <c r="N286" s="184">
        <f t="shared" si="33"/>
        <v>0</v>
      </c>
      <c r="O286" s="184">
        <f t="shared" si="30"/>
        <v>284</v>
      </c>
      <c r="P286" s="184" cm="1">
        <f t="array" ref="P286">$S$30+$S$43*O286+SUM(C286:N286*TRANSPOSE($S$31:$S$42))</f>
        <v>1620.9114718376065</v>
      </c>
      <c r="Q286" s="184"/>
      <c r="R286" s="184"/>
      <c r="U286" s="187"/>
      <c r="V286" s="187"/>
    </row>
    <row r="287" spans="1:22" hidden="1">
      <c r="A287" s="114">
        <v>285</v>
      </c>
      <c r="B287" s="184">
        <f>'1.MonthlyData12(26)'!AF287/1000</f>
        <v>1679.2059999999999</v>
      </c>
      <c r="C287" s="184">
        <f t="shared" si="33"/>
        <v>0</v>
      </c>
      <c r="D287" s="184">
        <f t="shared" si="33"/>
        <v>0</v>
      </c>
      <c r="E287" s="184">
        <f t="shared" si="33"/>
        <v>0</v>
      </c>
      <c r="F287" s="184">
        <f t="shared" si="33"/>
        <v>0</v>
      </c>
      <c r="G287" s="184">
        <f t="shared" si="33"/>
        <v>0</v>
      </c>
      <c r="H287" s="184">
        <f t="shared" si="33"/>
        <v>0</v>
      </c>
      <c r="I287" s="184">
        <f t="shared" si="33"/>
        <v>0</v>
      </c>
      <c r="J287" s="184">
        <f t="shared" si="33"/>
        <v>0</v>
      </c>
      <c r="K287" s="184">
        <f t="shared" si="33"/>
        <v>1</v>
      </c>
      <c r="L287" s="184">
        <f t="shared" si="33"/>
        <v>0</v>
      </c>
      <c r="M287" s="184">
        <f t="shared" si="33"/>
        <v>0</v>
      </c>
      <c r="N287" s="184">
        <f t="shared" si="33"/>
        <v>0</v>
      </c>
      <c r="O287" s="184">
        <f t="shared" si="30"/>
        <v>285</v>
      </c>
      <c r="P287" s="184" cm="1">
        <f t="array" ref="P287">$S$30+$S$43*O287+SUM(C287:N287*TRANSPOSE($S$31:$S$42))</f>
        <v>1575.4617410683759</v>
      </c>
      <c r="Q287" s="184"/>
      <c r="R287" s="184"/>
      <c r="U287" s="187"/>
      <c r="V287" s="187"/>
    </row>
    <row r="288" spans="1:22" hidden="1">
      <c r="A288" s="114">
        <v>286</v>
      </c>
      <c r="B288" s="184">
        <f>'1.MonthlyData12(26)'!AF288/1000</f>
        <v>1787.3320000000001</v>
      </c>
      <c r="C288" s="184">
        <f t="shared" si="33"/>
        <v>0</v>
      </c>
      <c r="D288" s="184">
        <f t="shared" si="33"/>
        <v>0</v>
      </c>
      <c r="E288" s="184">
        <f t="shared" si="33"/>
        <v>0</v>
      </c>
      <c r="F288" s="184">
        <f t="shared" si="33"/>
        <v>0</v>
      </c>
      <c r="G288" s="184">
        <f t="shared" si="33"/>
        <v>0</v>
      </c>
      <c r="H288" s="184">
        <f t="shared" si="33"/>
        <v>0</v>
      </c>
      <c r="I288" s="184">
        <f t="shared" si="33"/>
        <v>0</v>
      </c>
      <c r="J288" s="184">
        <f t="shared" si="33"/>
        <v>0</v>
      </c>
      <c r="K288" s="184">
        <f t="shared" si="33"/>
        <v>0</v>
      </c>
      <c r="L288" s="184">
        <f t="shared" si="33"/>
        <v>1</v>
      </c>
      <c r="M288" s="184">
        <f t="shared" si="33"/>
        <v>0</v>
      </c>
      <c r="N288" s="184">
        <f t="shared" si="33"/>
        <v>0</v>
      </c>
      <c r="O288" s="184">
        <f t="shared" si="30"/>
        <v>286</v>
      </c>
      <c r="P288" s="184" cm="1">
        <f t="array" ref="P288">$S$30+$S$43*O288+SUM(C288:N288*TRANSPOSE($S$31:$S$42))</f>
        <v>1595.423433376068</v>
      </c>
      <c r="Q288" s="184"/>
      <c r="R288" s="184"/>
      <c r="U288" s="187"/>
      <c r="V288" s="187"/>
    </row>
    <row r="289" spans="1:24" hidden="1">
      <c r="A289" s="114">
        <v>287</v>
      </c>
      <c r="B289" s="184">
        <f>'1.MonthlyData12(26)'!AF289/1000</f>
        <v>1643.271</v>
      </c>
      <c r="C289" s="184">
        <f t="shared" si="33"/>
        <v>0</v>
      </c>
      <c r="D289" s="184">
        <f t="shared" si="33"/>
        <v>0</v>
      </c>
      <c r="E289" s="184">
        <f t="shared" si="33"/>
        <v>0</v>
      </c>
      <c r="F289" s="184">
        <f t="shared" si="33"/>
        <v>0</v>
      </c>
      <c r="G289" s="184">
        <f t="shared" si="33"/>
        <v>0</v>
      </c>
      <c r="H289" s="184">
        <f t="shared" si="33"/>
        <v>0</v>
      </c>
      <c r="I289" s="184">
        <f t="shared" si="33"/>
        <v>0</v>
      </c>
      <c r="J289" s="184">
        <f t="shared" si="33"/>
        <v>0</v>
      </c>
      <c r="K289" s="184">
        <f t="shared" si="33"/>
        <v>0</v>
      </c>
      <c r="L289" s="184">
        <f t="shared" si="33"/>
        <v>0</v>
      </c>
      <c r="M289" s="184">
        <f t="shared" si="33"/>
        <v>1</v>
      </c>
      <c r="N289" s="184">
        <f t="shared" si="33"/>
        <v>0</v>
      </c>
      <c r="O289" s="184">
        <f t="shared" si="30"/>
        <v>287</v>
      </c>
      <c r="P289" s="184" cm="1">
        <f t="array" ref="P289">$S$30+$S$43*O289+SUM(C289:N289*TRANSPOSE($S$31:$S$42))</f>
        <v>1538.8008179914525</v>
      </c>
      <c r="Q289" s="184"/>
      <c r="R289" s="184"/>
      <c r="U289" s="187"/>
      <c r="V289" s="187"/>
    </row>
    <row r="290" spans="1:24" hidden="1">
      <c r="A290" s="114">
        <v>288</v>
      </c>
      <c r="B290" s="184">
        <f>'1.MonthlyData12(26)'!AF290/1000</f>
        <v>1695.0719999999999</v>
      </c>
      <c r="C290" s="184">
        <f t="shared" si="33"/>
        <v>0</v>
      </c>
      <c r="D290" s="184">
        <f t="shared" si="33"/>
        <v>0</v>
      </c>
      <c r="E290" s="184">
        <f t="shared" si="33"/>
        <v>0</v>
      </c>
      <c r="F290" s="184">
        <f t="shared" si="33"/>
        <v>0</v>
      </c>
      <c r="G290" s="184">
        <f t="shared" si="33"/>
        <v>0</v>
      </c>
      <c r="H290" s="184">
        <f t="shared" si="33"/>
        <v>0</v>
      </c>
      <c r="I290" s="184">
        <f t="shared" si="33"/>
        <v>0</v>
      </c>
      <c r="J290" s="184">
        <f t="shared" si="33"/>
        <v>0</v>
      </c>
      <c r="K290" s="184">
        <f t="shared" si="33"/>
        <v>0</v>
      </c>
      <c r="L290" s="184">
        <f t="shared" si="33"/>
        <v>0</v>
      </c>
      <c r="M290" s="184">
        <f t="shared" si="33"/>
        <v>0</v>
      </c>
      <c r="N290" s="184">
        <f t="shared" si="33"/>
        <v>0</v>
      </c>
      <c r="O290" s="184">
        <f t="shared" si="30"/>
        <v>288</v>
      </c>
      <c r="P290" s="184" cm="1">
        <f t="array" ref="P290">$S$30+$S$43*O290+SUM(C290:N290*TRANSPOSE($S$31:$S$42))</f>
        <v>1506.8664718376067</v>
      </c>
      <c r="Q290" s="184"/>
      <c r="R290" s="184"/>
      <c r="U290" s="187"/>
      <c r="V290" s="187"/>
    </row>
    <row r="291" spans="1:24" hidden="1">
      <c r="A291" s="114">
        <v>289</v>
      </c>
      <c r="B291" s="184">
        <f>'1.MonthlyData12(26)'!AF291/1000</f>
        <v>1599.5229999999999</v>
      </c>
      <c r="C291" s="184">
        <f t="shared" si="33"/>
        <v>1</v>
      </c>
      <c r="D291" s="184">
        <f t="shared" si="33"/>
        <v>0</v>
      </c>
      <c r="E291" s="184">
        <f t="shared" si="33"/>
        <v>0</v>
      </c>
      <c r="F291" s="184">
        <f t="shared" si="33"/>
        <v>0</v>
      </c>
      <c r="G291" s="184">
        <f t="shared" si="33"/>
        <v>0</v>
      </c>
      <c r="H291" s="184">
        <f t="shared" si="33"/>
        <v>0</v>
      </c>
      <c r="I291" s="184">
        <f t="shared" si="33"/>
        <v>0</v>
      </c>
      <c r="J291" s="184">
        <f t="shared" si="33"/>
        <v>0</v>
      </c>
      <c r="K291" s="184">
        <f t="shared" si="33"/>
        <v>0</v>
      </c>
      <c r="L291" s="184">
        <f t="shared" si="33"/>
        <v>0</v>
      </c>
      <c r="M291" s="184">
        <f t="shared" si="33"/>
        <v>0</v>
      </c>
      <c r="N291" s="184">
        <f t="shared" si="33"/>
        <v>0</v>
      </c>
      <c r="O291" s="184">
        <f t="shared" si="30"/>
        <v>289</v>
      </c>
      <c r="P291" s="184" cm="1">
        <f t="array" ref="P291">$S$30+$S$43*O291+SUM(C291:N291*TRANSPOSE($S$31:$S$42))</f>
        <v>1488.7083098148144</v>
      </c>
      <c r="Q291" s="184"/>
      <c r="R291" s="184"/>
      <c r="U291" s="187"/>
      <c r="V291" s="187"/>
    </row>
    <row r="292" spans="1:24" hidden="1">
      <c r="A292" s="114">
        <v>290</v>
      </c>
      <c r="B292" s="184">
        <f>'1.MonthlyData12(26)'!AF292/1000</f>
        <v>1571.05</v>
      </c>
      <c r="C292" s="184">
        <f t="shared" si="33"/>
        <v>0</v>
      </c>
      <c r="D292" s="184">
        <f t="shared" si="33"/>
        <v>1</v>
      </c>
      <c r="E292" s="184">
        <f t="shared" si="33"/>
        <v>0</v>
      </c>
      <c r="F292" s="184">
        <f t="shared" si="33"/>
        <v>0</v>
      </c>
      <c r="G292" s="184">
        <f t="shared" si="33"/>
        <v>0</v>
      </c>
      <c r="H292" s="184">
        <f t="shared" si="33"/>
        <v>0</v>
      </c>
      <c r="I292" s="184">
        <f t="shared" si="33"/>
        <v>0</v>
      </c>
      <c r="J292" s="184">
        <f t="shared" si="33"/>
        <v>0</v>
      </c>
      <c r="K292" s="184">
        <f t="shared" si="33"/>
        <v>0</v>
      </c>
      <c r="L292" s="184">
        <f t="shared" si="33"/>
        <v>0</v>
      </c>
      <c r="M292" s="184">
        <f t="shared" si="33"/>
        <v>0</v>
      </c>
      <c r="N292" s="184">
        <f t="shared" si="33"/>
        <v>0</v>
      </c>
      <c r="O292" s="184">
        <f t="shared" si="30"/>
        <v>290</v>
      </c>
      <c r="P292" s="184" cm="1">
        <f t="array" ref="P292">$S$30+$S$43*O292+SUM(C292:N292*TRANSPOSE($S$31:$S$42))</f>
        <v>1399.6421175071223</v>
      </c>
      <c r="Q292" s="184"/>
      <c r="R292" s="184"/>
      <c r="U292" s="187"/>
      <c r="V292" s="187"/>
    </row>
    <row r="293" spans="1:24" hidden="1">
      <c r="A293" s="114">
        <v>291</v>
      </c>
      <c r="B293" s="184">
        <f>'1.MonthlyData12(26)'!AF293/1000</f>
        <v>1797.9849999999999</v>
      </c>
      <c r="C293" s="184">
        <f t="shared" ref="C293:N302" si="34">IF(MOD($A293,$N$1)=C$1,1,0)</f>
        <v>0</v>
      </c>
      <c r="D293" s="184">
        <f t="shared" si="34"/>
        <v>0</v>
      </c>
      <c r="E293" s="184">
        <f t="shared" si="34"/>
        <v>1</v>
      </c>
      <c r="F293" s="184">
        <f t="shared" si="34"/>
        <v>0</v>
      </c>
      <c r="G293" s="184">
        <f t="shared" si="34"/>
        <v>0</v>
      </c>
      <c r="H293" s="184">
        <f t="shared" si="34"/>
        <v>0</v>
      </c>
      <c r="I293" s="184">
        <f t="shared" si="34"/>
        <v>0</v>
      </c>
      <c r="J293" s="184">
        <f t="shared" si="34"/>
        <v>0</v>
      </c>
      <c r="K293" s="184">
        <f t="shared" si="34"/>
        <v>0</v>
      </c>
      <c r="L293" s="184">
        <f t="shared" si="34"/>
        <v>0</v>
      </c>
      <c r="M293" s="184">
        <f t="shared" si="34"/>
        <v>0</v>
      </c>
      <c r="N293" s="184">
        <f t="shared" si="34"/>
        <v>0</v>
      </c>
      <c r="O293" s="184">
        <f t="shared" si="30"/>
        <v>291</v>
      </c>
      <c r="P293" s="184" cm="1">
        <f t="array" ref="P293">$S$30+$S$43*O293+SUM(C293:N293*TRANSPOSE($S$31:$S$42))</f>
        <v>1445.8728867378911</v>
      </c>
      <c r="Q293" s="184"/>
      <c r="R293" s="184"/>
      <c r="U293" s="187"/>
      <c r="V293" s="187"/>
    </row>
    <row r="294" spans="1:24" hidden="1">
      <c r="A294" s="114">
        <v>292</v>
      </c>
      <c r="B294" s="184">
        <f>'1.MonthlyData12(26)'!AF294/1000</f>
        <v>1693.1559999999999</v>
      </c>
      <c r="C294" s="184">
        <f t="shared" si="34"/>
        <v>0</v>
      </c>
      <c r="D294" s="184">
        <f t="shared" si="34"/>
        <v>0</v>
      </c>
      <c r="E294" s="184">
        <f t="shared" si="34"/>
        <v>0</v>
      </c>
      <c r="F294" s="184">
        <f t="shared" si="34"/>
        <v>1</v>
      </c>
      <c r="G294" s="184">
        <f t="shared" si="34"/>
        <v>0</v>
      </c>
      <c r="H294" s="184">
        <f t="shared" si="34"/>
        <v>0</v>
      </c>
      <c r="I294" s="184">
        <f t="shared" si="34"/>
        <v>0</v>
      </c>
      <c r="J294" s="184">
        <f t="shared" si="34"/>
        <v>0</v>
      </c>
      <c r="K294" s="184">
        <f t="shared" si="34"/>
        <v>0</v>
      </c>
      <c r="L294" s="184">
        <f t="shared" si="34"/>
        <v>0</v>
      </c>
      <c r="M294" s="184">
        <f t="shared" si="34"/>
        <v>0</v>
      </c>
      <c r="N294" s="184">
        <f t="shared" si="34"/>
        <v>0</v>
      </c>
      <c r="O294" s="184">
        <f t="shared" si="30"/>
        <v>292</v>
      </c>
      <c r="P294" s="184" cm="1">
        <f t="array" ref="P294">$S$30+$S$43*O294+SUM(C294:N294*TRANSPOSE($S$31:$S$42))</f>
        <v>1510.4225021225068</v>
      </c>
      <c r="Q294" s="184"/>
      <c r="R294" s="184"/>
      <c r="U294" s="187"/>
      <c r="V294" s="187"/>
    </row>
    <row r="295" spans="1:24" hidden="1">
      <c r="A295" s="114">
        <v>293</v>
      </c>
      <c r="B295" s="184">
        <f>'1.MonthlyData12(26)'!AF295/1000</f>
        <v>1919.2639999999999</v>
      </c>
      <c r="C295" s="184">
        <f t="shared" si="34"/>
        <v>0</v>
      </c>
      <c r="D295" s="184">
        <f t="shared" si="34"/>
        <v>0</v>
      </c>
      <c r="E295" s="184">
        <f t="shared" si="34"/>
        <v>0</v>
      </c>
      <c r="F295" s="184">
        <f t="shared" si="34"/>
        <v>0</v>
      </c>
      <c r="G295" s="184">
        <f t="shared" si="34"/>
        <v>1</v>
      </c>
      <c r="H295" s="184">
        <f t="shared" si="34"/>
        <v>0</v>
      </c>
      <c r="I295" s="184">
        <f t="shared" si="34"/>
        <v>0</v>
      </c>
      <c r="J295" s="184">
        <f t="shared" si="34"/>
        <v>0</v>
      </c>
      <c r="K295" s="184">
        <f t="shared" si="34"/>
        <v>0</v>
      </c>
      <c r="L295" s="184">
        <f t="shared" si="34"/>
        <v>0</v>
      </c>
      <c r="M295" s="184">
        <f t="shared" si="34"/>
        <v>0</v>
      </c>
      <c r="N295" s="184">
        <f t="shared" si="34"/>
        <v>0</v>
      </c>
      <c r="O295" s="184">
        <f t="shared" si="30"/>
        <v>293</v>
      </c>
      <c r="P295" s="184" cm="1">
        <f t="array" ref="P295">$S$30+$S$43*O295+SUM(C295:N295*TRANSPOSE($S$31:$S$42))</f>
        <v>1586.6130790455836</v>
      </c>
      <c r="Q295" s="184"/>
      <c r="R295" s="184"/>
      <c r="U295" s="187"/>
      <c r="V295" s="187"/>
    </row>
    <row r="296" spans="1:24" hidden="1">
      <c r="A296" s="114">
        <v>294</v>
      </c>
      <c r="B296" s="184">
        <f>'1.MonthlyData12(26)'!AF296/1000</f>
        <v>1600.7270000000001</v>
      </c>
      <c r="C296" s="184">
        <f t="shared" si="34"/>
        <v>0</v>
      </c>
      <c r="D296" s="184">
        <f t="shared" si="34"/>
        <v>0</v>
      </c>
      <c r="E296" s="184">
        <f t="shared" si="34"/>
        <v>0</v>
      </c>
      <c r="F296" s="184">
        <f t="shared" si="34"/>
        <v>0</v>
      </c>
      <c r="G296" s="184">
        <f t="shared" si="34"/>
        <v>0</v>
      </c>
      <c r="H296" s="184">
        <f t="shared" si="34"/>
        <v>1</v>
      </c>
      <c r="I296" s="184">
        <f t="shared" si="34"/>
        <v>0</v>
      </c>
      <c r="J296" s="184">
        <f t="shared" si="34"/>
        <v>0</v>
      </c>
      <c r="K296" s="184">
        <f t="shared" si="34"/>
        <v>0</v>
      </c>
      <c r="L296" s="184">
        <f t="shared" si="34"/>
        <v>0</v>
      </c>
      <c r="M296" s="184">
        <f t="shared" si="34"/>
        <v>0</v>
      </c>
      <c r="N296" s="184">
        <f t="shared" si="34"/>
        <v>0</v>
      </c>
      <c r="O296" s="184">
        <f t="shared" si="30"/>
        <v>294</v>
      </c>
      <c r="P296" s="184" cm="1">
        <f t="array" ref="P296">$S$30+$S$43*O296+SUM(C296:N296*TRANSPOSE($S$31:$S$42))</f>
        <v>1565.4235021225065</v>
      </c>
      <c r="Q296" s="184"/>
      <c r="R296" s="184"/>
      <c r="U296" s="187"/>
      <c r="V296" s="187"/>
    </row>
    <row r="297" spans="1:24" hidden="1">
      <c r="A297" s="114">
        <v>295</v>
      </c>
      <c r="B297" s="184">
        <f>'1.MonthlyData12(26)'!AF297/1000</f>
        <v>1675.6469999999999</v>
      </c>
      <c r="C297" s="184">
        <f t="shared" si="34"/>
        <v>0</v>
      </c>
      <c r="D297" s="184">
        <f t="shared" si="34"/>
        <v>0</v>
      </c>
      <c r="E297" s="184">
        <f t="shared" si="34"/>
        <v>0</v>
      </c>
      <c r="F297" s="184">
        <f t="shared" si="34"/>
        <v>0</v>
      </c>
      <c r="G297" s="184">
        <f t="shared" si="34"/>
        <v>0</v>
      </c>
      <c r="H297" s="184">
        <f t="shared" si="34"/>
        <v>0</v>
      </c>
      <c r="I297" s="184">
        <f t="shared" si="34"/>
        <v>1</v>
      </c>
      <c r="J297" s="184">
        <f t="shared" si="34"/>
        <v>0</v>
      </c>
      <c r="K297" s="184">
        <f t="shared" si="34"/>
        <v>0</v>
      </c>
      <c r="L297" s="184">
        <f t="shared" si="34"/>
        <v>0</v>
      </c>
      <c r="M297" s="184">
        <f t="shared" si="34"/>
        <v>0</v>
      </c>
      <c r="N297" s="184">
        <f t="shared" si="34"/>
        <v>0</v>
      </c>
      <c r="O297" s="184">
        <f t="shared" si="30"/>
        <v>295</v>
      </c>
      <c r="P297" s="184" cm="1">
        <f t="array" ref="P297">$S$30+$S$43*O297+SUM(C297:N297*TRANSPOSE($S$31:$S$42))</f>
        <v>1616.3670405840451</v>
      </c>
      <c r="Q297" s="184"/>
      <c r="R297" s="184"/>
      <c r="U297" s="187"/>
      <c r="V297" s="187"/>
    </row>
    <row r="298" spans="1:24" hidden="1">
      <c r="A298" s="114">
        <v>296</v>
      </c>
      <c r="B298" s="184">
        <f>'1.MonthlyData12(26)'!AF298/1000</f>
        <v>1762.0830000000001</v>
      </c>
      <c r="C298" s="184">
        <f t="shared" si="34"/>
        <v>0</v>
      </c>
      <c r="D298" s="184">
        <f t="shared" si="34"/>
        <v>0</v>
      </c>
      <c r="E298" s="184">
        <f t="shared" si="34"/>
        <v>0</v>
      </c>
      <c r="F298" s="184">
        <f t="shared" si="34"/>
        <v>0</v>
      </c>
      <c r="G298" s="184">
        <f t="shared" si="34"/>
        <v>0</v>
      </c>
      <c r="H298" s="184">
        <f t="shared" si="34"/>
        <v>0</v>
      </c>
      <c r="I298" s="184">
        <f t="shared" si="34"/>
        <v>0</v>
      </c>
      <c r="J298" s="184">
        <f t="shared" si="34"/>
        <v>1</v>
      </c>
      <c r="K298" s="184">
        <f t="shared" si="34"/>
        <v>0</v>
      </c>
      <c r="L298" s="184">
        <f t="shared" si="34"/>
        <v>0</v>
      </c>
      <c r="M298" s="184">
        <f t="shared" si="34"/>
        <v>0</v>
      </c>
      <c r="N298" s="184">
        <f t="shared" si="34"/>
        <v>0</v>
      </c>
      <c r="O298" s="184">
        <f t="shared" si="30"/>
        <v>296</v>
      </c>
      <c r="P298" s="184" cm="1">
        <f t="array" ref="P298">$S$30+$S$43*O298+SUM(C298:N298*TRANSPOSE($S$31:$S$42))</f>
        <v>1655.8519636609683</v>
      </c>
      <c r="Q298" s="184"/>
      <c r="R298" s="184"/>
      <c r="U298" s="187"/>
      <c r="V298" s="187"/>
    </row>
    <row r="299" spans="1:24" hidden="1">
      <c r="A299" s="114">
        <v>297</v>
      </c>
      <c r="B299" s="184">
        <f>'1.MonthlyData12(26)'!AF299/1000</f>
        <v>1652.338</v>
      </c>
      <c r="C299" s="184">
        <f t="shared" si="34"/>
        <v>0</v>
      </c>
      <c r="D299" s="184">
        <f t="shared" si="34"/>
        <v>0</v>
      </c>
      <c r="E299" s="184">
        <f t="shared" si="34"/>
        <v>0</v>
      </c>
      <c r="F299" s="184">
        <f t="shared" si="34"/>
        <v>0</v>
      </c>
      <c r="G299" s="184">
        <f t="shared" si="34"/>
        <v>0</v>
      </c>
      <c r="H299" s="184">
        <f t="shared" si="34"/>
        <v>0</v>
      </c>
      <c r="I299" s="184">
        <f t="shared" si="34"/>
        <v>0</v>
      </c>
      <c r="J299" s="184">
        <f t="shared" si="34"/>
        <v>0</v>
      </c>
      <c r="K299" s="184">
        <f t="shared" si="34"/>
        <v>1</v>
      </c>
      <c r="L299" s="184">
        <f t="shared" si="34"/>
        <v>0</v>
      </c>
      <c r="M299" s="184">
        <f t="shared" si="34"/>
        <v>0</v>
      </c>
      <c r="N299" s="184">
        <f t="shared" si="34"/>
        <v>0</v>
      </c>
      <c r="O299" s="184">
        <f t="shared" si="30"/>
        <v>297</v>
      </c>
      <c r="P299" s="184" cm="1">
        <f t="array" ref="P299">$S$30+$S$43*O299+SUM(C299:N299*TRANSPOSE($S$31:$S$42))</f>
        <v>1610.4022328917376</v>
      </c>
      <c r="Q299" s="184"/>
      <c r="R299" s="184"/>
      <c r="U299" s="187"/>
      <c r="V299" s="187"/>
    </row>
    <row r="300" spans="1:24" hidden="1">
      <c r="A300" s="114">
        <v>298</v>
      </c>
      <c r="B300" s="184">
        <f>'1.MonthlyData12(26)'!AF300/1000</f>
        <v>1692.36</v>
      </c>
      <c r="C300" s="184">
        <f t="shared" si="34"/>
        <v>0</v>
      </c>
      <c r="D300" s="184">
        <f t="shared" si="34"/>
        <v>0</v>
      </c>
      <c r="E300" s="184">
        <f t="shared" si="34"/>
        <v>0</v>
      </c>
      <c r="F300" s="184">
        <f t="shared" si="34"/>
        <v>0</v>
      </c>
      <c r="G300" s="184">
        <f t="shared" si="34"/>
        <v>0</v>
      </c>
      <c r="H300" s="184">
        <f t="shared" si="34"/>
        <v>0</v>
      </c>
      <c r="I300" s="184">
        <f t="shared" si="34"/>
        <v>0</v>
      </c>
      <c r="J300" s="184">
        <f t="shared" si="34"/>
        <v>0</v>
      </c>
      <c r="K300" s="184">
        <f t="shared" si="34"/>
        <v>0</v>
      </c>
      <c r="L300" s="184">
        <f t="shared" si="34"/>
        <v>1</v>
      </c>
      <c r="M300" s="184">
        <f t="shared" si="34"/>
        <v>0</v>
      </c>
      <c r="N300" s="184">
        <f t="shared" si="34"/>
        <v>0</v>
      </c>
      <c r="O300" s="184">
        <f t="shared" si="30"/>
        <v>298</v>
      </c>
      <c r="P300" s="184" cm="1">
        <f t="array" ref="P300">$S$30+$S$43*O300+SUM(C300:N300*TRANSPOSE($S$31:$S$42))</f>
        <v>1630.3639251994298</v>
      </c>
      <c r="Q300" s="184"/>
      <c r="R300" s="184"/>
      <c r="U300" s="187"/>
      <c r="V300" s="187"/>
    </row>
    <row r="301" spans="1:24" hidden="1">
      <c r="A301" s="114">
        <v>299</v>
      </c>
      <c r="B301" s="184">
        <f>'1.MonthlyData12(26)'!AF301/1000</f>
        <v>1556.9480000000001</v>
      </c>
      <c r="C301" s="184">
        <f t="shared" si="34"/>
        <v>0</v>
      </c>
      <c r="D301" s="184">
        <f t="shared" si="34"/>
        <v>0</v>
      </c>
      <c r="E301" s="184">
        <f t="shared" si="34"/>
        <v>0</v>
      </c>
      <c r="F301" s="184">
        <f t="shared" si="34"/>
        <v>0</v>
      </c>
      <c r="G301" s="184">
        <f t="shared" si="34"/>
        <v>0</v>
      </c>
      <c r="H301" s="184">
        <f t="shared" si="34"/>
        <v>0</v>
      </c>
      <c r="I301" s="184">
        <f t="shared" si="34"/>
        <v>0</v>
      </c>
      <c r="J301" s="184">
        <f t="shared" si="34"/>
        <v>0</v>
      </c>
      <c r="K301" s="184">
        <f t="shared" si="34"/>
        <v>0</v>
      </c>
      <c r="L301" s="184">
        <f t="shared" si="34"/>
        <v>0</v>
      </c>
      <c r="M301" s="184">
        <f t="shared" si="34"/>
        <v>1</v>
      </c>
      <c r="N301" s="184">
        <f t="shared" si="34"/>
        <v>0</v>
      </c>
      <c r="O301" s="184">
        <f t="shared" si="30"/>
        <v>299</v>
      </c>
      <c r="P301" s="184" cm="1">
        <f t="array" ref="P301">$S$30+$S$43*O301+SUM(C301:N301*TRANSPOSE($S$31:$S$42))</f>
        <v>1573.7413098148143</v>
      </c>
      <c r="Q301" s="184"/>
      <c r="R301" s="184"/>
      <c r="U301" s="187"/>
      <c r="V301" s="187"/>
    </row>
    <row r="302" spans="1:24" hidden="1">
      <c r="A302" s="114">
        <v>300</v>
      </c>
      <c r="B302" s="184">
        <f>'1.MonthlyData12(26)'!AF302/1000</f>
        <v>1540.903</v>
      </c>
      <c r="C302" s="184">
        <f t="shared" si="34"/>
        <v>0</v>
      </c>
      <c r="D302" s="184">
        <f t="shared" si="34"/>
        <v>0</v>
      </c>
      <c r="E302" s="184">
        <f t="shared" si="34"/>
        <v>0</v>
      </c>
      <c r="F302" s="184">
        <f t="shared" si="34"/>
        <v>0</v>
      </c>
      <c r="G302" s="184">
        <f t="shared" si="34"/>
        <v>0</v>
      </c>
      <c r="H302" s="184">
        <f t="shared" si="34"/>
        <v>0</v>
      </c>
      <c r="I302" s="184">
        <f t="shared" si="34"/>
        <v>0</v>
      </c>
      <c r="J302" s="184">
        <f t="shared" si="34"/>
        <v>0</v>
      </c>
      <c r="K302" s="184">
        <f t="shared" si="34"/>
        <v>0</v>
      </c>
      <c r="L302" s="184">
        <f t="shared" si="34"/>
        <v>0</v>
      </c>
      <c r="M302" s="184">
        <f t="shared" si="34"/>
        <v>0</v>
      </c>
      <c r="N302" s="184">
        <f t="shared" si="34"/>
        <v>0</v>
      </c>
      <c r="O302" s="184">
        <f t="shared" si="30"/>
        <v>300</v>
      </c>
      <c r="P302" s="184" cm="1">
        <f t="array" ref="P302">$S$30+$S$43*O302+SUM(C302:N302*TRANSPOSE($S$31:$S$42))</f>
        <v>1541.8069636609684</v>
      </c>
      <c r="Q302" s="184"/>
      <c r="R302" s="184"/>
      <c r="U302" s="187"/>
      <c r="V302" s="187"/>
    </row>
    <row r="303" spans="1:24" hidden="1">
      <c r="A303" s="114">
        <v>301</v>
      </c>
      <c r="B303" s="184">
        <f>'1.MonthlyData12(26)'!AF303/1000</f>
        <v>1666.54</v>
      </c>
      <c r="C303" s="184">
        <f t="shared" ref="C303:N312" si="35">IF(MOD($A303,$N$1)=C$1,1,0)</f>
        <v>1</v>
      </c>
      <c r="D303" s="184">
        <f t="shared" si="35"/>
        <v>0</v>
      </c>
      <c r="E303" s="184">
        <f t="shared" si="35"/>
        <v>0</v>
      </c>
      <c r="F303" s="184">
        <f t="shared" si="35"/>
        <v>0</v>
      </c>
      <c r="G303" s="184">
        <f t="shared" si="35"/>
        <v>0</v>
      </c>
      <c r="H303" s="184">
        <f t="shared" si="35"/>
        <v>0</v>
      </c>
      <c r="I303" s="184">
        <f t="shared" si="35"/>
        <v>0</v>
      </c>
      <c r="J303" s="184">
        <f t="shared" si="35"/>
        <v>0</v>
      </c>
      <c r="K303" s="184">
        <f t="shared" si="35"/>
        <v>0</v>
      </c>
      <c r="L303" s="184">
        <f t="shared" si="35"/>
        <v>0</v>
      </c>
      <c r="M303" s="184">
        <f t="shared" si="35"/>
        <v>0</v>
      </c>
      <c r="N303" s="184">
        <f t="shared" si="35"/>
        <v>0</v>
      </c>
      <c r="O303" s="184">
        <f t="shared" si="30"/>
        <v>301</v>
      </c>
      <c r="P303" s="184" cm="1">
        <f t="array" ref="P303">$S$30+$S$43*O303+SUM(C303:N303*TRANSPOSE($S$31:$S$42))</f>
        <v>1523.6488016381761</v>
      </c>
      <c r="Q303" s="184"/>
      <c r="R303" s="184"/>
      <c r="U303"/>
      <c r="V303"/>
      <c r="W303"/>
      <c r="X303"/>
    </row>
    <row r="304" spans="1:24" hidden="1">
      <c r="A304" s="114">
        <v>302</v>
      </c>
      <c r="B304" s="184">
        <f>'1.MonthlyData12(26)'!AF304/1000</f>
        <v>1654.325</v>
      </c>
      <c r="C304" s="184">
        <f t="shared" si="35"/>
        <v>0</v>
      </c>
      <c r="D304" s="184">
        <f t="shared" si="35"/>
        <v>1</v>
      </c>
      <c r="E304" s="184">
        <f t="shared" si="35"/>
        <v>0</v>
      </c>
      <c r="F304" s="184">
        <f t="shared" si="35"/>
        <v>0</v>
      </c>
      <c r="G304" s="184">
        <f t="shared" si="35"/>
        <v>0</v>
      </c>
      <c r="H304" s="184">
        <f t="shared" si="35"/>
        <v>0</v>
      </c>
      <c r="I304" s="184">
        <f t="shared" si="35"/>
        <v>0</v>
      </c>
      <c r="J304" s="184">
        <f t="shared" si="35"/>
        <v>0</v>
      </c>
      <c r="K304" s="184">
        <f t="shared" si="35"/>
        <v>0</v>
      </c>
      <c r="L304" s="184">
        <f t="shared" si="35"/>
        <v>0</v>
      </c>
      <c r="M304" s="184">
        <f t="shared" si="35"/>
        <v>0</v>
      </c>
      <c r="N304" s="184">
        <f t="shared" si="35"/>
        <v>0</v>
      </c>
      <c r="O304" s="184">
        <f t="shared" si="30"/>
        <v>302</v>
      </c>
      <c r="P304" s="184" cm="1">
        <f t="array" ref="P304">$S$30+$S$43*O304+SUM(C304:N304*TRANSPOSE($S$31:$S$42))</f>
        <v>1434.582609330484</v>
      </c>
      <c r="Q304" s="184"/>
      <c r="R304" s="184"/>
      <c r="U304"/>
      <c r="V304"/>
      <c r="W304"/>
      <c r="X304"/>
    </row>
    <row r="305" spans="1:24" hidden="1">
      <c r="A305" s="114">
        <v>303</v>
      </c>
      <c r="B305" s="184">
        <f>'1.MonthlyData12(26)'!AF305/1000</f>
        <v>1821.83</v>
      </c>
      <c r="C305" s="184">
        <f t="shared" si="35"/>
        <v>0</v>
      </c>
      <c r="D305" s="184">
        <f t="shared" si="35"/>
        <v>0</v>
      </c>
      <c r="E305" s="184">
        <f t="shared" si="35"/>
        <v>1</v>
      </c>
      <c r="F305" s="184">
        <f t="shared" si="35"/>
        <v>0</v>
      </c>
      <c r="G305" s="184">
        <f t="shared" si="35"/>
        <v>0</v>
      </c>
      <c r="H305" s="184">
        <f t="shared" si="35"/>
        <v>0</v>
      </c>
      <c r="I305" s="184">
        <f t="shared" si="35"/>
        <v>0</v>
      </c>
      <c r="J305" s="184">
        <f t="shared" si="35"/>
        <v>0</v>
      </c>
      <c r="K305" s="184">
        <f t="shared" si="35"/>
        <v>0</v>
      </c>
      <c r="L305" s="184">
        <f t="shared" si="35"/>
        <v>0</v>
      </c>
      <c r="M305" s="184">
        <f t="shared" si="35"/>
        <v>0</v>
      </c>
      <c r="N305" s="184">
        <f t="shared" si="35"/>
        <v>0</v>
      </c>
      <c r="O305" s="184">
        <f t="shared" si="30"/>
        <v>303</v>
      </c>
      <c r="P305" s="184" cm="1">
        <f t="array" ref="P305">$S$30+$S$43*O305+SUM(C305:N305*TRANSPOSE($S$31:$S$42))</f>
        <v>1480.8133785612529</v>
      </c>
      <c r="Q305" s="184"/>
      <c r="R305" s="184"/>
      <c r="U305"/>
      <c r="V305"/>
      <c r="W305"/>
      <c r="X305"/>
    </row>
    <row r="306" spans="1:24" hidden="1">
      <c r="A306" s="114">
        <v>304</v>
      </c>
      <c r="B306" s="184">
        <f>'1.MonthlyData12(26)'!AF306/1000</f>
        <v>1708.077</v>
      </c>
      <c r="C306" s="184">
        <f t="shared" si="35"/>
        <v>0</v>
      </c>
      <c r="D306" s="184">
        <f t="shared" si="35"/>
        <v>0</v>
      </c>
      <c r="E306" s="184">
        <f t="shared" si="35"/>
        <v>0</v>
      </c>
      <c r="F306" s="184">
        <f t="shared" si="35"/>
        <v>1</v>
      </c>
      <c r="G306" s="184">
        <f t="shared" si="35"/>
        <v>0</v>
      </c>
      <c r="H306" s="184">
        <f t="shared" si="35"/>
        <v>0</v>
      </c>
      <c r="I306" s="184">
        <f t="shared" si="35"/>
        <v>0</v>
      </c>
      <c r="J306" s="184">
        <f t="shared" si="35"/>
        <v>0</v>
      </c>
      <c r="K306" s="184">
        <f t="shared" si="35"/>
        <v>0</v>
      </c>
      <c r="L306" s="184">
        <f t="shared" si="35"/>
        <v>0</v>
      </c>
      <c r="M306" s="184">
        <f t="shared" si="35"/>
        <v>0</v>
      </c>
      <c r="N306" s="184">
        <f t="shared" si="35"/>
        <v>0</v>
      </c>
      <c r="O306" s="184">
        <f t="shared" si="30"/>
        <v>304</v>
      </c>
      <c r="P306" s="184" cm="1">
        <f t="array" ref="P306">$S$30+$S$43*O306+SUM(C306:N306*TRANSPOSE($S$31:$S$42))</f>
        <v>1545.3629939458685</v>
      </c>
      <c r="Q306" s="184"/>
      <c r="R306" s="184"/>
      <c r="U306"/>
      <c r="V306"/>
      <c r="W306"/>
      <c r="X306"/>
    </row>
    <row r="307" spans="1:24" hidden="1">
      <c r="A307" s="114">
        <v>305</v>
      </c>
      <c r="B307" s="184">
        <f>'1.MonthlyData12(26)'!AF307/1000</f>
        <v>1858.8889999999999</v>
      </c>
      <c r="C307" s="184">
        <f t="shared" si="35"/>
        <v>0</v>
      </c>
      <c r="D307" s="184">
        <f t="shared" si="35"/>
        <v>0</v>
      </c>
      <c r="E307" s="184">
        <f t="shared" si="35"/>
        <v>0</v>
      </c>
      <c r="F307" s="184">
        <f t="shared" si="35"/>
        <v>0</v>
      </c>
      <c r="G307" s="184">
        <f t="shared" si="35"/>
        <v>1</v>
      </c>
      <c r="H307" s="184">
        <f t="shared" si="35"/>
        <v>0</v>
      </c>
      <c r="I307" s="184">
        <f t="shared" si="35"/>
        <v>0</v>
      </c>
      <c r="J307" s="184">
        <f t="shared" si="35"/>
        <v>0</v>
      </c>
      <c r="K307" s="184">
        <f t="shared" si="35"/>
        <v>0</v>
      </c>
      <c r="L307" s="184">
        <f t="shared" si="35"/>
        <v>0</v>
      </c>
      <c r="M307" s="184">
        <f t="shared" si="35"/>
        <v>0</v>
      </c>
      <c r="N307" s="184">
        <f t="shared" si="35"/>
        <v>0</v>
      </c>
      <c r="O307" s="184">
        <f t="shared" si="30"/>
        <v>305</v>
      </c>
      <c r="P307" s="184" cm="1">
        <f t="array" ref="P307">$S$30+$S$43*O307+SUM(C307:N307*TRANSPOSE($S$31:$S$42))</f>
        <v>1621.5535708689454</v>
      </c>
      <c r="Q307" s="184"/>
      <c r="R307" s="184"/>
      <c r="U307"/>
      <c r="V307"/>
      <c r="W307"/>
      <c r="X307"/>
    </row>
    <row r="308" spans="1:24" hidden="1">
      <c r="A308" s="114">
        <v>306</v>
      </c>
      <c r="B308" s="184">
        <f>'1.MonthlyData12(26)'!AF308/1000</f>
        <v>1712.0229999999999</v>
      </c>
      <c r="C308" s="184">
        <f t="shared" si="35"/>
        <v>0</v>
      </c>
      <c r="D308" s="184">
        <f t="shared" si="35"/>
        <v>0</v>
      </c>
      <c r="E308" s="184">
        <f t="shared" si="35"/>
        <v>0</v>
      </c>
      <c r="F308" s="184">
        <f t="shared" si="35"/>
        <v>0</v>
      </c>
      <c r="G308" s="184">
        <f t="shared" si="35"/>
        <v>0</v>
      </c>
      <c r="H308" s="184">
        <f t="shared" si="35"/>
        <v>1</v>
      </c>
      <c r="I308" s="184">
        <f t="shared" si="35"/>
        <v>0</v>
      </c>
      <c r="J308" s="184">
        <f t="shared" si="35"/>
        <v>0</v>
      </c>
      <c r="K308" s="184">
        <f t="shared" si="35"/>
        <v>0</v>
      </c>
      <c r="L308" s="184">
        <f t="shared" si="35"/>
        <v>0</v>
      </c>
      <c r="M308" s="184">
        <f t="shared" si="35"/>
        <v>0</v>
      </c>
      <c r="N308" s="184">
        <f t="shared" si="35"/>
        <v>0</v>
      </c>
      <c r="O308" s="184">
        <f t="shared" si="30"/>
        <v>306</v>
      </c>
      <c r="P308" s="184" cm="1">
        <f t="array" ref="P308">$S$30+$S$43*O308+SUM(C308:N308*TRANSPOSE($S$31:$S$42))</f>
        <v>1600.3639939458683</v>
      </c>
      <c r="Q308" s="184"/>
      <c r="R308" s="184"/>
      <c r="U308"/>
      <c r="V308"/>
      <c r="W308"/>
      <c r="X308"/>
    </row>
    <row r="309" spans="1:24">
      <c r="A309" s="114">
        <v>307</v>
      </c>
      <c r="B309" s="184">
        <f>'1.MonthlyData12(26)'!AF309/1000</f>
        <v>1721.2670000000001</v>
      </c>
      <c r="C309" s="184">
        <f t="shared" si="35"/>
        <v>0</v>
      </c>
      <c r="D309" s="184">
        <f t="shared" si="35"/>
        <v>0</v>
      </c>
      <c r="E309" s="184">
        <f t="shared" si="35"/>
        <v>0</v>
      </c>
      <c r="F309" s="184">
        <f t="shared" si="35"/>
        <v>0</v>
      </c>
      <c r="G309" s="184">
        <f t="shared" si="35"/>
        <v>0</v>
      </c>
      <c r="H309" s="184">
        <f t="shared" si="35"/>
        <v>0</v>
      </c>
      <c r="I309" s="184">
        <f t="shared" si="35"/>
        <v>1</v>
      </c>
      <c r="J309" s="184">
        <f t="shared" si="35"/>
        <v>0</v>
      </c>
      <c r="K309" s="184">
        <f t="shared" si="35"/>
        <v>0</v>
      </c>
      <c r="L309" s="184">
        <f t="shared" si="35"/>
        <v>0</v>
      </c>
      <c r="M309" s="184">
        <f t="shared" si="35"/>
        <v>0</v>
      </c>
      <c r="N309" s="184">
        <f t="shared" si="35"/>
        <v>0</v>
      </c>
      <c r="O309" s="184">
        <f t="shared" si="30"/>
        <v>307</v>
      </c>
      <c r="P309" s="184" cm="1">
        <f t="array" ref="P309">$S$30+$S$43*O309+SUM(C309:N309*TRANSPOSE($S$31:$S$42))</f>
        <v>1651.3075324074068</v>
      </c>
      <c r="Q309" s="184"/>
      <c r="R309" s="184"/>
      <c r="U309"/>
      <c r="V309"/>
      <c r="W309"/>
      <c r="X309"/>
    </row>
    <row r="310" spans="1:24">
      <c r="A310" s="114">
        <v>308</v>
      </c>
      <c r="B310" s="184">
        <f>'1.MonthlyData12(26)'!AF310/1000</f>
        <v>1612.2550000000001</v>
      </c>
      <c r="C310" s="184">
        <f t="shared" si="35"/>
        <v>0</v>
      </c>
      <c r="D310" s="184">
        <f t="shared" si="35"/>
        <v>0</v>
      </c>
      <c r="E310" s="184">
        <f t="shared" si="35"/>
        <v>0</v>
      </c>
      <c r="F310" s="184">
        <f t="shared" si="35"/>
        <v>0</v>
      </c>
      <c r="G310" s="184">
        <f t="shared" si="35"/>
        <v>0</v>
      </c>
      <c r="H310" s="184">
        <f t="shared" si="35"/>
        <v>0</v>
      </c>
      <c r="I310" s="184">
        <f t="shared" si="35"/>
        <v>0</v>
      </c>
      <c r="J310" s="184">
        <f t="shared" si="35"/>
        <v>1</v>
      </c>
      <c r="K310" s="184">
        <f t="shared" si="35"/>
        <v>0</v>
      </c>
      <c r="L310" s="184">
        <f t="shared" si="35"/>
        <v>0</v>
      </c>
      <c r="M310" s="184">
        <f t="shared" si="35"/>
        <v>0</v>
      </c>
      <c r="N310" s="184">
        <f t="shared" si="35"/>
        <v>0</v>
      </c>
      <c r="O310" s="184">
        <f t="shared" si="30"/>
        <v>308</v>
      </c>
      <c r="P310" s="184" cm="1">
        <f t="array" ref="P310">$S$30+$S$43*O310+SUM(C310:N310*TRANSPOSE($S$31:$S$42))</f>
        <v>1690.79245548433</v>
      </c>
      <c r="Q310" s="184"/>
      <c r="R310" s="184"/>
      <c r="U310"/>
      <c r="V310"/>
      <c r="W310"/>
      <c r="X310"/>
    </row>
    <row r="311" spans="1:24">
      <c r="A311" s="114">
        <v>309</v>
      </c>
      <c r="B311" s="184">
        <f>'1.MonthlyData12(26)'!AF311/1000</f>
        <v>1451.6959999999999</v>
      </c>
      <c r="C311" s="184">
        <f t="shared" si="35"/>
        <v>0</v>
      </c>
      <c r="D311" s="184">
        <f t="shared" si="35"/>
        <v>0</v>
      </c>
      <c r="E311" s="184">
        <f t="shared" si="35"/>
        <v>0</v>
      </c>
      <c r="F311" s="184">
        <f t="shared" si="35"/>
        <v>0</v>
      </c>
      <c r="G311" s="184">
        <f t="shared" si="35"/>
        <v>0</v>
      </c>
      <c r="H311" s="184">
        <f t="shared" si="35"/>
        <v>0</v>
      </c>
      <c r="I311" s="184">
        <f t="shared" si="35"/>
        <v>0</v>
      </c>
      <c r="J311" s="184">
        <f t="shared" si="35"/>
        <v>0</v>
      </c>
      <c r="K311" s="184">
        <f t="shared" si="35"/>
        <v>1</v>
      </c>
      <c r="L311" s="184">
        <f t="shared" si="35"/>
        <v>0</v>
      </c>
      <c r="M311" s="184">
        <f t="shared" si="35"/>
        <v>0</v>
      </c>
      <c r="N311" s="184">
        <f t="shared" si="35"/>
        <v>0</v>
      </c>
      <c r="O311" s="184">
        <f t="shared" si="30"/>
        <v>309</v>
      </c>
      <c r="P311" s="184" cm="1">
        <f t="array" ref="P311">$S$30+$S$43*O311+SUM(C311:N311*TRANSPOSE($S$31:$S$42))</f>
        <v>1645.3427247150994</v>
      </c>
      <c r="Q311" s="184"/>
      <c r="R311" s="184"/>
      <c r="U311"/>
      <c r="V311"/>
      <c r="W311"/>
      <c r="X311"/>
    </row>
    <row r="312" spans="1:24">
      <c r="A312" s="114">
        <v>310</v>
      </c>
      <c r="B312" s="184">
        <f>'1.MonthlyData12(26)'!AF312/1000</f>
        <v>1336.8579999999999</v>
      </c>
      <c r="C312" s="184">
        <f t="shared" si="35"/>
        <v>0</v>
      </c>
      <c r="D312" s="184">
        <f t="shared" si="35"/>
        <v>0</v>
      </c>
      <c r="E312" s="184">
        <f t="shared" si="35"/>
        <v>0</v>
      </c>
      <c r="F312" s="184">
        <f t="shared" si="35"/>
        <v>0</v>
      </c>
      <c r="G312" s="184">
        <f t="shared" si="35"/>
        <v>0</v>
      </c>
      <c r="H312" s="184">
        <f t="shared" si="35"/>
        <v>0</v>
      </c>
      <c r="I312" s="184">
        <f t="shared" si="35"/>
        <v>0</v>
      </c>
      <c r="J312" s="184">
        <f t="shared" si="35"/>
        <v>0</v>
      </c>
      <c r="K312" s="184">
        <f t="shared" si="35"/>
        <v>0</v>
      </c>
      <c r="L312" s="184">
        <f t="shared" si="35"/>
        <v>1</v>
      </c>
      <c r="M312" s="184">
        <f t="shared" si="35"/>
        <v>0</v>
      </c>
      <c r="N312" s="184">
        <f t="shared" si="35"/>
        <v>0</v>
      </c>
      <c r="O312" s="184">
        <f t="shared" si="30"/>
        <v>310</v>
      </c>
      <c r="P312" s="184" cm="1">
        <f t="array" ref="P312">$S$30+$S$43*O312+SUM(C312:N312*TRANSPOSE($S$31:$S$42))</f>
        <v>1665.3044170227915</v>
      </c>
      <c r="Q312" s="184"/>
      <c r="R312" s="184"/>
      <c r="U312"/>
      <c r="V312"/>
      <c r="W312"/>
      <c r="X312"/>
    </row>
    <row r="313" spans="1:24">
      <c r="A313" s="114">
        <v>311</v>
      </c>
      <c r="B313" s="184">
        <f>'1.MonthlyData12(26)'!AF313/1000</f>
        <v>1228.087</v>
      </c>
      <c r="C313" s="184">
        <f t="shared" ref="C313:N326" si="36">IF(MOD($A313,$N$1)=C$1,1,0)</f>
        <v>0</v>
      </c>
      <c r="D313" s="184">
        <f t="shared" si="36"/>
        <v>0</v>
      </c>
      <c r="E313" s="184">
        <f t="shared" si="36"/>
        <v>0</v>
      </c>
      <c r="F313" s="184">
        <f t="shared" si="36"/>
        <v>0</v>
      </c>
      <c r="G313" s="184">
        <f t="shared" si="36"/>
        <v>0</v>
      </c>
      <c r="H313" s="184">
        <f t="shared" si="36"/>
        <v>0</v>
      </c>
      <c r="I313" s="184">
        <f t="shared" si="36"/>
        <v>0</v>
      </c>
      <c r="J313" s="184">
        <f t="shared" si="36"/>
        <v>0</v>
      </c>
      <c r="K313" s="184">
        <f t="shared" si="36"/>
        <v>0</v>
      </c>
      <c r="L313" s="184">
        <f t="shared" si="36"/>
        <v>0</v>
      </c>
      <c r="M313" s="184">
        <f t="shared" si="36"/>
        <v>1</v>
      </c>
      <c r="N313" s="184">
        <f t="shared" si="36"/>
        <v>0</v>
      </c>
      <c r="O313" s="184">
        <f t="shared" si="30"/>
        <v>311</v>
      </c>
      <c r="P313" s="184" cm="1">
        <f t="array" ref="P313">$S$30+$S$43*O313+SUM(C313:N313*TRANSPOSE($S$31:$S$42))</f>
        <v>1608.681801638176</v>
      </c>
      <c r="Q313" s="184"/>
      <c r="R313" s="184"/>
      <c r="U313"/>
      <c r="V313"/>
      <c r="W313"/>
      <c r="X313"/>
    </row>
    <row r="314" spans="1:24">
      <c r="A314" s="114">
        <v>312</v>
      </c>
      <c r="B314" s="184">
        <f>'1.MonthlyData12(26)'!AF314/1000</f>
        <v>1272.9760000000001</v>
      </c>
      <c r="C314" s="196">
        <f t="shared" si="36"/>
        <v>0</v>
      </c>
      <c r="D314" s="196">
        <f t="shared" si="36"/>
        <v>0</v>
      </c>
      <c r="E314" s="196">
        <f t="shared" si="36"/>
        <v>0</v>
      </c>
      <c r="F314" s="196">
        <f t="shared" si="36"/>
        <v>0</v>
      </c>
      <c r="G314" s="196">
        <f t="shared" si="36"/>
        <v>0</v>
      </c>
      <c r="H314" s="196">
        <f t="shared" si="36"/>
        <v>0</v>
      </c>
      <c r="I314" s="196">
        <f t="shared" si="36"/>
        <v>0</v>
      </c>
      <c r="J314" s="196">
        <f t="shared" si="36"/>
        <v>0</v>
      </c>
      <c r="K314" s="196">
        <f t="shared" si="36"/>
        <v>0</v>
      </c>
      <c r="L314" s="196">
        <f t="shared" si="36"/>
        <v>0</v>
      </c>
      <c r="M314" s="196">
        <f t="shared" si="36"/>
        <v>0</v>
      </c>
      <c r="N314" s="196">
        <f t="shared" si="36"/>
        <v>0</v>
      </c>
      <c r="O314" s="184">
        <f t="shared" si="30"/>
        <v>312</v>
      </c>
      <c r="P314" s="184" cm="1">
        <f t="array" ref="P314">$S$30+$S$43*O314+SUM(C314:N314*TRANSPOSE($S$31:$S$42))</f>
        <v>1576.7474554843302</v>
      </c>
      <c r="Q314" s="184"/>
      <c r="R314" s="184"/>
      <c r="U314"/>
      <c r="V314"/>
      <c r="W314"/>
      <c r="X314"/>
    </row>
    <row r="315" spans="1:24">
      <c r="A315" s="114">
        <f>A314+1</f>
        <v>313</v>
      </c>
      <c r="B315" s="184"/>
      <c r="C315" s="195">
        <f t="shared" si="36"/>
        <v>1</v>
      </c>
      <c r="D315" s="195">
        <f t="shared" si="36"/>
        <v>0</v>
      </c>
      <c r="E315" s="195">
        <f t="shared" si="36"/>
        <v>0</v>
      </c>
      <c r="F315" s="195">
        <f t="shared" si="36"/>
        <v>0</v>
      </c>
      <c r="G315" s="195">
        <f t="shared" si="36"/>
        <v>0</v>
      </c>
      <c r="H315" s="195">
        <f t="shared" si="36"/>
        <v>0</v>
      </c>
      <c r="I315" s="195">
        <f t="shared" si="36"/>
        <v>0</v>
      </c>
      <c r="J315" s="195">
        <f t="shared" si="36"/>
        <v>0</v>
      </c>
      <c r="K315" s="195">
        <f t="shared" si="36"/>
        <v>0</v>
      </c>
      <c r="L315" s="195">
        <f t="shared" si="36"/>
        <v>0</v>
      </c>
      <c r="M315" s="195">
        <f t="shared" si="36"/>
        <v>0</v>
      </c>
      <c r="N315" s="195">
        <f t="shared" si="36"/>
        <v>0</v>
      </c>
      <c r="O315" s="184">
        <f t="shared" si="30"/>
        <v>313</v>
      </c>
      <c r="P315" s="184" cm="1">
        <f t="array" ref="P315">$S$30+$S$43*O315+SUM(C315:N315*TRANSPOSE($S$31:$S$42))</f>
        <v>1558.5892934615379</v>
      </c>
      <c r="Q315" s="195"/>
      <c r="R315" s="195"/>
      <c r="U315"/>
      <c r="V315"/>
      <c r="W315"/>
      <c r="X315"/>
    </row>
    <row r="316" spans="1:24">
      <c r="A316" s="114">
        <f t="shared" ref="A316:A326" si="37">A315+1</f>
        <v>314</v>
      </c>
      <c r="B316" s="184"/>
      <c r="C316" s="195">
        <f t="shared" si="36"/>
        <v>0</v>
      </c>
      <c r="D316" s="195">
        <f t="shared" si="36"/>
        <v>1</v>
      </c>
      <c r="E316" s="195">
        <f t="shared" si="36"/>
        <v>0</v>
      </c>
      <c r="F316" s="195">
        <f t="shared" si="36"/>
        <v>0</v>
      </c>
      <c r="G316" s="195">
        <f t="shared" si="36"/>
        <v>0</v>
      </c>
      <c r="H316" s="195">
        <f t="shared" si="36"/>
        <v>0</v>
      </c>
      <c r="I316" s="195">
        <f t="shared" si="36"/>
        <v>0</v>
      </c>
      <c r="J316" s="195">
        <f t="shared" si="36"/>
        <v>0</v>
      </c>
      <c r="K316" s="195">
        <f t="shared" si="36"/>
        <v>0</v>
      </c>
      <c r="L316" s="195">
        <f t="shared" si="36"/>
        <v>0</v>
      </c>
      <c r="M316" s="195">
        <f t="shared" si="36"/>
        <v>0</v>
      </c>
      <c r="N316" s="195">
        <f t="shared" si="36"/>
        <v>0</v>
      </c>
      <c r="O316" s="184">
        <f t="shared" si="30"/>
        <v>314</v>
      </c>
      <c r="P316" s="184" cm="1">
        <f t="array" ref="P316">$S$30+$S$43*O316+SUM(C316:N316*TRANSPOSE($S$31:$S$42))</f>
        <v>1469.5231011538458</v>
      </c>
      <c r="Q316" s="195"/>
      <c r="R316" s="195"/>
      <c r="U316"/>
      <c r="V316"/>
      <c r="W316"/>
      <c r="X316"/>
    </row>
    <row r="317" spans="1:24">
      <c r="A317" s="114">
        <f t="shared" si="37"/>
        <v>315</v>
      </c>
      <c r="B317" s="184"/>
      <c r="C317" s="195">
        <f t="shared" si="36"/>
        <v>0</v>
      </c>
      <c r="D317" s="195">
        <f t="shared" si="36"/>
        <v>0</v>
      </c>
      <c r="E317" s="195">
        <f t="shared" si="36"/>
        <v>1</v>
      </c>
      <c r="F317" s="195">
        <f t="shared" si="36"/>
        <v>0</v>
      </c>
      <c r="G317" s="195">
        <f t="shared" si="36"/>
        <v>0</v>
      </c>
      <c r="H317" s="195">
        <f t="shared" si="36"/>
        <v>0</v>
      </c>
      <c r="I317" s="195">
        <f t="shared" si="36"/>
        <v>0</v>
      </c>
      <c r="J317" s="195">
        <f t="shared" si="36"/>
        <v>0</v>
      </c>
      <c r="K317" s="195">
        <f t="shared" si="36"/>
        <v>0</v>
      </c>
      <c r="L317" s="195">
        <f t="shared" si="36"/>
        <v>0</v>
      </c>
      <c r="M317" s="195">
        <f t="shared" si="36"/>
        <v>0</v>
      </c>
      <c r="N317" s="195">
        <f t="shared" si="36"/>
        <v>0</v>
      </c>
      <c r="O317" s="184">
        <f t="shared" si="30"/>
        <v>315</v>
      </c>
      <c r="P317" s="184" cm="1">
        <f t="array" ref="P317">$S$30+$S$43*O317+SUM(C317:N317*TRANSPOSE($S$31:$S$42))</f>
        <v>1515.7538703846146</v>
      </c>
      <c r="Q317" s="195"/>
      <c r="R317" s="195"/>
      <c r="U317"/>
      <c r="V317"/>
      <c r="W317"/>
      <c r="X317"/>
    </row>
    <row r="318" spans="1:24">
      <c r="A318" s="114">
        <f t="shared" si="37"/>
        <v>316</v>
      </c>
      <c r="B318" s="184"/>
      <c r="C318" s="195">
        <f t="shared" si="36"/>
        <v>0</v>
      </c>
      <c r="D318" s="195">
        <f t="shared" si="36"/>
        <v>0</v>
      </c>
      <c r="E318" s="195">
        <f t="shared" si="36"/>
        <v>0</v>
      </c>
      <c r="F318" s="195">
        <f t="shared" si="36"/>
        <v>1</v>
      </c>
      <c r="G318" s="195">
        <f t="shared" si="36"/>
        <v>0</v>
      </c>
      <c r="H318" s="195">
        <f t="shared" si="36"/>
        <v>0</v>
      </c>
      <c r="I318" s="195">
        <f t="shared" si="36"/>
        <v>0</v>
      </c>
      <c r="J318" s="195">
        <f t="shared" si="36"/>
        <v>0</v>
      </c>
      <c r="K318" s="195">
        <f t="shared" si="36"/>
        <v>0</v>
      </c>
      <c r="L318" s="195">
        <f t="shared" si="36"/>
        <v>0</v>
      </c>
      <c r="M318" s="195">
        <f t="shared" si="36"/>
        <v>0</v>
      </c>
      <c r="N318" s="195">
        <f t="shared" si="36"/>
        <v>0</v>
      </c>
      <c r="O318" s="184">
        <f t="shared" si="30"/>
        <v>316</v>
      </c>
      <c r="P318" s="184" cm="1">
        <f t="array" ref="P318">$S$30+$S$43*O318+SUM(C318:N318*TRANSPOSE($S$31:$S$42))</f>
        <v>1580.3034857692303</v>
      </c>
      <c r="Q318" s="195"/>
      <c r="R318" s="195"/>
      <c r="U318"/>
      <c r="V318"/>
      <c r="W318"/>
      <c r="X318"/>
    </row>
    <row r="319" spans="1:24">
      <c r="A319" s="114">
        <f t="shared" si="37"/>
        <v>317</v>
      </c>
      <c r="B319" s="184"/>
      <c r="C319" s="195">
        <f t="shared" si="36"/>
        <v>0</v>
      </c>
      <c r="D319" s="195">
        <f t="shared" si="36"/>
        <v>0</v>
      </c>
      <c r="E319" s="195">
        <f t="shared" si="36"/>
        <v>0</v>
      </c>
      <c r="F319" s="195">
        <f t="shared" si="36"/>
        <v>0</v>
      </c>
      <c r="G319" s="195">
        <f t="shared" si="36"/>
        <v>1</v>
      </c>
      <c r="H319" s="195">
        <f t="shared" si="36"/>
        <v>0</v>
      </c>
      <c r="I319" s="195">
        <f t="shared" si="36"/>
        <v>0</v>
      </c>
      <c r="J319" s="195">
        <f t="shared" si="36"/>
        <v>0</v>
      </c>
      <c r="K319" s="195">
        <f t="shared" si="36"/>
        <v>0</v>
      </c>
      <c r="L319" s="195">
        <f t="shared" si="36"/>
        <v>0</v>
      </c>
      <c r="M319" s="195">
        <f t="shared" si="36"/>
        <v>0</v>
      </c>
      <c r="N319" s="195">
        <f t="shared" si="36"/>
        <v>0</v>
      </c>
      <c r="O319" s="184">
        <f t="shared" si="30"/>
        <v>317</v>
      </c>
      <c r="P319" s="184" cm="1">
        <f t="array" ref="P319">$S$30+$S$43*O319+SUM(C319:N319*TRANSPOSE($S$31:$S$42))</f>
        <v>1656.4940626923071</v>
      </c>
      <c r="Q319" s="195"/>
      <c r="R319" s="195"/>
      <c r="U319"/>
      <c r="V319"/>
      <c r="W319"/>
      <c r="X319"/>
    </row>
    <row r="320" spans="1:24">
      <c r="A320" s="114">
        <f t="shared" si="37"/>
        <v>318</v>
      </c>
      <c r="B320" s="184"/>
      <c r="C320" s="195">
        <f t="shared" si="36"/>
        <v>0</v>
      </c>
      <c r="D320" s="195">
        <f t="shared" si="36"/>
        <v>0</v>
      </c>
      <c r="E320" s="195">
        <f t="shared" si="36"/>
        <v>0</v>
      </c>
      <c r="F320" s="195">
        <f t="shared" si="36"/>
        <v>0</v>
      </c>
      <c r="G320" s="195">
        <f t="shared" si="36"/>
        <v>0</v>
      </c>
      <c r="H320" s="195">
        <f t="shared" si="36"/>
        <v>1</v>
      </c>
      <c r="I320" s="195">
        <f t="shared" si="36"/>
        <v>0</v>
      </c>
      <c r="J320" s="195">
        <f t="shared" si="36"/>
        <v>0</v>
      </c>
      <c r="K320" s="195">
        <f t="shared" si="36"/>
        <v>0</v>
      </c>
      <c r="L320" s="195">
        <f t="shared" si="36"/>
        <v>0</v>
      </c>
      <c r="M320" s="195">
        <f t="shared" si="36"/>
        <v>0</v>
      </c>
      <c r="N320" s="195">
        <f t="shared" si="36"/>
        <v>0</v>
      </c>
      <c r="O320" s="184">
        <f t="shared" si="30"/>
        <v>318</v>
      </c>
      <c r="P320" s="184" cm="1">
        <f t="array" ref="P320">$S$30+$S$43*O320+SUM(C320:N320*TRANSPOSE($S$31:$S$42))</f>
        <v>1635.30448576923</v>
      </c>
      <c r="Q320" s="195"/>
      <c r="R320" s="195"/>
      <c r="U320"/>
      <c r="V320"/>
      <c r="W320"/>
      <c r="X320"/>
    </row>
    <row r="321" spans="1:24">
      <c r="A321" s="114">
        <f t="shared" si="37"/>
        <v>319</v>
      </c>
      <c r="B321" s="184"/>
      <c r="C321" s="195">
        <f t="shared" si="36"/>
        <v>0</v>
      </c>
      <c r="D321" s="195">
        <f t="shared" si="36"/>
        <v>0</v>
      </c>
      <c r="E321" s="195">
        <f t="shared" si="36"/>
        <v>0</v>
      </c>
      <c r="F321" s="195">
        <f t="shared" si="36"/>
        <v>0</v>
      </c>
      <c r="G321" s="195">
        <f t="shared" si="36"/>
        <v>0</v>
      </c>
      <c r="H321" s="195">
        <f t="shared" si="36"/>
        <v>0</v>
      </c>
      <c r="I321" s="195">
        <f t="shared" si="36"/>
        <v>1</v>
      </c>
      <c r="J321" s="195">
        <f t="shared" si="36"/>
        <v>0</v>
      </c>
      <c r="K321" s="195">
        <f t="shared" si="36"/>
        <v>0</v>
      </c>
      <c r="L321" s="195">
        <f t="shared" si="36"/>
        <v>0</v>
      </c>
      <c r="M321" s="195">
        <f t="shared" si="36"/>
        <v>0</v>
      </c>
      <c r="N321" s="195">
        <f t="shared" si="36"/>
        <v>0</v>
      </c>
      <c r="O321" s="184">
        <f t="shared" si="30"/>
        <v>319</v>
      </c>
      <c r="P321" s="184" cm="1">
        <f t="array" ref="P321">$S$30+$S$43*O321+SUM(C321:N321*TRANSPOSE($S$31:$S$42))</f>
        <v>1686.2480242307686</v>
      </c>
      <c r="Q321" s="195"/>
      <c r="R321" s="195"/>
      <c r="U321"/>
      <c r="V321"/>
      <c r="W321"/>
      <c r="X321"/>
    </row>
    <row r="322" spans="1:24">
      <c r="A322" s="114">
        <f t="shared" si="37"/>
        <v>320</v>
      </c>
      <c r="B322" s="184"/>
      <c r="C322" s="195">
        <f t="shared" si="36"/>
        <v>0</v>
      </c>
      <c r="D322" s="195">
        <f t="shared" si="36"/>
        <v>0</v>
      </c>
      <c r="E322" s="195">
        <f t="shared" si="36"/>
        <v>0</v>
      </c>
      <c r="F322" s="195">
        <f t="shared" si="36"/>
        <v>0</v>
      </c>
      <c r="G322" s="195">
        <f t="shared" si="36"/>
        <v>0</v>
      </c>
      <c r="H322" s="195">
        <f t="shared" si="36"/>
        <v>0</v>
      </c>
      <c r="I322" s="195">
        <f t="shared" si="36"/>
        <v>0</v>
      </c>
      <c r="J322" s="195">
        <f t="shared" si="36"/>
        <v>1</v>
      </c>
      <c r="K322" s="195">
        <f t="shared" si="36"/>
        <v>0</v>
      </c>
      <c r="L322" s="195">
        <f t="shared" si="36"/>
        <v>0</v>
      </c>
      <c r="M322" s="195">
        <f t="shared" si="36"/>
        <v>0</v>
      </c>
      <c r="N322" s="195">
        <f t="shared" si="36"/>
        <v>0</v>
      </c>
      <c r="O322" s="184">
        <f t="shared" si="30"/>
        <v>320</v>
      </c>
      <c r="P322" s="184" cm="1">
        <f t="array" ref="P322">$S$30+$S$43*O322+SUM(C322:N322*TRANSPOSE($S$31:$S$42))</f>
        <v>1725.7329473076918</v>
      </c>
      <c r="Q322" s="195"/>
      <c r="R322" s="195"/>
      <c r="U322"/>
      <c r="V322"/>
      <c r="W322"/>
      <c r="X322"/>
    </row>
    <row r="323" spans="1:24">
      <c r="A323" s="114">
        <f t="shared" si="37"/>
        <v>321</v>
      </c>
      <c r="B323" s="184"/>
      <c r="C323" s="195">
        <f t="shared" si="36"/>
        <v>0</v>
      </c>
      <c r="D323" s="195">
        <f t="shared" si="36"/>
        <v>0</v>
      </c>
      <c r="E323" s="195">
        <f t="shared" si="36"/>
        <v>0</v>
      </c>
      <c r="F323" s="195">
        <f t="shared" si="36"/>
        <v>0</v>
      </c>
      <c r="G323" s="195">
        <f t="shared" si="36"/>
        <v>0</v>
      </c>
      <c r="H323" s="195">
        <f t="shared" si="36"/>
        <v>0</v>
      </c>
      <c r="I323" s="195">
        <f t="shared" si="36"/>
        <v>0</v>
      </c>
      <c r="J323" s="195">
        <f t="shared" si="36"/>
        <v>0</v>
      </c>
      <c r="K323" s="195">
        <f t="shared" si="36"/>
        <v>1</v>
      </c>
      <c r="L323" s="195">
        <f t="shared" si="36"/>
        <v>0</v>
      </c>
      <c r="M323" s="195">
        <f t="shared" si="36"/>
        <v>0</v>
      </c>
      <c r="N323" s="195">
        <f t="shared" si="36"/>
        <v>0</v>
      </c>
      <c r="O323" s="184">
        <f t="shared" si="30"/>
        <v>321</v>
      </c>
      <c r="P323" s="184" cm="1">
        <f t="array" ref="P323">$S$30+$S$43*O323+SUM(C323:N323*TRANSPOSE($S$31:$S$42))</f>
        <v>1680.2832165384611</v>
      </c>
      <c r="Q323" s="195"/>
      <c r="R323" s="195"/>
      <c r="U323"/>
      <c r="V323"/>
      <c r="W323"/>
      <c r="X323"/>
    </row>
    <row r="324" spans="1:24">
      <c r="A324" s="114">
        <f t="shared" si="37"/>
        <v>322</v>
      </c>
      <c r="B324" s="184"/>
      <c r="C324" s="195">
        <f t="shared" si="36"/>
        <v>0</v>
      </c>
      <c r="D324" s="195">
        <f t="shared" si="36"/>
        <v>0</v>
      </c>
      <c r="E324" s="195">
        <f t="shared" si="36"/>
        <v>0</v>
      </c>
      <c r="F324" s="195">
        <f t="shared" si="36"/>
        <v>0</v>
      </c>
      <c r="G324" s="195">
        <f t="shared" si="36"/>
        <v>0</v>
      </c>
      <c r="H324" s="195">
        <f t="shared" si="36"/>
        <v>0</v>
      </c>
      <c r="I324" s="195">
        <f t="shared" si="36"/>
        <v>0</v>
      </c>
      <c r="J324" s="195">
        <f t="shared" si="36"/>
        <v>0</v>
      </c>
      <c r="K324" s="195">
        <f t="shared" si="36"/>
        <v>0</v>
      </c>
      <c r="L324" s="195">
        <f t="shared" si="36"/>
        <v>1</v>
      </c>
      <c r="M324" s="195">
        <f t="shared" si="36"/>
        <v>0</v>
      </c>
      <c r="N324" s="195">
        <f t="shared" si="36"/>
        <v>0</v>
      </c>
      <c r="O324" s="184">
        <f>A324</f>
        <v>322</v>
      </c>
      <c r="P324" s="184" cm="1">
        <f t="array" ref="P324">$S$30+$S$43*O324+SUM(C324:N324*TRANSPOSE($S$31:$S$42))</f>
        <v>1700.2449088461533</v>
      </c>
      <c r="Q324" s="195"/>
      <c r="R324" s="195"/>
      <c r="U324"/>
      <c r="V324"/>
      <c r="W324"/>
      <c r="X324"/>
    </row>
    <row r="325" spans="1:24">
      <c r="A325" s="114">
        <f t="shared" si="37"/>
        <v>323</v>
      </c>
      <c r="C325" s="195">
        <f t="shared" si="36"/>
        <v>0</v>
      </c>
      <c r="D325" s="195">
        <f t="shared" si="36"/>
        <v>0</v>
      </c>
      <c r="E325" s="195">
        <f t="shared" si="36"/>
        <v>0</v>
      </c>
      <c r="F325" s="195">
        <f t="shared" si="36"/>
        <v>0</v>
      </c>
      <c r="G325" s="195">
        <f t="shared" si="36"/>
        <v>0</v>
      </c>
      <c r="H325" s="195">
        <f t="shared" si="36"/>
        <v>0</v>
      </c>
      <c r="I325" s="195">
        <f t="shared" si="36"/>
        <v>0</v>
      </c>
      <c r="J325" s="195">
        <f t="shared" si="36"/>
        <v>0</v>
      </c>
      <c r="K325" s="195">
        <f t="shared" si="36"/>
        <v>0</v>
      </c>
      <c r="L325" s="195">
        <f t="shared" si="36"/>
        <v>0</v>
      </c>
      <c r="M325" s="195">
        <f t="shared" si="36"/>
        <v>1</v>
      </c>
      <c r="N325" s="195">
        <f t="shared" si="36"/>
        <v>0</v>
      </c>
      <c r="O325" s="184">
        <f>A325</f>
        <v>323</v>
      </c>
      <c r="P325" s="184" cm="1">
        <f t="array" ref="P325">$S$30+$S$43*O325+SUM(C325:N325*TRANSPOSE($S$31:$S$42))</f>
        <v>1643.6222934615378</v>
      </c>
      <c r="Q325" s="195"/>
      <c r="R325" s="195"/>
      <c r="U325"/>
      <c r="V325"/>
      <c r="W325"/>
      <c r="X325"/>
    </row>
    <row r="326" spans="1:24">
      <c r="A326" s="114">
        <f t="shared" si="37"/>
        <v>324</v>
      </c>
      <c r="C326" s="195">
        <f t="shared" si="36"/>
        <v>0</v>
      </c>
      <c r="D326" s="195">
        <f t="shared" si="36"/>
        <v>0</v>
      </c>
      <c r="E326" s="195">
        <f t="shared" si="36"/>
        <v>0</v>
      </c>
      <c r="F326" s="195">
        <f t="shared" si="36"/>
        <v>0</v>
      </c>
      <c r="G326" s="195">
        <f t="shared" si="36"/>
        <v>0</v>
      </c>
      <c r="H326" s="195">
        <f t="shared" si="36"/>
        <v>0</v>
      </c>
      <c r="I326" s="195">
        <f t="shared" si="36"/>
        <v>0</v>
      </c>
      <c r="J326" s="195">
        <f t="shared" si="36"/>
        <v>0</v>
      </c>
      <c r="K326" s="195">
        <f t="shared" si="36"/>
        <v>0</v>
      </c>
      <c r="L326" s="195">
        <f t="shared" si="36"/>
        <v>0</v>
      </c>
      <c r="M326" s="195">
        <f t="shared" si="36"/>
        <v>0</v>
      </c>
      <c r="N326" s="195">
        <f t="shared" si="36"/>
        <v>0</v>
      </c>
      <c r="O326" s="184">
        <f>A326</f>
        <v>324</v>
      </c>
      <c r="P326" s="184" cm="1">
        <f t="array" ref="P326">$S$30+$S$43*O326+SUM(C326:N326*TRANSPOSE($S$31:$S$42))</f>
        <v>1611.687947307692</v>
      </c>
      <c r="Q326" s="195"/>
      <c r="R326" s="195"/>
      <c r="U326" s="187"/>
      <c r="V326" s="187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B74D-435E-481E-8660-274FC09FA375}">
  <dimension ref="A1:AD326"/>
  <sheetViews>
    <sheetView zoomScale="92" zoomScaleNormal="92" workbookViewId="0">
      <selection activeCell="O5" sqref="O5"/>
    </sheetView>
  </sheetViews>
  <sheetFormatPr defaultColWidth="9.28515625" defaultRowHeight="16.5"/>
  <cols>
    <col min="1" max="1" width="4.28515625" style="112" bestFit="1" customWidth="1"/>
    <col min="2" max="2" width="5.5703125" style="112" bestFit="1" customWidth="1"/>
    <col min="3" max="3" width="7.140625" style="8" customWidth="1"/>
    <col min="4" max="4" width="11.7109375" style="112" bestFit="1" customWidth="1"/>
    <col min="5" max="5" width="10.7109375" style="112" bestFit="1" customWidth="1"/>
    <col min="6" max="6" width="12.7109375" style="112" bestFit="1" customWidth="1"/>
    <col min="7" max="7" width="12.7109375" style="186" customWidth="1"/>
    <col min="8" max="8" width="12.85546875" style="186" customWidth="1"/>
    <col min="9" max="9" width="25.85546875" style="24" customWidth="1"/>
    <col min="10" max="10" width="10.28515625" style="24" bestFit="1" customWidth="1"/>
    <col min="11" max="11" width="10.28515625" style="24" customWidth="1"/>
    <col min="12" max="14" width="9.28515625" style="24" customWidth="1"/>
    <col min="15" max="15" width="9.28515625" style="24" bestFit="1" customWidth="1"/>
    <col min="16" max="16" width="12.28515625" style="24" bestFit="1" customWidth="1"/>
    <col min="17" max="22" width="9.28515625" style="24"/>
    <col min="23" max="23" width="5.7109375" style="24" customWidth="1"/>
    <col min="24" max="25" width="9.28515625" style="24"/>
    <col min="26" max="16384" width="9.28515625" style="112"/>
  </cols>
  <sheetData>
    <row r="1" spans="1:30" s="24" customFormat="1" ht="17.25" thickBot="1">
      <c r="A1" s="6" t="s">
        <v>0</v>
      </c>
      <c r="B1" s="7" t="s">
        <v>1</v>
      </c>
      <c r="C1" s="114" t="s">
        <v>150</v>
      </c>
      <c r="D1" s="114" t="s">
        <v>61</v>
      </c>
      <c r="E1" s="114" t="s">
        <v>151</v>
      </c>
      <c r="F1" s="114" t="s">
        <v>146</v>
      </c>
      <c r="G1" s="205" t="s">
        <v>147</v>
      </c>
      <c r="H1" s="206">
        <v>4</v>
      </c>
      <c r="I1" s="210" t="s">
        <v>142</v>
      </c>
    </row>
    <row r="2" spans="1:30" s="24" customFormat="1">
      <c r="A2" s="8">
        <v>0</v>
      </c>
      <c r="B2" s="112"/>
      <c r="C2" s="215">
        <f>'8.SeasRegChopraMineEvenp12'!K1</f>
        <v>702.81609231966706</v>
      </c>
      <c r="D2" s="204">
        <f>'8.SeasRegChopraMineEvenp12'!K2</f>
        <v>2.8959546186531715</v>
      </c>
      <c r="E2" s="186"/>
      <c r="F2" s="112"/>
      <c r="G2" s="213" t="s">
        <v>122</v>
      </c>
      <c r="H2" s="207">
        <v>0.5</v>
      </c>
      <c r="I2" s="211" t="s">
        <v>143</v>
      </c>
      <c r="Z2" s="112"/>
      <c r="AA2" s="112"/>
      <c r="AB2" s="112"/>
      <c r="AC2" s="112"/>
      <c r="AD2" s="112"/>
    </row>
    <row r="3" spans="1:30" s="24" customFormat="1">
      <c r="A3" s="114">
        <f>'1.MonthlyData12(26)'!B3</f>
        <v>1</v>
      </c>
      <c r="B3" s="184">
        <f>'8.SeasRegChopraMineEvenp12'!B3</f>
        <v>479.94499999999999</v>
      </c>
      <c r="C3" s="216">
        <f t="shared" ref="C3:C14" si="0">(1-$H$2)*(C2+D2)+$H$2*B3/E3</f>
        <v>605.34042009753443</v>
      </c>
      <c r="D3" s="117">
        <f t="shared" ref="D3:D66" si="1">(1-$H$3)*D2+$H$3*(C3-C2)</f>
        <v>-47.289858801739726</v>
      </c>
      <c r="E3" s="116">
        <f>'8.SeasRegChopraMineEvenp12'!H3</f>
        <v>0.95044487185958548</v>
      </c>
      <c r="F3" s="115">
        <f>(C2+D2)*E3</f>
        <v>670.74039602205755</v>
      </c>
      <c r="G3" s="213" t="s">
        <v>148</v>
      </c>
      <c r="H3" s="208">
        <v>0.5</v>
      </c>
      <c r="I3" s="211" t="s">
        <v>144</v>
      </c>
      <c r="Z3" s="112"/>
      <c r="AA3" s="112"/>
      <c r="AB3" s="112"/>
      <c r="AC3" s="112"/>
      <c r="AD3" s="112"/>
    </row>
    <row r="4" spans="1:30" s="24" customFormat="1" ht="17.25" thickBot="1">
      <c r="A4" s="114">
        <v>2</v>
      </c>
      <c r="B4" s="184">
        <f>'8.SeasRegChopraMineEvenp12'!B4</f>
        <v>467.56799999999998</v>
      </c>
      <c r="C4" s="216">
        <f t="shared" si="0"/>
        <v>547.03976454985218</v>
      </c>
      <c r="D4" s="117">
        <f t="shared" si="1"/>
        <v>-52.79525717471099</v>
      </c>
      <c r="E4" s="116">
        <f>'8.SeasRegChopraMineEvenp12'!H4</f>
        <v>0.87228121628502353</v>
      </c>
      <c r="F4" s="115">
        <f>(C3+D3)*E4</f>
        <v>486.77702235563595</v>
      </c>
      <c r="G4" s="214" t="s">
        <v>149</v>
      </c>
      <c r="H4" s="209">
        <v>0.5</v>
      </c>
      <c r="I4" s="212" t="s">
        <v>145</v>
      </c>
      <c r="Z4" s="112"/>
      <c r="AA4" s="112"/>
      <c r="AB4" s="112"/>
      <c r="AC4" s="112"/>
      <c r="AD4" s="112"/>
    </row>
    <row r="5" spans="1:30" s="24" customFormat="1">
      <c r="A5" s="114">
        <v>3</v>
      </c>
      <c r="B5" s="184">
        <f>'8.SeasRegChopraMineEvenp12'!B5</f>
        <v>504.07</v>
      </c>
      <c r="C5" s="216">
        <f t="shared" si="0"/>
        <v>521.97832981707779</v>
      </c>
      <c r="D5" s="117">
        <f t="shared" si="1"/>
        <v>-38.928345953742692</v>
      </c>
      <c r="E5" s="116">
        <f>'8.SeasRegChopraMineEvenp12'!H5</f>
        <v>0.91697081450455409</v>
      </c>
      <c r="F5" s="115">
        <f t="shared" ref="F5:F14" si="2">(C4+D4)*E5</f>
        <v>453.20778849218533</v>
      </c>
      <c r="G5" s="187"/>
      <c r="H5" s="187"/>
      <c r="Z5" s="112"/>
      <c r="AA5" s="112"/>
      <c r="AB5" s="112"/>
      <c r="AC5" s="112"/>
      <c r="AD5" s="112"/>
    </row>
    <row r="6" spans="1:30" s="24" customFormat="1">
      <c r="A6" s="114">
        <v>4</v>
      </c>
      <c r="B6" s="184">
        <f>'8.SeasRegChopraMineEvenp12'!B6</f>
        <v>518.35400000000004</v>
      </c>
      <c r="C6" s="216">
        <f t="shared" si="0"/>
        <v>508.25862476937687</v>
      </c>
      <c r="D6" s="117">
        <f t="shared" si="1"/>
        <v>-26.32402550072181</v>
      </c>
      <c r="E6" s="116">
        <f>'8.SeasRegChopraMineEvenp12'!H6</f>
        <v>0.97166974124216643</v>
      </c>
      <c r="F6" s="115">
        <f t="shared" si="2"/>
        <v>469.36505282751949</v>
      </c>
      <c r="G6" s="181" t="str">
        <f>PROPER(CHAR(96+COLUMN(C2)))&amp;ROW(C2)</f>
        <v>C2</v>
      </c>
      <c r="H6" s="179" t="str" cm="1">
        <f t="array" aca="1" ref="H6" ca="1">_xlfn.FORMULATEXT(INDIRECT(G6))</f>
        <v>='8.SeasRegChopraMineEvenp12'!K1</v>
      </c>
      <c r="Z6" s="112"/>
      <c r="AA6" s="112"/>
      <c r="AB6" s="112"/>
      <c r="AC6" s="112"/>
      <c r="AD6" s="112"/>
    </row>
    <row r="7" spans="1:30" s="24" customFormat="1">
      <c r="A7" s="114">
        <v>5</v>
      </c>
      <c r="B7" s="184">
        <f>'8.SeasRegChopraMineEvenp12'!B7</f>
        <v>529.22</v>
      </c>
      <c r="C7" s="216">
        <f t="shared" si="0"/>
        <v>497.25452772740459</v>
      </c>
      <c r="D7" s="117">
        <f t="shared" si="1"/>
        <v>-18.664061271347041</v>
      </c>
      <c r="E7" s="116">
        <f>'8.SeasRegChopraMineEvenp12'!H7</f>
        <v>1.032474391989211</v>
      </c>
      <c r="F7" s="115">
        <f t="shared" si="2"/>
        <v>497.58513235846868</v>
      </c>
      <c r="G7" s="181" t="str">
        <f>PROPER(CHAR(96+COLUMN(D2)))&amp;ROW(D2)</f>
        <v>D2</v>
      </c>
      <c r="H7" s="179" t="str" cm="1">
        <f t="array" aca="1" ref="H7" ca="1">_xlfn.FORMULATEXT(INDIRECT(G7))</f>
        <v>='8.SeasRegChopraMineEvenp12'!K2</v>
      </c>
      <c r="Z7" s="112"/>
      <c r="AA7" s="112"/>
      <c r="AB7" s="112"/>
      <c r="AC7" s="112"/>
      <c r="AD7" s="112"/>
    </row>
    <row r="8" spans="1:30" s="24" customFormat="1">
      <c r="A8" s="114">
        <v>6</v>
      </c>
      <c r="B8" s="184">
        <f>'8.SeasRegChopraMineEvenp12'!B8</f>
        <v>555.90599999999995</v>
      </c>
      <c r="C8" s="216">
        <f t="shared" si="0"/>
        <v>513.26217174003921</v>
      </c>
      <c r="D8" s="117">
        <f t="shared" si="1"/>
        <v>-1.3282086293562134</v>
      </c>
      <c r="E8" s="116">
        <f>'8.SeasRegChopraMineEvenp12'!H8</f>
        <v>1.0145494252322522</v>
      </c>
      <c r="F8" s="115">
        <f t="shared" si="2"/>
        <v>485.55368266462864</v>
      </c>
      <c r="G8" s="181" t="str">
        <f>PROPER(CHAR(96+COLUMN(E3)))&amp;ROW(E3)</f>
        <v>E3</v>
      </c>
      <c r="H8" s="179" t="str" cm="1">
        <f t="array" aca="1" ref="H8" ca="1">_xlfn.FORMULATEXT(INDIRECT(G8))</f>
        <v>='8.SeasRegChopraMineEvenp12'!H3</v>
      </c>
      <c r="Z8" s="112"/>
      <c r="AA8" s="112"/>
      <c r="AB8" s="112"/>
      <c r="AC8" s="112"/>
      <c r="AD8" s="112"/>
    </row>
    <row r="9" spans="1:30" s="24" customFormat="1">
      <c r="A9" s="114">
        <v>7</v>
      </c>
      <c r="B9" s="184">
        <f>'8.SeasRegChopraMineEvenp12'!B9</f>
        <v>567.56500000000005</v>
      </c>
      <c r="C9" s="216">
        <f t="shared" si="0"/>
        <v>525.1574336320582</v>
      </c>
      <c r="D9" s="117">
        <f t="shared" si="1"/>
        <v>5.28352663133139</v>
      </c>
      <c r="E9" s="116">
        <f>'8.SeasRegChopraMineEvenp12'!H9</f>
        <v>1.0542071526337966</v>
      </c>
      <c r="F9" s="115">
        <f t="shared" si="2"/>
        <v>539.68444558744818</v>
      </c>
      <c r="G9" s="181" t="str">
        <f>PROPER(CHAR(96+COLUMN(F3)))&amp;ROW(F3)</f>
        <v>F3</v>
      </c>
      <c r="H9" s="179" t="str" cm="1">
        <f t="array" aca="1" ref="H9" ca="1">_xlfn.FORMULATEXT(INDIRECT(G9))</f>
        <v>=(C2+D2)*E3</v>
      </c>
      <c r="Z9" s="112"/>
      <c r="AA9" s="112"/>
      <c r="AB9" s="112"/>
      <c r="AC9" s="112"/>
      <c r="AD9" s="112"/>
    </row>
    <row r="10" spans="1:30" s="24" customFormat="1">
      <c r="A10" s="114">
        <v>8</v>
      </c>
      <c r="B10" s="184">
        <f>'8.SeasRegChopraMineEvenp12'!B10</f>
        <v>557.41499999999996</v>
      </c>
      <c r="C10" s="216">
        <f t="shared" si="0"/>
        <v>521.5081493012143</v>
      </c>
      <c r="D10" s="117">
        <f t="shared" si="1"/>
        <v>0.8171211502437461</v>
      </c>
      <c r="E10" s="116">
        <f>'8.SeasRegChopraMineEvenp12'!H10</f>
        <v>1.0874791631728915</v>
      </c>
      <c r="F10" s="115">
        <f t="shared" si="2"/>
        <v>576.84349157985594</v>
      </c>
      <c r="G10" s="181" t="str">
        <f>PROPER(CHAR(96+COLUMN(C3)))&amp;ROW(C3)</f>
        <v>C3</v>
      </c>
      <c r="H10" s="179" t="str" cm="1">
        <f t="array" aca="1" ref="H10" ca="1">_xlfn.FORMULATEXT(INDIRECT(G10))</f>
        <v>=(1-$H$2)*(C2+D2)+$H$2*B3/E3</v>
      </c>
      <c r="Z10" s="112"/>
      <c r="AA10" s="112"/>
      <c r="AB10" s="112"/>
      <c r="AC10" s="112"/>
      <c r="AD10" s="112"/>
    </row>
    <row r="11" spans="1:30" s="24" customFormat="1">
      <c r="A11" s="114">
        <v>9</v>
      </c>
      <c r="B11" s="184">
        <f>'8.SeasRegChopraMineEvenp12'!B11</f>
        <v>589.04899999999998</v>
      </c>
      <c r="C11" s="216">
        <f t="shared" si="0"/>
        <v>542.66644325689208</v>
      </c>
      <c r="D11" s="117">
        <f t="shared" si="1"/>
        <v>10.987707552960762</v>
      </c>
      <c r="E11" s="116">
        <f>'8.SeasRegChopraMineEvenp12'!H11</f>
        <v>1.0462540526890332</v>
      </c>
      <c r="F11" s="115">
        <f t="shared" si="2"/>
        <v>546.48493103173337</v>
      </c>
      <c r="G11" s="181" t="str">
        <f>PROPER(CHAR(96+COLUMN(D3)))&amp;ROW(E3)</f>
        <v>D3</v>
      </c>
      <c r="H11" s="179" t="str" cm="1">
        <f t="array" aca="1" ref="H11" ca="1">_xlfn.FORMULATEXT(INDIRECT(G11))</f>
        <v>=(1-$H$3)*D2+$H$3*(C3-C2)</v>
      </c>
      <c r="Z11" s="112"/>
      <c r="AA11" s="112"/>
      <c r="AB11" s="112"/>
      <c r="AC11" s="112"/>
      <c r="AD11" s="112"/>
    </row>
    <row r="12" spans="1:30" s="24" customFormat="1">
      <c r="A12" s="114">
        <v>10</v>
      </c>
      <c r="B12" s="184">
        <f>'8.SeasRegChopraMineEvenp12'!B12</f>
        <v>583.32799999999997</v>
      </c>
      <c r="C12" s="216">
        <f t="shared" si="0"/>
        <v>551.19687074469016</v>
      </c>
      <c r="D12" s="117">
        <f t="shared" si="1"/>
        <v>9.7590675203794213</v>
      </c>
      <c r="E12" s="116">
        <f>'8.SeasRegChopraMineEvenp12'!H12</f>
        <v>1.0630324655045216</v>
      </c>
      <c r="F12" s="115">
        <f t="shared" si="2"/>
        <v>588.55233697221001</v>
      </c>
      <c r="G12" s="181" t="str">
        <f>PROPER(CHAR(96+COLUMN(F3)))&amp;ROW(F3)</f>
        <v>F3</v>
      </c>
      <c r="H12" s="179" t="str" cm="1">
        <f t="array" aca="1" ref="H12" ca="1">_xlfn.FORMULATEXT(INDIRECT(G12))</f>
        <v>=(C2+D2)*E3</v>
      </c>
      <c r="Z12" s="112"/>
      <c r="AA12" s="112"/>
      <c r="AB12" s="112"/>
      <c r="AC12" s="112"/>
      <c r="AD12" s="112"/>
    </row>
    <row r="13" spans="1:30" s="24" customFormat="1">
      <c r="A13" s="114">
        <v>11</v>
      </c>
      <c r="B13" s="184">
        <f>'8.SeasRegChopraMineEvenp12'!B13</f>
        <v>556.21299999999997</v>
      </c>
      <c r="C13" s="216">
        <f t="shared" si="0"/>
        <v>554.75335553700052</v>
      </c>
      <c r="D13" s="117">
        <f t="shared" si="1"/>
        <v>6.6577761563448892</v>
      </c>
      <c r="E13" s="116">
        <f>'8.SeasRegChopraMineEvenp12'!H13</f>
        <v>1.0139681276025423</v>
      </c>
      <c r="F13" s="115">
        <f t="shared" si="2"/>
        <v>568.79144239015989</v>
      </c>
      <c r="G13" s="181" t="str">
        <f>PROPER(CHAR(96+COLUMN(E15)))&amp;ROW(E15)</f>
        <v>E15</v>
      </c>
      <c r="H13" s="179" t="str" cm="1">
        <f t="array" aca="1" ref="H13" ca="1">_xlfn.FORMULATEXT(INDIRECT(G13))</f>
        <v>=(1-$H$4)*E3+$H$4*(B3/(C2+D2))</v>
      </c>
      <c r="Z13" s="112"/>
      <c r="AA13" s="112"/>
      <c r="AB13" s="112"/>
      <c r="AC13" s="112"/>
      <c r="AD13" s="112"/>
    </row>
    <row r="14" spans="1:30" s="24" customFormat="1">
      <c r="A14" s="114">
        <v>12</v>
      </c>
      <c r="B14" s="184">
        <f>'8.SeasRegChopraMineEvenp12'!B14</f>
        <v>555.69500000000005</v>
      </c>
      <c r="C14" s="216">
        <f t="shared" si="0"/>
        <v>565.19050419959979</v>
      </c>
      <c r="D14" s="117">
        <f t="shared" si="1"/>
        <v>8.5474624094720788</v>
      </c>
      <c r="E14" s="116">
        <f>'8.SeasRegChopraMineEvenp12'!H14</f>
        <v>0.9766685772844228</v>
      </c>
      <c r="F14" s="115">
        <f t="shared" si="2"/>
        <v>548.31261126257732</v>
      </c>
      <c r="G14" s="181"/>
      <c r="H14" s="179"/>
      <c r="Z14" s="112"/>
      <c r="AA14" s="112"/>
      <c r="AB14" s="112"/>
      <c r="AC14" s="112"/>
      <c r="AD14" s="112"/>
    </row>
    <row r="15" spans="1:30" s="24" customFormat="1">
      <c r="A15" s="114">
        <v>13</v>
      </c>
      <c r="B15" s="184">
        <f>'8.SeasRegChopraMineEvenp12'!B15</f>
        <v>526.73199999999997</v>
      </c>
      <c r="C15" s="119">
        <f>(AVERAGE(B9:B20)+AVERAGE(B10:B21))/2</f>
        <v>582.02083333333326</v>
      </c>
      <c r="D15" s="117">
        <f t="shared" si="1"/>
        <v>12.688895771602775</v>
      </c>
      <c r="E15" s="116">
        <f t="shared" ref="E15:E78" si="3">(1-$H$4)*E3+$H$4*(B3/(C2+D2))</f>
        <v>0.81526551871561592</v>
      </c>
      <c r="F15" s="115">
        <f>(C14+D14)*E15</f>
        <v>467.74878095438777</v>
      </c>
      <c r="G15" s="181"/>
      <c r="H15" s="179"/>
      <c r="Z15" s="112"/>
      <c r="AA15" s="112"/>
      <c r="AB15" s="112"/>
      <c r="AC15" s="112"/>
      <c r="AD15" s="112"/>
    </row>
    <row r="16" spans="1:30" s="24" customFormat="1">
      <c r="A16" s="114">
        <v>14</v>
      </c>
      <c r="B16" s="184">
        <f>'8.SeasRegChopraMineEvenp12'!B16</f>
        <v>511.84</v>
      </c>
      <c r="C16" s="119">
        <f t="shared" ref="C16:C79" si="4">(AVERAGE(B10:B21)+AVERAGE(B11:B22))/2</f>
        <v>591.14408333333324</v>
      </c>
      <c r="D16" s="117">
        <f t="shared" si="1"/>
        <v>10.906072885801379</v>
      </c>
      <c r="E16" s="116">
        <f t="shared" si="3"/>
        <v>0.85507039016289532</v>
      </c>
      <c r="F16" s="115">
        <f t="shared" ref="F16:F79" si="5">(C15+D15)*E16</f>
        <v>508.51868009942746</v>
      </c>
      <c r="G16" s="181"/>
      <c r="H16" s="179"/>
      <c r="Z16" s="112"/>
      <c r="AA16" s="112"/>
      <c r="AB16" s="112"/>
      <c r="AC16" s="112"/>
      <c r="AD16" s="112"/>
    </row>
    <row r="17" spans="1:30">
      <c r="A17" s="114">
        <v>15</v>
      </c>
      <c r="B17" s="184">
        <f>'8.SeasRegChopraMineEvenp12'!B17</f>
        <v>608.29899999999998</v>
      </c>
      <c r="C17" s="119">
        <f t="shared" si="4"/>
        <v>599.56099999999992</v>
      </c>
      <c r="D17" s="117">
        <f t="shared" si="1"/>
        <v>9.6614947762340293</v>
      </c>
      <c r="E17" s="116">
        <f t="shared" si="3"/>
        <v>0.96842531804363874</v>
      </c>
      <c r="F17" s="115">
        <f t="shared" si="5"/>
        <v>583.0406140147378</v>
      </c>
      <c r="G17" s="181"/>
      <c r="H17" s="179"/>
    </row>
    <row r="18" spans="1:30">
      <c r="A18" s="114">
        <v>16</v>
      </c>
      <c r="B18" s="184">
        <f>'8.SeasRegChopraMineEvenp12'!B18</f>
        <v>610.91800000000001</v>
      </c>
      <c r="C18" s="119">
        <f t="shared" si="4"/>
        <v>605.77279166666676</v>
      </c>
      <c r="D18" s="117">
        <f t="shared" si="1"/>
        <v>7.936643221450435</v>
      </c>
      <c r="E18" s="116">
        <f t="shared" si="3"/>
        <v>1.022377689497</v>
      </c>
      <c r="F18" s="115">
        <f t="shared" si="5"/>
        <v>622.85548659892424</v>
      </c>
      <c r="G18" s="181"/>
      <c r="H18" s="112"/>
    </row>
    <row r="19" spans="1:30">
      <c r="A19" s="114">
        <v>17</v>
      </c>
      <c r="B19" s="184">
        <f>'8.SeasRegChopraMineEvenp12'!B19</f>
        <v>632.19899999999996</v>
      </c>
      <c r="C19" s="119">
        <f t="shared" si="4"/>
        <v>613.53870833333337</v>
      </c>
      <c r="D19" s="117">
        <f t="shared" si="1"/>
        <v>7.8512799440585237</v>
      </c>
      <c r="E19" s="116">
        <f t="shared" si="3"/>
        <v>1.0652950980451135</v>
      </c>
      <c r="F19" s="115">
        <f t="shared" si="5"/>
        <v>653.78165261034803</v>
      </c>
      <c r="G19" s="187"/>
      <c r="H19" s="187"/>
    </row>
    <row r="20" spans="1:30">
      <c r="A20" s="114">
        <v>18</v>
      </c>
      <c r="B20" s="184">
        <f>'8.SeasRegChopraMineEvenp12'!B20</f>
        <v>639.68399999999997</v>
      </c>
      <c r="C20" s="119">
        <f t="shared" si="4"/>
        <v>620.57737499999996</v>
      </c>
      <c r="D20" s="117">
        <f t="shared" si="1"/>
        <v>7.4449733053625549</v>
      </c>
      <c r="E20" s="116">
        <f t="shared" si="3"/>
        <v>1.088048922470807</v>
      </c>
      <c r="F20" s="115">
        <f t="shared" si="5"/>
        <v>676.10270717936362</v>
      </c>
      <c r="G20" s="187"/>
      <c r="H20" s="187"/>
    </row>
    <row r="21" spans="1:30">
      <c r="A21" s="114">
        <v>19</v>
      </c>
      <c r="B21" s="184">
        <f>'8.SeasRegChopraMineEvenp12'!B21</f>
        <v>658.19100000000003</v>
      </c>
      <c r="C21" s="119">
        <f t="shared" si="4"/>
        <v>625.56366666666656</v>
      </c>
      <c r="D21" s="117">
        <f t="shared" si="1"/>
        <v>6.2156324860145791</v>
      </c>
      <c r="E21" s="116">
        <f t="shared" si="3"/>
        <v>1.0814377687108587</v>
      </c>
      <c r="F21" s="115">
        <f t="shared" si="5"/>
        <v>679.1670870519049</v>
      </c>
      <c r="G21" s="187"/>
      <c r="H21" s="187"/>
    </row>
    <row r="22" spans="1:30">
      <c r="A22" s="114">
        <v>20</v>
      </c>
      <c r="B22" s="184">
        <f>'8.SeasRegChopraMineEvenp12'!B22</f>
        <v>685.74699999999996</v>
      </c>
      <c r="C22" s="119">
        <f t="shared" si="4"/>
        <v>631.30470833333334</v>
      </c>
      <c r="D22" s="117">
        <f t="shared" si="1"/>
        <v>5.9783370763406767</v>
      </c>
      <c r="E22" s="116">
        <f t="shared" si="3"/>
        <v>1.069165634396561</v>
      </c>
      <c r="F22" s="115">
        <f t="shared" si="5"/>
        <v>675.47671517719095</v>
      </c>
      <c r="G22" s="187"/>
      <c r="H22" s="187"/>
    </row>
    <row r="23" spans="1:30">
      <c r="A23" s="114">
        <v>21</v>
      </c>
      <c r="B23" s="184">
        <f>'8.SeasRegChopraMineEvenp12'!B23</f>
        <v>662.72299999999996</v>
      </c>
      <c r="C23" s="119">
        <f t="shared" si="4"/>
        <v>635.11449999999991</v>
      </c>
      <c r="D23" s="117">
        <f t="shared" si="1"/>
        <v>4.8940643715036227</v>
      </c>
      <c r="E23" s="116">
        <f t="shared" si="3"/>
        <v>1.0869988446569554</v>
      </c>
      <c r="F23" s="115">
        <f t="shared" si="5"/>
        <v>692.72593407978172</v>
      </c>
      <c r="G23" s="187"/>
      <c r="H23" s="187"/>
    </row>
    <row r="24" spans="1:30">
      <c r="A24" s="114">
        <v>22</v>
      </c>
      <c r="B24" s="184">
        <f>'8.SeasRegChopraMineEvenp12'!B24</f>
        <v>658.73699999999997</v>
      </c>
      <c r="C24" s="119">
        <f t="shared" si="4"/>
        <v>635.53179166666655</v>
      </c>
      <c r="D24" s="117">
        <f t="shared" si="1"/>
        <v>2.6556780190851326</v>
      </c>
      <c r="E24" s="116">
        <f t="shared" si="3"/>
        <v>1.0583144145655301</v>
      </c>
      <c r="F24" s="115">
        <f t="shared" si="5"/>
        <v>677.33028911975316</v>
      </c>
      <c r="G24" s="187"/>
      <c r="H24" s="187"/>
    </row>
    <row r="25" spans="1:30">
      <c r="A25" s="114">
        <v>23</v>
      </c>
      <c r="B25" s="184">
        <f>'8.SeasRegChopraMineEvenp12'!B25</f>
        <v>667.18600000000004</v>
      </c>
      <c r="C25" s="119">
        <f t="shared" si="4"/>
        <v>639.40170833333332</v>
      </c>
      <c r="D25" s="117">
        <f t="shared" si="1"/>
        <v>3.2627973428759502</v>
      </c>
      <c r="E25" s="116">
        <f t="shared" si="3"/>
        <v>1.0027565140584709</v>
      </c>
      <c r="F25" s="115">
        <f t="shared" si="5"/>
        <v>639.94664241788041</v>
      </c>
      <c r="G25" s="187"/>
      <c r="H25" s="187"/>
    </row>
    <row r="26" spans="1:30">
      <c r="A26" s="114">
        <v>24</v>
      </c>
      <c r="B26" s="184">
        <f>'8.SeasRegChopraMineEvenp12'!B26</f>
        <v>613.65</v>
      </c>
      <c r="C26" s="119">
        <f t="shared" si="4"/>
        <v>645.63874999999996</v>
      </c>
      <c r="D26" s="117">
        <f t="shared" si="1"/>
        <v>4.7499195047712961</v>
      </c>
      <c r="E26" s="116">
        <f t="shared" si="3"/>
        <v>0.98324342797820552</v>
      </c>
      <c r="F26" s="115">
        <f t="shared" si="5"/>
        <v>631.89565160099494</v>
      </c>
      <c r="G26" s="187"/>
      <c r="H26" s="187"/>
    </row>
    <row r="27" spans="1:30">
      <c r="A27" s="114">
        <v>25</v>
      </c>
      <c r="B27" s="184">
        <f>'8.SeasRegChopraMineEvenp12'!B27</f>
        <v>588.44799999999998</v>
      </c>
      <c r="C27" s="119">
        <f t="shared" si="4"/>
        <v>648.61691666666661</v>
      </c>
      <c r="D27" s="117">
        <f t="shared" si="1"/>
        <v>3.8640430857189743</v>
      </c>
      <c r="E27" s="116">
        <f t="shared" si="3"/>
        <v>0.86666809487265239</v>
      </c>
      <c r="F27" s="115">
        <f t="shared" si="5"/>
        <v>563.67110912645921</v>
      </c>
      <c r="G27" s="187"/>
      <c r="H27" s="187"/>
    </row>
    <row r="28" spans="1:30">
      <c r="A28" s="114">
        <v>26</v>
      </c>
      <c r="B28" s="184">
        <f>'8.SeasRegChopraMineEvenp12'!B28</f>
        <v>587.90899999999999</v>
      </c>
      <c r="C28" s="119">
        <f t="shared" si="4"/>
        <v>652.01833333333343</v>
      </c>
      <c r="D28" s="117">
        <f t="shared" si="1"/>
        <v>3.6327298761928963</v>
      </c>
      <c r="E28" s="116">
        <f t="shared" si="3"/>
        <v>0.85786277755629747</v>
      </c>
      <c r="F28" s="115">
        <f t="shared" si="5"/>
        <v>559.73912843578023</v>
      </c>
      <c r="G28" s="187"/>
      <c r="H28" s="187"/>
    </row>
    <row r="29" spans="1:30">
      <c r="A29" s="114">
        <v>27</v>
      </c>
      <c r="B29" s="184">
        <f>'8.SeasRegChopraMineEvenp12'!B29</f>
        <v>623.66499999999996</v>
      </c>
      <c r="C29" s="119">
        <f t="shared" si="4"/>
        <v>657.7909166666667</v>
      </c>
      <c r="D29" s="117">
        <f t="shared" si="1"/>
        <v>4.7026566047630851</v>
      </c>
      <c r="E29" s="116">
        <f t="shared" si="3"/>
        <v>0.98940229622755327</v>
      </c>
      <c r="F29" s="115">
        <f t="shared" si="5"/>
        <v>648.70266746354207</v>
      </c>
      <c r="G29" s="187"/>
      <c r="H29" s="187"/>
    </row>
    <row r="30" spans="1:30">
      <c r="A30" s="114">
        <v>28</v>
      </c>
      <c r="B30" s="184">
        <f>'8.SeasRegChopraMineEvenp12'!B30</f>
        <v>605.56700000000001</v>
      </c>
      <c r="C30" s="119">
        <f t="shared" si="4"/>
        <v>666.19804166666665</v>
      </c>
      <c r="D30" s="117">
        <f t="shared" si="1"/>
        <v>6.554890802381518</v>
      </c>
      <c r="E30" s="116">
        <f t="shared" si="3"/>
        <v>1.0125803767735846</v>
      </c>
      <c r="F30" s="115">
        <f t="shared" si="5"/>
        <v>670.82799203326272</v>
      </c>
      <c r="G30" s="187"/>
      <c r="H30" s="187"/>
    </row>
    <row r="31" spans="1:30">
      <c r="A31" s="114">
        <v>29</v>
      </c>
      <c r="B31" s="184">
        <f>'8.SeasRegChopraMineEvenp12'!B31</f>
        <v>730.428</v>
      </c>
      <c r="C31" s="119">
        <f t="shared" si="4"/>
        <v>674.64724999999999</v>
      </c>
      <c r="D31" s="117">
        <f t="shared" si="1"/>
        <v>7.5020495678574246</v>
      </c>
      <c r="E31" s="116">
        <f t="shared" si="3"/>
        <v>1.0477113268144473</v>
      </c>
      <c r="F31" s="115">
        <f t="shared" si="5"/>
        <v>704.85086749545667</v>
      </c>
      <c r="G31" s="187"/>
      <c r="H31" s="187"/>
      <c r="Z31" s="24"/>
      <c r="AA31" s="24"/>
      <c r="AB31" s="24"/>
      <c r="AC31" s="24"/>
      <c r="AD31" s="24"/>
    </row>
    <row r="32" spans="1:30">
      <c r="A32" s="114">
        <v>30</v>
      </c>
      <c r="B32" s="184">
        <f>'8.SeasRegChopraMineEvenp12'!B32</f>
        <v>691.14400000000001</v>
      </c>
      <c r="C32" s="119">
        <f t="shared" si="4"/>
        <v>681.46691666666663</v>
      </c>
      <c r="D32" s="117">
        <f t="shared" si="1"/>
        <v>7.1608581172620367</v>
      </c>
      <c r="E32" s="116">
        <f t="shared" si="3"/>
        <v>1.058744694959576</v>
      </c>
      <c r="F32" s="115">
        <f t="shared" si="5"/>
        <v>722.22195208785956</v>
      </c>
      <c r="G32" s="187"/>
      <c r="H32" s="187"/>
      <c r="Z32" s="24"/>
      <c r="AA32" s="24"/>
      <c r="AB32" s="24"/>
      <c r="AC32" s="24"/>
      <c r="AD32" s="24"/>
    </row>
    <row r="33" spans="1:30">
      <c r="A33" s="114">
        <v>31</v>
      </c>
      <c r="B33" s="184">
        <f>'8.SeasRegChopraMineEvenp12'!B33</f>
        <v>678.20699999999999</v>
      </c>
      <c r="C33" s="119">
        <f t="shared" si="4"/>
        <v>689.57804166666665</v>
      </c>
      <c r="D33" s="117">
        <f t="shared" si="1"/>
        <v>7.6359915586310265</v>
      </c>
      <c r="E33" s="116">
        <f t="shared" si="3"/>
        <v>1.0647376567574338</v>
      </c>
      <c r="F33" s="115">
        <f t="shared" si="5"/>
        <v>733.20792330152608</v>
      </c>
      <c r="G33" s="187"/>
      <c r="H33" s="187"/>
      <c r="Z33" s="24"/>
      <c r="AA33" s="24"/>
      <c r="AB33" s="24"/>
      <c r="AC33" s="24"/>
      <c r="AD33" s="24"/>
    </row>
    <row r="34" spans="1:30">
      <c r="A34" s="114">
        <v>32</v>
      </c>
      <c r="B34" s="184">
        <f>'8.SeasRegChopraMineEvenp12'!B34</f>
        <v>747.36500000000001</v>
      </c>
      <c r="C34" s="119">
        <f t="shared" si="4"/>
        <v>697.62641666666673</v>
      </c>
      <c r="D34" s="117">
        <f t="shared" si="1"/>
        <v>7.8421832793155524</v>
      </c>
      <c r="E34" s="116">
        <f t="shared" si="3"/>
        <v>1.077293698133837</v>
      </c>
      <c r="F34" s="115">
        <f t="shared" si="5"/>
        <v>751.10428424408894</v>
      </c>
      <c r="G34" s="187"/>
      <c r="H34" s="187"/>
      <c r="Z34" s="24"/>
      <c r="AA34" s="24"/>
      <c r="AB34" s="24"/>
      <c r="AC34" s="24"/>
      <c r="AD34" s="24"/>
    </row>
    <row r="35" spans="1:30">
      <c r="A35" s="114">
        <v>33</v>
      </c>
      <c r="B35" s="184">
        <f>'8.SeasRegChopraMineEvenp12'!B35</f>
        <v>739.64700000000005</v>
      </c>
      <c r="C35" s="119">
        <f t="shared" si="4"/>
        <v>704.65133333333324</v>
      </c>
      <c r="D35" s="117">
        <f t="shared" si="1"/>
        <v>7.4335499729910328</v>
      </c>
      <c r="E35" s="116">
        <f t="shared" si="3"/>
        <v>1.0634591205925137</v>
      </c>
      <c r="F35" s="115">
        <f t="shared" si="5"/>
        <v>750.23701690418613</v>
      </c>
      <c r="G35" s="187"/>
      <c r="H35" s="187"/>
      <c r="Z35" s="24"/>
      <c r="AA35" s="24"/>
      <c r="AB35" s="24"/>
      <c r="AC35" s="24"/>
      <c r="AD35" s="24"/>
    </row>
    <row r="36" spans="1:30">
      <c r="A36" s="114">
        <v>34</v>
      </c>
      <c r="B36" s="184">
        <f>'8.SeasRegChopraMineEvenp12'!B36</f>
        <v>783.58399999999995</v>
      </c>
      <c r="C36" s="119">
        <f t="shared" si="4"/>
        <v>715.16362499999991</v>
      </c>
      <c r="D36" s="117">
        <f t="shared" si="1"/>
        <v>8.9729208198288504</v>
      </c>
      <c r="E36" s="116">
        <f t="shared" si="3"/>
        <v>1.0437886018226865</v>
      </c>
      <c r="F36" s="115">
        <f t="shared" si="5"/>
        <v>743.26608472537907</v>
      </c>
      <c r="G36" s="187"/>
      <c r="H36" s="187"/>
      <c r="Z36" s="24"/>
      <c r="AA36" s="24"/>
      <c r="AB36" s="24"/>
      <c r="AC36" s="24"/>
      <c r="AD36" s="24"/>
    </row>
    <row r="37" spans="1:30">
      <c r="A37" s="114">
        <v>35</v>
      </c>
      <c r="B37" s="184">
        <f>'8.SeasRegChopraMineEvenp12'!B37</f>
        <v>745.12</v>
      </c>
      <c r="C37" s="119">
        <f t="shared" si="4"/>
        <v>725.67641666666668</v>
      </c>
      <c r="D37" s="117">
        <f t="shared" si="1"/>
        <v>9.742856243247811</v>
      </c>
      <c r="E37" s="116">
        <f t="shared" si="3"/>
        <v>1.0240977020917712</v>
      </c>
      <c r="F37" s="115">
        <f t="shared" si="5"/>
        <v>741.5865725747592</v>
      </c>
      <c r="G37" s="187"/>
      <c r="H37" s="187"/>
      <c r="Z37" s="24"/>
      <c r="AA37" s="24"/>
      <c r="AB37" s="24"/>
      <c r="AC37" s="24"/>
      <c r="AD37" s="24"/>
    </row>
    <row r="38" spans="1:30">
      <c r="A38" s="114">
        <v>36</v>
      </c>
      <c r="B38" s="184">
        <f>'8.SeasRegChopraMineEvenp12'!B38</f>
        <v>699.38800000000003</v>
      </c>
      <c r="C38" s="119">
        <f t="shared" si="4"/>
        <v>732.78854166666679</v>
      </c>
      <c r="D38" s="117">
        <f t="shared" si="1"/>
        <v>8.4274906216239582</v>
      </c>
      <c r="E38" s="116">
        <f t="shared" si="3"/>
        <v>0.96904811188415974</v>
      </c>
      <c r="F38" s="115">
        <f t="shared" si="5"/>
        <v>712.65665785657427</v>
      </c>
      <c r="G38" s="187"/>
      <c r="H38" s="187"/>
      <c r="Z38" s="24"/>
      <c r="AA38" s="24"/>
      <c r="AB38" s="24"/>
      <c r="AC38" s="24"/>
      <c r="AD38" s="24"/>
    </row>
    <row r="39" spans="1:30">
      <c r="A39" s="114">
        <v>37</v>
      </c>
      <c r="B39" s="184">
        <f>'8.SeasRegChopraMineEvenp12'!B39</f>
        <v>697.37699999999995</v>
      </c>
      <c r="C39" s="119">
        <f t="shared" si="4"/>
        <v>743.57333333333338</v>
      </c>
      <c r="D39" s="117">
        <f t="shared" si="1"/>
        <v>9.6061411441452762</v>
      </c>
      <c r="E39" s="116">
        <f t="shared" si="3"/>
        <v>0.88571585203331049</v>
      </c>
      <c r="F39" s="115">
        <f t="shared" si="5"/>
        <v>656.50678957897321</v>
      </c>
      <c r="G39" s="187"/>
      <c r="H39" s="187"/>
      <c r="Z39" s="24"/>
      <c r="AA39" s="24"/>
      <c r="AB39" s="24"/>
      <c r="AC39" s="24"/>
      <c r="AD39" s="24"/>
    </row>
    <row r="40" spans="1:30">
      <c r="A40" s="114">
        <v>38</v>
      </c>
      <c r="B40" s="184">
        <f>'8.SeasRegChopraMineEvenp12'!B40</f>
        <v>672.14099999999996</v>
      </c>
      <c r="C40" s="119">
        <f t="shared" si="4"/>
        <v>757.07091666666668</v>
      </c>
      <c r="D40" s="117">
        <f t="shared" si="1"/>
        <v>11.551862238739286</v>
      </c>
      <c r="E40" s="116">
        <f t="shared" si="3"/>
        <v>0.87944951594549892</v>
      </c>
      <c r="F40" s="115">
        <f t="shared" si="5"/>
        <v>662.38332424930377</v>
      </c>
      <c r="G40" s="187"/>
      <c r="H40" s="187"/>
      <c r="Z40" s="24"/>
      <c r="AA40" s="24"/>
      <c r="AB40" s="24"/>
      <c r="AC40" s="24"/>
      <c r="AD40" s="24"/>
    </row>
    <row r="41" spans="1:30">
      <c r="A41" s="114">
        <v>39</v>
      </c>
      <c r="B41" s="184">
        <f>'8.SeasRegChopraMineEvenp12'!B41</f>
        <v>708.03099999999995</v>
      </c>
      <c r="C41" s="119">
        <f t="shared" si="4"/>
        <v>766.29870833333337</v>
      </c>
      <c r="D41" s="117">
        <f t="shared" si="1"/>
        <v>10.389826952702988</v>
      </c>
      <c r="E41" s="116">
        <f t="shared" si="3"/>
        <v>0.97030855195679866</v>
      </c>
      <c r="F41" s="115">
        <f t="shared" si="5"/>
        <v>745.80125560071508</v>
      </c>
      <c r="G41" s="187"/>
      <c r="H41" s="187"/>
      <c r="Z41" s="24"/>
      <c r="AA41" s="24"/>
      <c r="AB41" s="24"/>
      <c r="AC41" s="24"/>
      <c r="AD41" s="24"/>
    </row>
    <row r="42" spans="1:30">
      <c r="A42" s="114">
        <v>40</v>
      </c>
      <c r="B42" s="184">
        <f>'8.SeasRegChopraMineEvenp12'!B42</f>
        <v>773.49599999999998</v>
      </c>
      <c r="C42" s="119">
        <f t="shared" si="4"/>
        <v>774.66937500000017</v>
      </c>
      <c r="D42" s="117">
        <f t="shared" si="1"/>
        <v>9.3802468096848983</v>
      </c>
      <c r="E42" s="116">
        <f t="shared" si="3"/>
        <v>0.96332632008062657</v>
      </c>
      <c r="F42" s="115">
        <f t="shared" si="5"/>
        <v>748.20450854590922</v>
      </c>
      <c r="G42" s="187"/>
      <c r="H42" s="187"/>
      <c r="Z42" s="24"/>
      <c r="AA42" s="24"/>
      <c r="AB42" s="24"/>
      <c r="AC42" s="24"/>
      <c r="AD42" s="24"/>
    </row>
    <row r="43" spans="1:30">
      <c r="A43" s="114">
        <v>41</v>
      </c>
      <c r="B43" s="184">
        <f>'8.SeasRegChopraMineEvenp12'!B43</f>
        <v>814.80600000000004</v>
      </c>
      <c r="C43" s="119">
        <f t="shared" si="4"/>
        <v>783.44666666666672</v>
      </c>
      <c r="D43" s="117">
        <f t="shared" si="1"/>
        <v>9.0787692381757203</v>
      </c>
      <c r="E43" s="116">
        <f t="shared" si="3"/>
        <v>1.0667206326607062</v>
      </c>
      <c r="F43" s="115">
        <f t="shared" si="5"/>
        <v>836.3619086142146</v>
      </c>
      <c r="G43" s="187"/>
      <c r="H43" s="187"/>
      <c r="Z43" s="24"/>
      <c r="AA43" s="24"/>
      <c r="AB43" s="24"/>
      <c r="AC43" s="24"/>
      <c r="AD43" s="24"/>
    </row>
    <row r="44" spans="1:30">
      <c r="A44" s="114">
        <v>42</v>
      </c>
      <c r="B44" s="184">
        <f>'8.SeasRegChopraMineEvenp12'!B44</f>
        <v>777.45699999999999</v>
      </c>
      <c r="C44" s="119">
        <f t="shared" si="4"/>
        <v>788.39570833333323</v>
      </c>
      <c r="D44" s="117">
        <f t="shared" si="1"/>
        <v>7.0139054524211186</v>
      </c>
      <c r="E44" s="116">
        <f t="shared" si="3"/>
        <v>1.0359652593524826</v>
      </c>
      <c r="F44" s="115">
        <f t="shared" si="5"/>
        <v>821.02881875059938</v>
      </c>
      <c r="G44" s="187"/>
      <c r="H44" s="187"/>
      <c r="Z44" s="24"/>
      <c r="AA44" s="24"/>
      <c r="AB44" s="24"/>
      <c r="AC44" s="24"/>
      <c r="AD44" s="24"/>
    </row>
    <row r="45" spans="1:30">
      <c r="A45" s="114">
        <v>43</v>
      </c>
      <c r="B45" s="184">
        <f>'8.SeasRegChopraMineEvenp12'!B45</f>
        <v>850.72900000000004</v>
      </c>
      <c r="C45" s="119">
        <f t="shared" si="4"/>
        <v>792.27162499999997</v>
      </c>
      <c r="D45" s="117">
        <f t="shared" si="1"/>
        <v>5.4449110595439292</v>
      </c>
      <c r="E45" s="116">
        <f t="shared" si="3"/>
        <v>1.0248024948923873</v>
      </c>
      <c r="F45" s="115">
        <f t="shared" si="5"/>
        <v>815.13775666903121</v>
      </c>
      <c r="G45" s="187"/>
      <c r="H45" s="187"/>
      <c r="Z45" s="24"/>
      <c r="AA45" s="24"/>
      <c r="AB45" s="24"/>
      <c r="AC45" s="24"/>
      <c r="AD45" s="24"/>
    </row>
    <row r="46" spans="1:30">
      <c r="A46" s="114">
        <v>44</v>
      </c>
      <c r="B46" s="184">
        <f>'8.SeasRegChopraMineEvenp12'!B46</f>
        <v>898.78499999999997</v>
      </c>
      <c r="C46" s="119">
        <f t="shared" si="4"/>
        <v>793.27379166666663</v>
      </c>
      <c r="D46" s="117">
        <f t="shared" si="1"/>
        <v>3.2235388631052913</v>
      </c>
      <c r="E46" s="116">
        <f t="shared" si="3"/>
        <v>1.0746121082160387</v>
      </c>
      <c r="F46" s="115">
        <f t="shared" si="5"/>
        <v>857.23584857374215</v>
      </c>
      <c r="G46" s="187"/>
      <c r="H46" s="187"/>
      <c r="Z46" s="24"/>
      <c r="AA46" s="24"/>
      <c r="AB46" s="24"/>
      <c r="AC46" s="24"/>
      <c r="AD46" s="24"/>
    </row>
    <row r="47" spans="1:30">
      <c r="A47" s="114">
        <v>45</v>
      </c>
      <c r="B47" s="184">
        <f>'8.SeasRegChopraMineEvenp12'!B47</f>
        <v>809.69399999999996</v>
      </c>
      <c r="C47" s="119">
        <f t="shared" si="4"/>
        <v>794.26895833333333</v>
      </c>
      <c r="D47" s="117">
        <f t="shared" si="1"/>
        <v>2.1093527648859984</v>
      </c>
      <c r="E47" s="116">
        <f t="shared" si="3"/>
        <v>1.0559534591747006</v>
      </c>
      <c r="F47" s="115">
        <f t="shared" si="5"/>
        <v>841.06411139632758</v>
      </c>
      <c r="G47" s="187"/>
      <c r="H47" s="187"/>
      <c r="Z47" s="24"/>
      <c r="AA47" s="24"/>
      <c r="AB47" s="24"/>
      <c r="AC47" s="24"/>
      <c r="AD47" s="24"/>
    </row>
    <row r="48" spans="1:30">
      <c r="A48" s="114">
        <v>46</v>
      </c>
      <c r="B48" s="184">
        <f>'8.SeasRegChopraMineEvenp12'!B48</f>
        <v>914.43299999999999</v>
      </c>
      <c r="C48" s="119">
        <f t="shared" si="4"/>
        <v>796.95029166666677</v>
      </c>
      <c r="D48" s="117">
        <f t="shared" si="1"/>
        <v>2.3953430491097198</v>
      </c>
      <c r="E48" s="116">
        <f t="shared" si="3"/>
        <v>1.0720983695342396</v>
      </c>
      <c r="F48" s="115">
        <f t="shared" si="5"/>
        <v>853.79588886083241</v>
      </c>
      <c r="G48" s="187"/>
      <c r="H48" s="187"/>
      <c r="Z48" s="24"/>
      <c r="AA48" s="24"/>
      <c r="AB48" s="24"/>
      <c r="AC48" s="24"/>
      <c r="AD48" s="24"/>
    </row>
    <row r="49" spans="1:30" hidden="1">
      <c r="A49" s="114">
        <v>47</v>
      </c>
      <c r="B49" s="184">
        <f>'8.SeasRegChopraMineEvenp12'!B49</f>
        <v>824.92600000000004</v>
      </c>
      <c r="C49" s="119">
        <f t="shared" si="4"/>
        <v>795.41895833333342</v>
      </c>
      <c r="D49" s="117">
        <f t="shared" si="1"/>
        <v>0.43200485788818477</v>
      </c>
      <c r="E49" s="116">
        <f t="shared" si="3"/>
        <v>1.0265374542667152</v>
      </c>
      <c r="F49" s="115">
        <f t="shared" si="5"/>
        <v>820.55823294034474</v>
      </c>
      <c r="G49" s="187"/>
      <c r="H49" s="187"/>
      <c r="Z49" s="24"/>
      <c r="AA49" s="24"/>
      <c r="AB49" s="24"/>
      <c r="AC49" s="24"/>
      <c r="AD49" s="24"/>
    </row>
    <row r="50" spans="1:30" hidden="1">
      <c r="A50" s="114">
        <v>48</v>
      </c>
      <c r="B50" s="184">
        <f>'8.SeasRegChopraMineEvenp12'!B50</f>
        <v>738.35900000000004</v>
      </c>
      <c r="C50" s="119">
        <f t="shared" si="4"/>
        <v>794.30304166666679</v>
      </c>
      <c r="D50" s="117">
        <f t="shared" si="1"/>
        <v>-0.34195590438922518</v>
      </c>
      <c r="E50" s="116">
        <f t="shared" si="3"/>
        <v>0.96002696004238608</v>
      </c>
      <c r="F50" s="115">
        <f t="shared" si="5"/>
        <v>764.03838083927337</v>
      </c>
      <c r="G50" s="187"/>
      <c r="H50" s="187"/>
      <c r="Z50" s="24"/>
      <c r="AA50" s="24"/>
      <c r="AB50" s="24"/>
      <c r="AC50" s="24"/>
      <c r="AD50" s="24"/>
    </row>
    <row r="51" spans="1:30" hidden="1">
      <c r="A51" s="114">
        <v>49</v>
      </c>
      <c r="B51" s="184">
        <f>'8.SeasRegChopraMineEvenp12'!B51</f>
        <v>751.428</v>
      </c>
      <c r="C51" s="119">
        <f t="shared" si="4"/>
        <v>794.32804166666665</v>
      </c>
      <c r="D51" s="117">
        <f t="shared" si="1"/>
        <v>-0.1584779521946808</v>
      </c>
      <c r="E51" s="116">
        <f t="shared" si="3"/>
        <v>0.91328555414488766</v>
      </c>
      <c r="F51" s="115">
        <f t="shared" si="5"/>
        <v>725.1131901798783</v>
      </c>
      <c r="G51" s="187"/>
      <c r="H51" s="187"/>
      <c r="Z51" s="24"/>
      <c r="AA51" s="24"/>
      <c r="AB51" s="24"/>
      <c r="AC51" s="24"/>
      <c r="AD51" s="24"/>
    </row>
    <row r="52" spans="1:30" hidden="1">
      <c r="A52" s="114">
        <v>50</v>
      </c>
      <c r="B52" s="184">
        <f>'8.SeasRegChopraMineEvenp12'!B52</f>
        <v>642.14200000000005</v>
      </c>
      <c r="C52" s="119">
        <f t="shared" si="4"/>
        <v>792.84037499999999</v>
      </c>
      <c r="D52" s="117">
        <f t="shared" si="1"/>
        <v>-0.823072309430668</v>
      </c>
      <c r="E52" s="116">
        <f t="shared" si="3"/>
        <v>0.88592717238818519</v>
      </c>
      <c r="F52" s="115">
        <f t="shared" si="5"/>
        <v>703.57639597832087</v>
      </c>
      <c r="G52" s="187"/>
      <c r="H52" s="187"/>
      <c r="Z52" s="24"/>
      <c r="AA52" s="24"/>
      <c r="AB52" s="24"/>
      <c r="AC52" s="24"/>
      <c r="AD52" s="24"/>
    </row>
    <row r="53" spans="1:30" hidden="1">
      <c r="A53" s="114">
        <v>51</v>
      </c>
      <c r="B53" s="184">
        <f>'8.SeasRegChopraMineEvenp12'!B53</f>
        <v>761.91399999999999</v>
      </c>
      <c r="C53" s="119">
        <f t="shared" si="4"/>
        <v>794.81849999999997</v>
      </c>
      <c r="D53" s="117">
        <f t="shared" si="1"/>
        <v>0.57752634528465463</v>
      </c>
      <c r="E53" s="116">
        <f t="shared" si="3"/>
        <v>0.9457384659293564</v>
      </c>
      <c r="F53" s="115">
        <f t="shared" si="5"/>
        <v>749.04122883608568</v>
      </c>
      <c r="G53" s="187"/>
      <c r="H53" s="187"/>
      <c r="Z53" s="24"/>
      <c r="AA53" s="24"/>
      <c r="AB53" s="24"/>
      <c r="AC53" s="24"/>
      <c r="AD53" s="24"/>
    </row>
    <row r="54" spans="1:30" hidden="1">
      <c r="A54" s="114">
        <v>52</v>
      </c>
      <c r="B54" s="184">
        <f>'8.SeasRegChopraMineEvenp12'!B54</f>
        <v>783.96500000000003</v>
      </c>
      <c r="C54" s="119">
        <f t="shared" si="4"/>
        <v>798.51825000000008</v>
      </c>
      <c r="D54" s="117">
        <f t="shared" si="1"/>
        <v>2.1386381726423815</v>
      </c>
      <c r="E54" s="116">
        <f t="shared" si="3"/>
        <v>0.97960793768218957</v>
      </c>
      <c r="F54" s="115">
        <f t="shared" si="5"/>
        <v>779.1762610087128</v>
      </c>
      <c r="G54" s="187"/>
      <c r="H54" s="187"/>
      <c r="Z54" s="24"/>
      <c r="AA54" s="24"/>
      <c r="AB54" s="24"/>
      <c r="AC54" s="24"/>
      <c r="AD54" s="24"/>
    </row>
    <row r="55" spans="1:30" hidden="1">
      <c r="A55" s="114">
        <v>53</v>
      </c>
      <c r="B55" s="184">
        <f>'8.SeasRegChopraMineEvenp12'!B55</f>
        <v>767.58500000000004</v>
      </c>
      <c r="C55" s="119">
        <f t="shared" si="4"/>
        <v>799.69091666666668</v>
      </c>
      <c r="D55" s="117">
        <f t="shared" si="1"/>
        <v>1.6556524196544911</v>
      </c>
      <c r="E55" s="116">
        <f t="shared" si="3"/>
        <v>1.0529741120231089</v>
      </c>
      <c r="F55" s="115">
        <f t="shared" si="5"/>
        <v>843.07097585877375</v>
      </c>
      <c r="G55" s="187"/>
      <c r="H55" s="187"/>
      <c r="Z55" s="24"/>
      <c r="AA55" s="24"/>
      <c r="AB55" s="24"/>
      <c r="AC55" s="24"/>
      <c r="AD55" s="24"/>
    </row>
    <row r="56" spans="1:30" hidden="1">
      <c r="A56" s="114">
        <v>54</v>
      </c>
      <c r="B56" s="184">
        <f>'8.SeasRegChopraMineEvenp12'!B56</f>
        <v>797.89599999999996</v>
      </c>
      <c r="C56" s="119">
        <f t="shared" si="4"/>
        <v>801.83887499999992</v>
      </c>
      <c r="D56" s="117">
        <f t="shared" si="1"/>
        <v>1.9018053764938634</v>
      </c>
      <c r="E56" s="116">
        <f t="shared" si="3"/>
        <v>1.0084760351732911</v>
      </c>
      <c r="F56" s="115">
        <f t="shared" si="5"/>
        <v>808.13881079189298</v>
      </c>
      <c r="G56" s="187"/>
      <c r="H56" s="187"/>
      <c r="Z56" s="24"/>
      <c r="AA56" s="24"/>
      <c r="AB56" s="24"/>
      <c r="AC56" s="24"/>
      <c r="AD56" s="24"/>
    </row>
    <row r="57" spans="1:30" hidden="1">
      <c r="A57" s="114">
        <v>55</v>
      </c>
      <c r="B57" s="184">
        <f>'8.SeasRegChopraMineEvenp12'!B57</f>
        <v>830.89</v>
      </c>
      <c r="C57" s="119">
        <f t="shared" si="4"/>
        <v>803.93529166666667</v>
      </c>
      <c r="D57" s="117">
        <f t="shared" si="1"/>
        <v>1.9991110215803092</v>
      </c>
      <c r="E57" s="116">
        <f t="shared" si="3"/>
        <v>1.0471753973027393</v>
      </c>
      <c r="F57" s="115">
        <f t="shared" si="5"/>
        <v>841.65746630162892</v>
      </c>
      <c r="G57" s="187"/>
      <c r="H57" s="187"/>
      <c r="Z57" s="24"/>
      <c r="AA57" s="24"/>
      <c r="AB57" s="24"/>
      <c r="AC57" s="24"/>
      <c r="AD57" s="24"/>
    </row>
    <row r="58" spans="1:30" hidden="1">
      <c r="A58" s="114">
        <v>56</v>
      </c>
      <c r="B58" s="184">
        <f>'8.SeasRegChopraMineEvenp12'!B58</f>
        <v>882.92</v>
      </c>
      <c r="C58" s="119">
        <f t="shared" si="4"/>
        <v>810.48949999999991</v>
      </c>
      <c r="D58" s="117">
        <f t="shared" si="1"/>
        <v>4.276659677456772</v>
      </c>
      <c r="E58" s="116">
        <f t="shared" si="3"/>
        <v>1.100654661897762</v>
      </c>
      <c r="F58" s="115">
        <f t="shared" si="5"/>
        <v>887.05545750260728</v>
      </c>
      <c r="G58" s="187"/>
      <c r="H58" s="187"/>
      <c r="Z58" s="24"/>
      <c r="AA58" s="24"/>
      <c r="AB58" s="24"/>
      <c r="AC58" s="24"/>
      <c r="AD58" s="24"/>
    </row>
    <row r="59" spans="1:30" hidden="1">
      <c r="A59" s="114">
        <v>57</v>
      </c>
      <c r="B59" s="184">
        <f>'8.SeasRegChopraMineEvenp12'!B59</f>
        <v>873.03399999999999</v>
      </c>
      <c r="C59" s="119">
        <f t="shared" si="4"/>
        <v>817.74391666666656</v>
      </c>
      <c r="D59" s="117">
        <f t="shared" si="1"/>
        <v>5.7655381720617145</v>
      </c>
      <c r="E59" s="116">
        <f t="shared" si="3"/>
        <v>1.0362609189778222</v>
      </c>
      <c r="F59" s="115">
        <f t="shared" si="5"/>
        <v>844.31032937939233</v>
      </c>
      <c r="G59" s="187"/>
      <c r="H59" s="187"/>
      <c r="Z59" s="24"/>
      <c r="AA59" s="24"/>
      <c r="AB59" s="24"/>
      <c r="AC59" s="24"/>
      <c r="AD59" s="24"/>
    </row>
    <row r="60" spans="1:30" hidden="1">
      <c r="A60" s="114">
        <v>58</v>
      </c>
      <c r="B60" s="184">
        <f>'8.SeasRegChopraMineEvenp12'!B60</f>
        <v>939.88699999999994</v>
      </c>
      <c r="C60" s="119">
        <f t="shared" si="4"/>
        <v>823.11020833333328</v>
      </c>
      <c r="D60" s="117">
        <f t="shared" si="1"/>
        <v>5.5659149193642126</v>
      </c>
      <c r="E60" s="116">
        <f t="shared" si="3"/>
        <v>1.1101689135797876</v>
      </c>
      <c r="F60" s="115">
        <f t="shared" si="5"/>
        <v>914.23459680099415</v>
      </c>
      <c r="G60" s="187"/>
      <c r="H60" s="187"/>
      <c r="Z60" s="24"/>
      <c r="AA60" s="24"/>
      <c r="AB60" s="24"/>
      <c r="AC60" s="24"/>
      <c r="AD60" s="24"/>
    </row>
    <row r="61" spans="1:30" hidden="1">
      <c r="A61" s="114">
        <v>59</v>
      </c>
      <c r="B61" s="184">
        <f>'8.SeasRegChopraMineEvenp12'!B61</f>
        <v>827.61599999999999</v>
      </c>
      <c r="C61" s="119">
        <f t="shared" si="4"/>
        <v>835.70854166666663</v>
      </c>
      <c r="D61" s="117">
        <f t="shared" si="1"/>
        <v>9.0821241263487842</v>
      </c>
      <c r="E61" s="116">
        <f t="shared" si="3"/>
        <v>1.0292695434093602</v>
      </c>
      <c r="F61" s="115">
        <f t="shared" si="5"/>
        <v>852.93109501454262</v>
      </c>
      <c r="G61" s="187"/>
      <c r="H61" s="187"/>
      <c r="Z61" s="24"/>
      <c r="AA61" s="24"/>
      <c r="AB61" s="24"/>
      <c r="AC61" s="24"/>
      <c r="AD61" s="24"/>
    </row>
    <row r="62" spans="1:30" hidden="1">
      <c r="A62" s="114">
        <v>60</v>
      </c>
      <c r="B62" s="184">
        <f>'8.SeasRegChopraMineEvenp12'!B62</f>
        <v>787.22</v>
      </c>
      <c r="C62" s="119">
        <f t="shared" si="4"/>
        <v>850.265625</v>
      </c>
      <c r="D62" s="117">
        <f t="shared" si="1"/>
        <v>11.819603729841075</v>
      </c>
      <c r="E62" s="116">
        <f t="shared" si="3"/>
        <v>0.94389367502611643</v>
      </c>
      <c r="F62" s="115">
        <f t="shared" si="5"/>
        <v>797.392566163129</v>
      </c>
      <c r="G62" s="187"/>
      <c r="H62" s="187"/>
      <c r="Z62" s="24"/>
      <c r="AA62" s="24"/>
      <c r="AB62" s="24"/>
      <c r="AC62" s="24"/>
      <c r="AD62" s="24"/>
    </row>
    <row r="63" spans="1:30" hidden="1">
      <c r="A63" s="114">
        <v>61</v>
      </c>
      <c r="B63" s="184">
        <f>'8.SeasRegChopraMineEvenp12'!B63</f>
        <v>752.88099999999997</v>
      </c>
      <c r="C63" s="119">
        <f t="shared" si="4"/>
        <v>861.69320833333336</v>
      </c>
      <c r="D63" s="117">
        <f t="shared" si="1"/>
        <v>11.623593531587218</v>
      </c>
      <c r="E63" s="116">
        <f t="shared" si="3"/>
        <v>0.92985740526707272</v>
      </c>
      <c r="F63" s="115">
        <f t="shared" si="5"/>
        <v>801.61633390580096</v>
      </c>
      <c r="G63" s="187"/>
      <c r="H63" s="187"/>
      <c r="Z63" s="24"/>
      <c r="AA63" s="24"/>
      <c r="AB63" s="24"/>
      <c r="AC63" s="24"/>
      <c r="AD63" s="24"/>
    </row>
    <row r="64" spans="1:30" hidden="1">
      <c r="A64" s="114">
        <v>62</v>
      </c>
      <c r="B64" s="184">
        <f>'8.SeasRegChopraMineEvenp12'!B64</f>
        <v>797.99</v>
      </c>
      <c r="C64" s="119">
        <f t="shared" si="4"/>
        <v>872.79854166666667</v>
      </c>
      <c r="D64" s="117">
        <f t="shared" si="1"/>
        <v>11.364463432460262</v>
      </c>
      <c r="E64" s="116">
        <f t="shared" si="3"/>
        <v>0.84724878506055878</v>
      </c>
      <c r="F64" s="115">
        <f t="shared" si="5"/>
        <v>739.91659935302664</v>
      </c>
      <c r="G64" s="187"/>
      <c r="H64" s="187"/>
      <c r="Z64" s="24"/>
      <c r="AA64" s="24"/>
      <c r="AB64" s="24"/>
      <c r="AC64" s="24"/>
      <c r="AD64" s="24"/>
    </row>
    <row r="65" spans="1:30" hidden="1">
      <c r="A65" s="114">
        <v>63</v>
      </c>
      <c r="B65" s="184">
        <f>'8.SeasRegChopraMineEvenp12'!B65</f>
        <v>780.17200000000003</v>
      </c>
      <c r="C65" s="119">
        <f t="shared" si="4"/>
        <v>881.39670833333332</v>
      </c>
      <c r="D65" s="117">
        <f t="shared" si="1"/>
        <v>9.9813150495634595</v>
      </c>
      <c r="E65" s="116">
        <f t="shared" si="3"/>
        <v>0.95386503786167665</v>
      </c>
      <c r="F65" s="115">
        <f t="shared" si="5"/>
        <v>843.37217833477257</v>
      </c>
      <c r="G65" s="187"/>
      <c r="H65" s="187"/>
      <c r="Z65" s="24"/>
      <c r="AA65" s="24"/>
      <c r="AB65" s="24"/>
      <c r="AC65" s="24"/>
      <c r="AD65" s="24"/>
    </row>
    <row r="66" spans="1:30" hidden="1">
      <c r="A66" s="114">
        <v>64</v>
      </c>
      <c r="B66" s="184">
        <f>'8.SeasRegChopraMineEvenp12'!B66</f>
        <v>894.49800000000005</v>
      </c>
      <c r="C66" s="119">
        <f t="shared" si="4"/>
        <v>876.76958333333346</v>
      </c>
      <c r="D66" s="117">
        <f t="shared" si="1"/>
        <v>2.6770950247817975</v>
      </c>
      <c r="E66" s="116">
        <f t="shared" si="3"/>
        <v>0.98261822364834572</v>
      </c>
      <c r="F66" s="115">
        <f t="shared" si="5"/>
        <v>875.88428993567561</v>
      </c>
      <c r="G66" s="187"/>
      <c r="H66" s="187"/>
      <c r="Z66" s="24"/>
      <c r="AA66" s="24"/>
      <c r="AB66" s="24"/>
      <c r="AC66" s="24"/>
      <c r="AD66" s="24"/>
    </row>
    <row r="67" spans="1:30" hidden="1">
      <c r="A67" s="114">
        <v>65</v>
      </c>
      <c r="B67" s="184">
        <f>'8.SeasRegChopraMineEvenp12'!B67</f>
        <v>959.41200000000003</v>
      </c>
      <c r="C67" s="119">
        <f t="shared" si="4"/>
        <v>871.97583333333341</v>
      </c>
      <c r="D67" s="117">
        <f t="shared" ref="D67:D130" si="6">(1-$H$3)*D66+$H$3*(C67-C66)</f>
        <v>-1.058327487609124</v>
      </c>
      <c r="E67" s="116">
        <f t="shared" si="3"/>
        <v>1.0058340842697369</v>
      </c>
      <c r="F67" s="115">
        <f t="shared" si="5"/>
        <v>884.57744439039664</v>
      </c>
      <c r="G67" s="187"/>
      <c r="H67" s="187"/>
      <c r="Z67" s="24"/>
      <c r="AA67" s="24"/>
      <c r="AB67" s="24"/>
      <c r="AC67" s="24"/>
      <c r="AD67" s="24"/>
    </row>
    <row r="68" spans="1:30" hidden="1">
      <c r="A68" s="114">
        <v>66</v>
      </c>
      <c r="B68" s="184">
        <f>'8.SeasRegChopraMineEvenp12'!B68</f>
        <v>955.43899999999996</v>
      </c>
      <c r="C68" s="119">
        <f t="shared" si="4"/>
        <v>880.05208333333348</v>
      </c>
      <c r="D68" s="117">
        <f t="shared" si="6"/>
        <v>3.5089612561954744</v>
      </c>
      <c r="E68" s="116">
        <f t="shared" si="3"/>
        <v>1.0020850358310391</v>
      </c>
      <c r="F68" s="115">
        <f t="shared" si="5"/>
        <v>872.73340005129182</v>
      </c>
      <c r="G68" s="187"/>
      <c r="H68" s="187"/>
      <c r="Z68" s="24"/>
      <c r="AA68" s="24"/>
      <c r="AB68" s="24"/>
      <c r="AC68" s="24"/>
      <c r="AD68" s="24"/>
    </row>
    <row r="69" spans="1:30" hidden="1">
      <c r="A69" s="114">
        <v>67</v>
      </c>
      <c r="B69" s="184">
        <f>'8.SeasRegChopraMineEvenp12'!B69</f>
        <v>947.60900000000004</v>
      </c>
      <c r="C69" s="119">
        <f t="shared" si="4"/>
        <v>890.10566666666682</v>
      </c>
      <c r="D69" s="117">
        <f t="shared" si="6"/>
        <v>6.7812722947644053</v>
      </c>
      <c r="E69" s="116">
        <f t="shared" si="3"/>
        <v>1.0404770513283976</v>
      </c>
      <c r="F69" s="115">
        <f t="shared" si="5"/>
        <v>919.32499034315197</v>
      </c>
      <c r="G69" s="187"/>
      <c r="H69" s="187"/>
      <c r="Z69" s="24"/>
      <c r="AA69" s="24"/>
      <c r="AB69" s="24"/>
      <c r="AC69" s="24"/>
      <c r="AD69" s="24"/>
    </row>
    <row r="70" spans="1:30" hidden="1">
      <c r="A70" s="114">
        <v>68</v>
      </c>
      <c r="B70" s="184">
        <f>'8.SeasRegChopraMineEvenp12'!B70</f>
        <v>1032.729</v>
      </c>
      <c r="C70" s="119">
        <f t="shared" si="4"/>
        <v>897.01233333333334</v>
      </c>
      <c r="D70" s="117">
        <f t="shared" si="6"/>
        <v>6.8439694807154652</v>
      </c>
      <c r="E70" s="116">
        <f t="shared" si="3"/>
        <v>1.0980890328038722</v>
      </c>
      <c r="F70" s="115">
        <f t="shared" si="5"/>
        <v>984.86171133858363</v>
      </c>
      <c r="G70" s="187"/>
      <c r="H70" s="187"/>
      <c r="Z70" s="24"/>
      <c r="AA70" s="24"/>
      <c r="AB70" s="24"/>
      <c r="AC70" s="24"/>
      <c r="AD70" s="24"/>
    </row>
    <row r="71" spans="1:30" hidden="1">
      <c r="A71" s="114">
        <v>69</v>
      </c>
      <c r="B71" s="184">
        <f>'8.SeasRegChopraMineEvenp12'!B71</f>
        <v>929.58100000000002</v>
      </c>
      <c r="C71" s="119">
        <f t="shared" si="4"/>
        <v>905.58262500000001</v>
      </c>
      <c r="D71" s="117">
        <f t="shared" si="6"/>
        <v>7.7071305736910638</v>
      </c>
      <c r="E71" s="116">
        <f t="shared" si="3"/>
        <v>1.0538878603274595</v>
      </c>
      <c r="F71" s="115">
        <f t="shared" si="5"/>
        <v>952.56318501618625</v>
      </c>
      <c r="G71" s="187"/>
      <c r="H71" s="187"/>
      <c r="Z71" s="24"/>
      <c r="AA71" s="24"/>
      <c r="AB71" s="24"/>
      <c r="AC71" s="24"/>
      <c r="AD71" s="24"/>
    </row>
    <row r="72" spans="1:30" hidden="1">
      <c r="A72" s="114">
        <v>70</v>
      </c>
      <c r="B72" s="184">
        <f>'8.SeasRegChopraMineEvenp12'!B72</f>
        <v>772.28899999999999</v>
      </c>
      <c r="C72" s="119">
        <f t="shared" si="4"/>
        <v>915.38491666666664</v>
      </c>
      <c r="D72" s="117">
        <f t="shared" si="6"/>
        <v>8.7547111201788486</v>
      </c>
      <c r="E72" s="116">
        <f t="shared" si="3"/>
        <v>1.1257439643872065</v>
      </c>
      <c r="F72" s="115">
        <f t="shared" si="5"/>
        <v>1028.1304300737497</v>
      </c>
      <c r="G72" s="187"/>
      <c r="H72" s="187"/>
      <c r="Z72" s="24"/>
      <c r="AA72" s="24"/>
      <c r="AB72" s="24"/>
      <c r="AC72" s="24"/>
      <c r="AD72" s="24"/>
    </row>
    <row r="73" spans="1:30" hidden="1">
      <c r="A73" s="114">
        <v>71</v>
      </c>
      <c r="B73" s="184">
        <f>'8.SeasRegChopraMineEvenp12'!B73</f>
        <v>880.16399999999999</v>
      </c>
      <c r="C73" s="119">
        <f t="shared" si="4"/>
        <v>922.72683333333339</v>
      </c>
      <c r="D73" s="117">
        <f t="shared" si="6"/>
        <v>8.0483138934227973</v>
      </c>
      <c r="E73" s="116">
        <f t="shared" si="3"/>
        <v>1.0139951229788688</v>
      </c>
      <c r="F73" s="115">
        <f t="shared" si="5"/>
        <v>937.07307552736847</v>
      </c>
      <c r="G73" s="187"/>
      <c r="H73" s="187"/>
      <c r="Z73" s="24"/>
      <c r="AA73" s="24"/>
      <c r="AB73" s="24"/>
      <c r="AC73" s="24"/>
      <c r="AD73" s="24"/>
    </row>
    <row r="74" spans="1:30" hidden="1">
      <c r="A74" s="114">
        <v>72</v>
      </c>
      <c r="B74" s="184">
        <f>'8.SeasRegChopraMineEvenp12'!B74</f>
        <v>928.50199999999995</v>
      </c>
      <c r="C74" s="119">
        <f t="shared" si="4"/>
        <v>924.62987500000008</v>
      </c>
      <c r="D74" s="117">
        <f t="shared" si="6"/>
        <v>4.9756777800447463</v>
      </c>
      <c r="E74" s="116">
        <f t="shared" si="3"/>
        <v>0.93787291356707514</v>
      </c>
      <c r="F74" s="115">
        <f t="shared" si="5"/>
        <v>872.94879920538119</v>
      </c>
      <c r="G74" s="187"/>
      <c r="H74" s="187"/>
      <c r="Z74" s="24"/>
      <c r="AA74" s="24"/>
      <c r="AB74" s="24"/>
      <c r="AC74" s="24"/>
      <c r="AD74" s="24"/>
    </row>
    <row r="75" spans="1:30" hidden="1">
      <c r="A75" s="114">
        <v>73</v>
      </c>
      <c r="B75" s="184">
        <f>'8.SeasRegChopraMineEvenp12'!B75</f>
        <v>852.88499999999999</v>
      </c>
      <c r="C75" s="119">
        <f t="shared" si="4"/>
        <v>927.2791666666667</v>
      </c>
      <c r="D75" s="117">
        <f t="shared" si="6"/>
        <v>3.8124847233556798</v>
      </c>
      <c r="E75" s="116">
        <f t="shared" si="3"/>
        <v>0.90159144484828357</v>
      </c>
      <c r="F75" s="115">
        <f t="shared" si="5"/>
        <v>838.12441346994797</v>
      </c>
      <c r="G75" s="187"/>
      <c r="H75" s="187"/>
      <c r="Z75" s="24"/>
      <c r="AA75" s="24"/>
      <c r="AB75" s="24"/>
      <c r="AC75" s="24"/>
      <c r="AD75" s="24"/>
    </row>
    <row r="76" spans="1:30" hidden="1">
      <c r="A76" s="114">
        <v>74</v>
      </c>
      <c r="B76" s="184">
        <f>'8.SeasRegChopraMineEvenp12'!B76</f>
        <v>863.74599999999998</v>
      </c>
      <c r="C76" s="119">
        <f t="shared" si="4"/>
        <v>931.76879166666663</v>
      </c>
      <c r="D76" s="117">
        <f t="shared" si="6"/>
        <v>4.1510548616778067</v>
      </c>
      <c r="E76" s="116">
        <f t="shared" si="3"/>
        <v>0.8804975445731209</v>
      </c>
      <c r="F76" s="115">
        <f t="shared" si="5"/>
        <v>819.82391282144692</v>
      </c>
      <c r="G76" s="187"/>
      <c r="H76" s="187"/>
      <c r="Z76" s="24"/>
      <c r="AA76" s="24"/>
      <c r="AB76" s="24"/>
      <c r="AC76" s="24"/>
      <c r="AD76" s="24"/>
    </row>
    <row r="77" spans="1:30" hidden="1">
      <c r="A77" s="114">
        <v>75</v>
      </c>
      <c r="B77" s="184">
        <f>'8.SeasRegChopraMineEvenp12'!B77</f>
        <v>920.10299999999995</v>
      </c>
      <c r="C77" s="119">
        <f t="shared" si="4"/>
        <v>935.18212499999993</v>
      </c>
      <c r="D77" s="117">
        <f t="shared" si="6"/>
        <v>3.7821940975055526</v>
      </c>
      <c r="E77" s="116">
        <f t="shared" si="3"/>
        <v>0.91812492095433851</v>
      </c>
      <c r="F77" s="115">
        <f t="shared" si="5"/>
        <v>859.29133511343287</v>
      </c>
      <c r="G77" s="187"/>
      <c r="H77" s="187"/>
      <c r="Z77" s="24"/>
      <c r="AA77" s="24"/>
      <c r="AB77" s="24"/>
      <c r="AC77" s="24"/>
      <c r="AD77" s="24"/>
    </row>
    <row r="78" spans="1:30" hidden="1">
      <c r="A78" s="114">
        <v>76</v>
      </c>
      <c r="B78" s="184">
        <f>'8.SeasRegChopraMineEvenp12'!B78</f>
        <v>989.822</v>
      </c>
      <c r="C78" s="119">
        <f t="shared" si="4"/>
        <v>952.20729166666661</v>
      </c>
      <c r="D78" s="117">
        <f t="shared" si="6"/>
        <v>10.403680382086115</v>
      </c>
      <c r="E78" s="116">
        <f t="shared" si="3"/>
        <v>0.9930591979465917</v>
      </c>
      <c r="F78" s="115">
        <f t="shared" si="5"/>
        <v>932.44715362343641</v>
      </c>
      <c r="G78" s="187"/>
      <c r="H78" s="187"/>
      <c r="Z78" s="24"/>
      <c r="AA78" s="24"/>
      <c r="AB78" s="24"/>
      <c r="AC78" s="24"/>
      <c r="AD78" s="24"/>
    </row>
    <row r="79" spans="1:30" hidden="1">
      <c r="A79" s="114">
        <v>77</v>
      </c>
      <c r="B79" s="184">
        <f>'8.SeasRegChopraMineEvenp12'!B79</f>
        <v>1040.2940000000001</v>
      </c>
      <c r="C79" s="119">
        <f t="shared" si="4"/>
        <v>973.38058333333333</v>
      </c>
      <c r="D79" s="117">
        <f t="shared" si="6"/>
        <v>15.788486024376422</v>
      </c>
      <c r="E79" s="116">
        <f t="shared" ref="E79:E142" si="7">(1-$H$4)*E67+$H$4*(B67/(C66+D66))</f>
        <v>1.0483804702253448</v>
      </c>
      <c r="F79" s="115">
        <f t="shared" si="5"/>
        <v>1009.1825435205476</v>
      </c>
      <c r="G79" s="187"/>
      <c r="H79" s="187"/>
      <c r="Z79" s="24"/>
      <c r="AA79" s="24"/>
      <c r="AB79" s="24"/>
      <c r="AC79" s="24"/>
      <c r="AD79" s="24"/>
    </row>
    <row r="80" spans="1:30" hidden="1">
      <c r="A80" s="114">
        <v>78</v>
      </c>
      <c r="B80" s="184">
        <f>'8.SeasRegChopraMineEvenp12'!B80</f>
        <v>920.23</v>
      </c>
      <c r="C80" s="119">
        <f t="shared" ref="C80:C143" si="8">(AVERAGE(B74:B85)+AVERAGE(B75:B86))/2</f>
        <v>982.24275</v>
      </c>
      <c r="D80" s="117">
        <f t="shared" si="6"/>
        <v>12.325326345521544</v>
      </c>
      <c r="E80" s="116">
        <f t="shared" si="7"/>
        <v>1.0495669152246534</v>
      </c>
      <c r="F80" s="115">
        <f t="shared" ref="F80:F143" si="9">(C79+D79)*E80</f>
        <v>1038.1991287614126</v>
      </c>
      <c r="G80" s="187"/>
      <c r="H80" s="187"/>
      <c r="Z80" s="24"/>
      <c r="AA80" s="24"/>
      <c r="AB80" s="24"/>
      <c r="AC80" s="24"/>
      <c r="AD80" s="24"/>
    </row>
    <row r="81" spans="1:30" hidden="1">
      <c r="A81" s="114">
        <v>79</v>
      </c>
      <c r="B81" s="184">
        <f>'8.SeasRegChopraMineEvenp12'!B81</f>
        <v>1046.4010000000001</v>
      </c>
      <c r="C81" s="119">
        <f t="shared" si="8"/>
        <v>989.75666666666666</v>
      </c>
      <c r="D81" s="117">
        <f t="shared" si="6"/>
        <v>9.9196215060941029</v>
      </c>
      <c r="E81" s="116">
        <f t="shared" si="7"/>
        <v>1.0564827420670539</v>
      </c>
      <c r="F81" s="115">
        <f t="shared" si="9"/>
        <v>1050.7440084698717</v>
      </c>
      <c r="G81" s="187"/>
      <c r="H81" s="187"/>
      <c r="Z81" s="24"/>
      <c r="AA81" s="24"/>
      <c r="AB81" s="24"/>
      <c r="AC81" s="24"/>
      <c r="AD81" s="24"/>
    </row>
    <row r="82" spans="1:30" hidden="1">
      <c r="A82" s="114">
        <v>80</v>
      </c>
      <c r="B82" s="184">
        <f>'8.SeasRegChopraMineEvenp12'!B82</f>
        <v>1041.6880000000001</v>
      </c>
      <c r="C82" s="119">
        <f t="shared" si="8"/>
        <v>992.82062500000006</v>
      </c>
      <c r="D82" s="117">
        <f t="shared" si="6"/>
        <v>6.491789919713753</v>
      </c>
      <c r="E82" s="116">
        <f t="shared" si="7"/>
        <v>1.124774274043334</v>
      </c>
      <c r="F82" s="115">
        <f t="shared" si="9"/>
        <v>1124.4101713078517</v>
      </c>
      <c r="G82" s="187"/>
      <c r="H82" s="187"/>
      <c r="Z82" s="24"/>
      <c r="AA82" s="24"/>
      <c r="AB82" s="24"/>
      <c r="AC82" s="24"/>
      <c r="AD82" s="24"/>
    </row>
    <row r="83" spans="1:30" hidden="1">
      <c r="A83" s="114">
        <v>81</v>
      </c>
      <c r="B83" s="184">
        <f>'8.SeasRegChopraMineEvenp12'!B83</f>
        <v>1002.542</v>
      </c>
      <c r="C83" s="119">
        <f t="shared" si="8"/>
        <v>995.87429166666652</v>
      </c>
      <c r="D83" s="117">
        <f t="shared" si="6"/>
        <v>4.7727282931901058</v>
      </c>
      <c r="E83" s="116">
        <f t="shared" si="7"/>
        <v>1.0411744539239007</v>
      </c>
      <c r="F83" s="115">
        <f t="shared" si="9"/>
        <v>1040.4585579034076</v>
      </c>
      <c r="G83" s="187"/>
      <c r="H83" s="187"/>
      <c r="Z83" s="24"/>
      <c r="AA83" s="24"/>
      <c r="AB83" s="24"/>
      <c r="AC83" s="24"/>
      <c r="AD83" s="24"/>
    </row>
    <row r="84" spans="1:30" hidden="1">
      <c r="A84" s="114">
        <v>82</v>
      </c>
      <c r="B84" s="184">
        <f>'8.SeasRegChopraMineEvenp12'!B84</f>
        <v>1107.932</v>
      </c>
      <c r="C84" s="119">
        <f t="shared" si="8"/>
        <v>1004.5428749999999</v>
      </c>
      <c r="D84" s="117">
        <f t="shared" si="6"/>
        <v>6.7206558132617253</v>
      </c>
      <c r="E84" s="116">
        <f t="shared" si="7"/>
        <v>0.98567810439459069</v>
      </c>
      <c r="F84" s="115">
        <f t="shared" si="9"/>
        <v>986.31585780212765</v>
      </c>
      <c r="G84" s="187"/>
      <c r="H84" s="187"/>
      <c r="Z84" s="24"/>
      <c r="AA84" s="24"/>
      <c r="AB84" s="24"/>
      <c r="AC84" s="24"/>
      <c r="AD84" s="24"/>
    </row>
    <row r="85" spans="1:30" hidden="1">
      <c r="A85" s="114">
        <v>83</v>
      </c>
      <c r="B85" s="184">
        <f>'8.SeasRegChopraMineEvenp12'!B85</f>
        <v>1052.68</v>
      </c>
      <c r="C85" s="119">
        <f t="shared" si="8"/>
        <v>1011.0725</v>
      </c>
      <c r="D85" s="117">
        <f t="shared" si="6"/>
        <v>6.6251404066309245</v>
      </c>
      <c r="E85" s="116">
        <f t="shared" si="7"/>
        <v>0.98320482148316524</v>
      </c>
      <c r="F85" s="115">
        <f t="shared" si="9"/>
        <v>994.2791792856882</v>
      </c>
      <c r="G85" s="187"/>
      <c r="H85" s="187"/>
      <c r="Z85" s="24"/>
      <c r="AA85" s="24"/>
      <c r="AB85" s="24"/>
      <c r="AC85" s="24"/>
      <c r="AD85" s="24"/>
    </row>
    <row r="86" spans="1:30" hidden="1">
      <c r="A86" s="114">
        <v>84</v>
      </c>
      <c r="B86" s="184">
        <f>'8.SeasRegChopraMineEvenp12'!B86</f>
        <v>968.678</v>
      </c>
      <c r="C86" s="119">
        <f t="shared" si="8"/>
        <v>1022.5110416666666</v>
      </c>
      <c r="D86" s="117">
        <f t="shared" si="6"/>
        <v>9.0318410366487889</v>
      </c>
      <c r="E86" s="116">
        <f t="shared" si="7"/>
        <v>0.96771535239891304</v>
      </c>
      <c r="F86" s="115">
        <f t="shared" si="9"/>
        <v>984.84163072164517</v>
      </c>
      <c r="G86" s="187"/>
      <c r="H86" s="187"/>
    </row>
    <row r="87" spans="1:30" hidden="1">
      <c r="A87" s="114">
        <v>85</v>
      </c>
      <c r="B87" s="184">
        <f>'8.SeasRegChopraMineEvenp12'!B87</f>
        <v>993.04300000000001</v>
      </c>
      <c r="C87" s="119">
        <f t="shared" si="8"/>
        <v>1036.9114999999999</v>
      </c>
      <c r="D87" s="117">
        <f t="shared" si="6"/>
        <v>11.71614968499104</v>
      </c>
      <c r="E87" s="116">
        <f t="shared" si="7"/>
        <v>0.9095306113506294</v>
      </c>
      <c r="F87" s="115">
        <f t="shared" si="9"/>
        <v>938.21982873953709</v>
      </c>
      <c r="G87" s="187"/>
      <c r="H87" s="187"/>
    </row>
    <row r="88" spans="1:30" hidden="1">
      <c r="A88" s="114">
        <v>86</v>
      </c>
      <c r="B88" s="184">
        <f>'8.SeasRegChopraMineEvenp12'!B88</f>
        <v>797.12300000000005</v>
      </c>
      <c r="C88" s="119">
        <f t="shared" si="8"/>
        <v>1048.0059583333332</v>
      </c>
      <c r="D88" s="117">
        <f t="shared" si="6"/>
        <v>11.405304009162144</v>
      </c>
      <c r="E88" s="116">
        <f t="shared" si="7"/>
        <v>0.90408388385184923</v>
      </c>
      <c r="F88" s="115">
        <f t="shared" si="9"/>
        <v>948.047358241643</v>
      </c>
      <c r="G88" s="187"/>
      <c r="H88" s="187"/>
    </row>
    <row r="89" spans="1:30" hidden="1">
      <c r="A89" s="114">
        <v>87</v>
      </c>
      <c r="B89" s="184">
        <f>'8.SeasRegChopraMineEvenp12'!B89</f>
        <v>1060.0139999999999</v>
      </c>
      <c r="C89" s="119">
        <f t="shared" si="8"/>
        <v>1055.9734583333334</v>
      </c>
      <c r="D89" s="117">
        <f t="shared" si="6"/>
        <v>9.6864020045811721</v>
      </c>
      <c r="E89" s="116">
        <f t="shared" si="7"/>
        <v>0.95061256672450722</v>
      </c>
      <c r="F89" s="115">
        <f t="shared" si="9"/>
        <v>1007.0896593122498</v>
      </c>
      <c r="G89" s="187"/>
      <c r="H89" s="187"/>
    </row>
    <row r="90" spans="1:30" hidden="1">
      <c r="A90" s="114">
        <v>88</v>
      </c>
      <c r="B90" s="184">
        <f>'8.SeasRegChopraMineEvenp12'!B90</f>
        <v>1057.9570000000001</v>
      </c>
      <c r="C90" s="119">
        <f t="shared" si="8"/>
        <v>1063.3603333333333</v>
      </c>
      <c r="D90" s="117">
        <f t="shared" si="6"/>
        <v>8.5366385022905451</v>
      </c>
      <c r="E90" s="116">
        <f t="shared" si="7"/>
        <v>1.0236113953036274</v>
      </c>
      <c r="F90" s="115">
        <f t="shared" si="9"/>
        <v>1090.8215765595614</v>
      </c>
      <c r="G90" s="187"/>
      <c r="H90" s="187"/>
    </row>
    <row r="91" spans="1:30" hidden="1">
      <c r="A91" s="114">
        <v>89</v>
      </c>
      <c r="B91" s="184">
        <f>'8.SeasRegChopraMineEvenp12'!B91</f>
        <v>1128.8699999999999</v>
      </c>
      <c r="C91" s="119">
        <f t="shared" si="8"/>
        <v>1073.9018333333333</v>
      </c>
      <c r="D91" s="117">
        <f t="shared" si="6"/>
        <v>9.5390692511452926</v>
      </c>
      <c r="E91" s="116">
        <f t="shared" si="7"/>
        <v>1.0645404026294172</v>
      </c>
      <c r="F91" s="115">
        <f t="shared" si="9"/>
        <v>1141.077633975148</v>
      </c>
      <c r="G91" s="187"/>
      <c r="H91" s="187"/>
    </row>
    <row r="92" spans="1:30" hidden="1">
      <c r="A92" s="114">
        <v>90</v>
      </c>
      <c r="B92" s="184">
        <f>'8.SeasRegChopraMineEvenp12'!B92</f>
        <v>1106.1790000000001</v>
      </c>
      <c r="C92" s="119">
        <f t="shared" si="8"/>
        <v>1086.1783333333333</v>
      </c>
      <c r="D92" s="117">
        <f t="shared" si="6"/>
        <v>10.907784625572617</v>
      </c>
      <c r="E92" s="116">
        <f t="shared" si="7"/>
        <v>0.98993649793005845</v>
      </c>
      <c r="F92" s="115">
        <f t="shared" si="9"/>
        <v>1072.5376928186604</v>
      </c>
      <c r="G92" s="187"/>
      <c r="H92" s="187"/>
    </row>
    <row r="93" spans="1:30" hidden="1">
      <c r="A93" s="114">
        <v>91</v>
      </c>
      <c r="B93" s="184">
        <f>'8.SeasRegChopraMineEvenp12'!B93</f>
        <v>1206.0630000000001</v>
      </c>
      <c r="C93" s="119">
        <f t="shared" si="8"/>
        <v>1096.2217499999999</v>
      </c>
      <c r="D93" s="117">
        <f t="shared" si="6"/>
        <v>10.475600646119631</v>
      </c>
      <c r="E93" s="116">
        <f t="shared" si="7"/>
        <v>1.0542993779650058</v>
      </c>
      <c r="F93" s="115">
        <f t="shared" si="9"/>
        <v>1156.6572117381177</v>
      </c>
      <c r="G93" s="187"/>
      <c r="H93" s="187"/>
    </row>
    <row r="94" spans="1:30" hidden="1">
      <c r="A94" s="114">
        <v>92</v>
      </c>
      <c r="B94" s="184">
        <f>'8.SeasRegChopraMineEvenp12'!B94</f>
        <v>1148.2929999999999</v>
      </c>
      <c r="C94" s="119">
        <f t="shared" si="8"/>
        <v>1111.3050416666665</v>
      </c>
      <c r="D94" s="117">
        <f t="shared" si="6"/>
        <v>12.779446156393107</v>
      </c>
      <c r="E94" s="116">
        <f t="shared" si="7"/>
        <v>1.0833997949811898</v>
      </c>
      <c r="F94" s="115">
        <f t="shared" si="9"/>
        <v>1198.9956827962317</v>
      </c>
      <c r="G94" s="187"/>
      <c r="H94" s="187"/>
    </row>
    <row r="95" spans="1:30" hidden="1">
      <c r="A95" s="114">
        <v>93</v>
      </c>
      <c r="B95" s="184">
        <f>'8.SeasRegChopraMineEvenp12'!B95</f>
        <v>1087.1569999999999</v>
      </c>
      <c r="C95" s="119">
        <f t="shared" si="8"/>
        <v>1119.0672083333334</v>
      </c>
      <c r="D95" s="117">
        <f t="shared" si="6"/>
        <v>10.270806411529989</v>
      </c>
      <c r="E95" s="116">
        <f t="shared" si="7"/>
        <v>1.0222031305733079</v>
      </c>
      <c r="F95" s="115">
        <f t="shared" si="9"/>
        <v>1149.042682481625</v>
      </c>
      <c r="G95" s="187"/>
      <c r="H95" s="187"/>
    </row>
    <row r="96" spans="1:30" hidden="1">
      <c r="A96" s="114">
        <v>94</v>
      </c>
      <c r="B96" s="184">
        <f>'8.SeasRegChopraMineEvenp12'!B96</f>
        <v>1200.6020000000001</v>
      </c>
      <c r="C96" s="119">
        <f t="shared" si="8"/>
        <v>1121.0898750000001</v>
      </c>
      <c r="D96" s="117">
        <f t="shared" si="6"/>
        <v>6.146736539098363</v>
      </c>
      <c r="E96" s="116">
        <f t="shared" si="7"/>
        <v>1.0464468568977219</v>
      </c>
      <c r="F96" s="115">
        <f t="shared" si="9"/>
        <v>1181.7922159048753</v>
      </c>
      <c r="G96" s="187"/>
      <c r="H96" s="187"/>
    </row>
    <row r="97" spans="1:8" s="24" customFormat="1" hidden="1">
      <c r="A97" s="114">
        <v>95</v>
      </c>
      <c r="B97" s="184">
        <f>'8.SeasRegChopraMineEvenp12'!B97</f>
        <v>1213.0060000000001</v>
      </c>
      <c r="C97" s="119">
        <f t="shared" si="8"/>
        <v>1127.9298333333334</v>
      </c>
      <c r="D97" s="117">
        <f t="shared" si="6"/>
        <v>6.493347436215803</v>
      </c>
      <c r="E97" s="116">
        <f t="shared" si="7"/>
        <v>1.0120799954288457</v>
      </c>
      <c r="F97" s="115">
        <f t="shared" si="9"/>
        <v>1140.8536246537183</v>
      </c>
      <c r="G97" s="187"/>
      <c r="H97" s="187"/>
    </row>
    <row r="98" spans="1:8" s="24" customFormat="1" hidden="1">
      <c r="A98" s="114">
        <v>96</v>
      </c>
      <c r="B98" s="184">
        <f>'8.SeasRegChopraMineEvenp12'!B98</f>
        <v>1102.9880000000001</v>
      </c>
      <c r="C98" s="119">
        <f t="shared" si="8"/>
        <v>1134.2262500000002</v>
      </c>
      <c r="D98" s="117">
        <f t="shared" si="6"/>
        <v>6.3948820514413018</v>
      </c>
      <c r="E98" s="116">
        <f t="shared" si="7"/>
        <v>0.9597740788418736</v>
      </c>
      <c r="F98" s="115">
        <f t="shared" si="9"/>
        <v>1088.7899633399622</v>
      </c>
      <c r="G98" s="187"/>
      <c r="H98" s="187"/>
    </row>
    <row r="99" spans="1:8" s="24" customFormat="1" hidden="1">
      <c r="A99" s="114">
        <v>97</v>
      </c>
      <c r="B99" s="184">
        <f>'8.SeasRegChopraMineEvenp12'!B99</f>
        <v>1099.7750000000001</v>
      </c>
      <c r="C99" s="119">
        <f t="shared" si="8"/>
        <v>1139.2300416666667</v>
      </c>
      <c r="D99" s="117">
        <f t="shared" si="6"/>
        <v>5.6993368590539157</v>
      </c>
      <c r="E99" s="116">
        <f t="shared" si="7"/>
        <v>0.93610399583116144</v>
      </c>
      <c r="F99" s="115">
        <f t="shared" si="9"/>
        <v>1067.7399994428172</v>
      </c>
      <c r="G99" s="187"/>
      <c r="H99" s="187"/>
    </row>
    <row r="100" spans="1:8" s="24" customFormat="1" hidden="1">
      <c r="A100" s="114">
        <v>98</v>
      </c>
      <c r="B100" s="184">
        <f>'8.SeasRegChopraMineEvenp12'!B100</f>
        <v>1052.3900000000001</v>
      </c>
      <c r="C100" s="119">
        <f t="shared" si="8"/>
        <v>1144.8233749999999</v>
      </c>
      <c r="D100" s="117">
        <f t="shared" si="6"/>
        <v>5.6463350961935816</v>
      </c>
      <c r="E100" s="116">
        <f t="shared" si="7"/>
        <v>0.8321210864342049</v>
      </c>
      <c r="F100" s="115">
        <f t="shared" si="9"/>
        <v>952.71987834926176</v>
      </c>
      <c r="G100" s="187"/>
      <c r="H100" s="187"/>
    </row>
    <row r="101" spans="1:8" s="24" customFormat="1" hidden="1">
      <c r="A101" s="114">
        <v>99</v>
      </c>
      <c r="B101" s="184">
        <f>'8.SeasRegChopraMineEvenp12'!B101</f>
        <v>991.03899999999999</v>
      </c>
      <c r="C101" s="119">
        <f t="shared" si="8"/>
        <v>1157.5413333333336</v>
      </c>
      <c r="D101" s="117">
        <f t="shared" si="6"/>
        <v>9.1821467147636042</v>
      </c>
      <c r="E101" s="116">
        <f t="shared" si="7"/>
        <v>0.97559075157536834</v>
      </c>
      <c r="F101" s="115">
        <f t="shared" si="9"/>
        <v>1122.3876091374416</v>
      </c>
      <c r="G101" s="187"/>
      <c r="H101" s="187"/>
    </row>
    <row r="102" spans="1:8" s="24" customFormat="1" hidden="1">
      <c r="A102" s="114">
        <v>100</v>
      </c>
      <c r="B102" s="184">
        <f>'8.SeasRegChopraMineEvenp12'!B102</f>
        <v>1175.4760000000001</v>
      </c>
      <c r="C102" s="119">
        <f t="shared" si="8"/>
        <v>1169.8198750000001</v>
      </c>
      <c r="D102" s="117">
        <f t="shared" si="6"/>
        <v>10.730344190715087</v>
      </c>
      <c r="E102" s="116">
        <f t="shared" si="7"/>
        <v>1.0081915705627669</v>
      </c>
      <c r="F102" s="115">
        <f t="shared" si="9"/>
        <v>1176.2807777621481</v>
      </c>
      <c r="G102" s="187"/>
      <c r="H102" s="187"/>
    </row>
    <row r="103" spans="1:8" s="24" customFormat="1" hidden="1">
      <c r="A103" s="114">
        <v>101</v>
      </c>
      <c r="B103" s="184">
        <f>'8.SeasRegChopraMineEvenp12'!B103</f>
        <v>1175.51</v>
      </c>
      <c r="C103" s="119">
        <f t="shared" si="8"/>
        <v>1175.9271666666668</v>
      </c>
      <c r="D103" s="117">
        <f t="shared" si="6"/>
        <v>8.418817928690892</v>
      </c>
      <c r="E103" s="116">
        <f t="shared" si="7"/>
        <v>1.0588459962191432</v>
      </c>
      <c r="F103" s="115">
        <f t="shared" si="9"/>
        <v>1250.0208729257208</v>
      </c>
      <c r="G103" s="187"/>
      <c r="H103" s="187"/>
    </row>
    <row r="104" spans="1:8" s="24" customFormat="1" hidden="1">
      <c r="A104" s="114">
        <v>102</v>
      </c>
      <c r="B104" s="184">
        <f>'8.SeasRegChopraMineEvenp12'!B104</f>
        <v>1210.653</v>
      </c>
      <c r="C104" s="119">
        <f t="shared" si="8"/>
        <v>1180.201</v>
      </c>
      <c r="D104" s="117">
        <f t="shared" si="6"/>
        <v>6.3463256310120393</v>
      </c>
      <c r="E104" s="116">
        <f t="shared" si="7"/>
        <v>1.0054617135191555</v>
      </c>
      <c r="F104" s="115">
        <f t="shared" si="9"/>
        <v>1190.8145430707798</v>
      </c>
      <c r="G104" s="187"/>
      <c r="H104" s="187"/>
    </row>
    <row r="105" spans="1:8" s="24" customFormat="1" hidden="1">
      <c r="A105" s="114">
        <v>103</v>
      </c>
      <c r="B105" s="184">
        <f>'8.SeasRegChopraMineEvenp12'!B105</f>
        <v>1221.68</v>
      </c>
      <c r="C105" s="119">
        <f t="shared" si="8"/>
        <v>1187.0355833333333</v>
      </c>
      <c r="D105" s="117">
        <f t="shared" si="6"/>
        <v>6.5904544821726621</v>
      </c>
      <c r="E105" s="116">
        <f t="shared" si="7"/>
        <v>1.0768162011446667</v>
      </c>
      <c r="F105" s="115">
        <f t="shared" si="9"/>
        <v>1277.6933836643502</v>
      </c>
      <c r="G105" s="187"/>
      <c r="H105" s="187"/>
    </row>
    <row r="106" spans="1:8" s="24" customFormat="1" hidden="1">
      <c r="A106" s="114">
        <v>104</v>
      </c>
      <c r="B106" s="184">
        <f>'8.SeasRegChopraMineEvenp12'!B106</f>
        <v>1266.9159999999999</v>
      </c>
      <c r="C106" s="119">
        <f t="shared" si="8"/>
        <v>1188.8624583333335</v>
      </c>
      <c r="D106" s="117">
        <f t="shared" si="6"/>
        <v>4.2086647410864311</v>
      </c>
      <c r="E106" s="116">
        <f t="shared" si="7"/>
        <v>1.0604925915047243</v>
      </c>
      <c r="F106" s="115">
        <f t="shared" si="9"/>
        <v>1265.8315701304819</v>
      </c>
      <c r="G106" s="187"/>
      <c r="H106" s="187"/>
    </row>
    <row r="107" spans="1:8" s="24" customFormat="1" hidden="1">
      <c r="A107" s="114">
        <v>105</v>
      </c>
      <c r="B107" s="184">
        <f>'8.SeasRegChopraMineEvenp12'!B107</f>
        <v>1273.7650000000001</v>
      </c>
      <c r="C107" s="119">
        <f t="shared" si="8"/>
        <v>1196.5706250000003</v>
      </c>
      <c r="D107" s="117">
        <f t="shared" si="6"/>
        <v>5.9584157038766072</v>
      </c>
      <c r="E107" s="116">
        <f t="shared" si="7"/>
        <v>0.99467598152356218</v>
      </c>
      <c r="F107" s="115">
        <f t="shared" si="9"/>
        <v>1186.7191903714674</v>
      </c>
      <c r="G107" s="187"/>
      <c r="H107" s="187"/>
    </row>
    <row r="108" spans="1:8" s="24" customFormat="1" hidden="1">
      <c r="A108" s="114">
        <v>106</v>
      </c>
      <c r="B108" s="184">
        <f>'8.SeasRegChopraMineEvenp12'!B108</f>
        <v>1308.6790000000001</v>
      </c>
      <c r="C108" s="119">
        <f t="shared" si="8"/>
        <v>1211.5097083333335</v>
      </c>
      <c r="D108" s="117">
        <f t="shared" si="6"/>
        <v>10.448749518604904</v>
      </c>
      <c r="E108" s="116">
        <f t="shared" si="7"/>
        <v>1.0547746488650249</v>
      </c>
      <c r="F108" s="115">
        <f t="shared" si="9"/>
        <v>1268.3971466584271</v>
      </c>
      <c r="G108" s="187"/>
      <c r="H108" s="187"/>
    </row>
    <row r="109" spans="1:8" s="24" customFormat="1" hidden="1">
      <c r="A109" s="114">
        <v>107</v>
      </c>
      <c r="B109" s="184">
        <f>'8.SeasRegChopraMineEvenp12'!B109</f>
        <v>1251.5039999999999</v>
      </c>
      <c r="C109" s="119">
        <f t="shared" si="8"/>
        <v>1223.2572083333334</v>
      </c>
      <c r="D109" s="117">
        <f t="shared" si="6"/>
        <v>11.098124759302426</v>
      </c>
      <c r="E109" s="116">
        <f t="shared" si="7"/>
        <v>1.0440840904909139</v>
      </c>
      <c r="F109" s="115">
        <f t="shared" si="9"/>
        <v>1275.8273850840208</v>
      </c>
      <c r="G109" s="187"/>
      <c r="H109" s="187"/>
    </row>
    <row r="110" spans="1:8" s="24" customFormat="1" hidden="1">
      <c r="A110" s="114">
        <v>108</v>
      </c>
      <c r="B110" s="184">
        <f>'8.SeasRegChopraMineEvenp12'!B110</f>
        <v>1167.0619999999999</v>
      </c>
      <c r="C110" s="119">
        <f t="shared" si="8"/>
        <v>1235.6626666666666</v>
      </c>
      <c r="D110" s="117">
        <f t="shared" si="6"/>
        <v>11.751791546317799</v>
      </c>
      <c r="E110" s="116">
        <f t="shared" si="7"/>
        <v>0.9660319008349002</v>
      </c>
      <c r="F110" s="115">
        <f t="shared" si="9"/>
        <v>1192.4266287331754</v>
      </c>
      <c r="G110" s="187"/>
      <c r="H110" s="187"/>
    </row>
    <row r="111" spans="1:8" s="24" customFormat="1" hidden="1">
      <c r="A111" s="114">
        <v>109</v>
      </c>
      <c r="B111" s="184">
        <f>'8.SeasRegChopraMineEvenp12'!B111</f>
        <v>1199.731</v>
      </c>
      <c r="C111" s="119">
        <f t="shared" si="8"/>
        <v>1246.3207500000001</v>
      </c>
      <c r="D111" s="117">
        <f t="shared" si="6"/>
        <v>11.204937439825638</v>
      </c>
      <c r="E111" s="116">
        <f t="shared" si="7"/>
        <v>0.95014678342162417</v>
      </c>
      <c r="F111" s="115">
        <f t="shared" si="9"/>
        <v>1185.226835064695</v>
      </c>
      <c r="G111" s="187"/>
      <c r="H111" s="187"/>
    </row>
    <row r="112" spans="1:8" s="24" customFormat="1" hidden="1">
      <c r="A112" s="114">
        <v>110</v>
      </c>
      <c r="B112" s="184">
        <f>'8.SeasRegChopraMineEvenp12'!B112</f>
        <v>996.279</v>
      </c>
      <c r="C112" s="119">
        <f t="shared" si="8"/>
        <v>1259.714125</v>
      </c>
      <c r="D112" s="117">
        <f t="shared" si="6"/>
        <v>12.299156219912758</v>
      </c>
      <c r="E112" s="116">
        <f t="shared" si="7"/>
        <v>0.87564784167350163</v>
      </c>
      <c r="F112" s="115">
        <f t="shared" si="9"/>
        <v>1101.1496540556698</v>
      </c>
      <c r="G112" s="187"/>
      <c r="H112" s="187"/>
    </row>
    <row r="113" spans="1:8" s="24" customFormat="1" hidden="1">
      <c r="A113" s="114">
        <v>111</v>
      </c>
      <c r="B113" s="184">
        <f>'8.SeasRegChopraMineEvenp12'!B113</f>
        <v>1232.146</v>
      </c>
      <c r="C113" s="119">
        <f t="shared" si="8"/>
        <v>1273.5245</v>
      </c>
      <c r="D113" s="117">
        <f t="shared" si="6"/>
        <v>13.054765609956391</v>
      </c>
      <c r="E113" s="116">
        <f t="shared" si="7"/>
        <v>0.91850597655488597</v>
      </c>
      <c r="F113" s="115">
        <f t="shared" si="9"/>
        <v>1168.3518010576806</v>
      </c>
      <c r="G113" s="187"/>
      <c r="H113" s="187"/>
    </row>
    <row r="114" spans="1:8" s="24" customFormat="1" hidden="1">
      <c r="A114" s="114">
        <v>112</v>
      </c>
      <c r="B114" s="184">
        <f>'8.SeasRegChopraMineEvenp12'!B114</f>
        <v>1292.9069999999999</v>
      </c>
      <c r="C114" s="119">
        <f t="shared" si="8"/>
        <v>1284.9699166666664</v>
      </c>
      <c r="D114" s="117">
        <f t="shared" si="6"/>
        <v>12.250091138311426</v>
      </c>
      <c r="E114" s="116">
        <f t="shared" si="7"/>
        <v>1.0078466826026331</v>
      </c>
      <c r="F114" s="115">
        <f t="shared" si="9"/>
        <v>1296.6746447503265</v>
      </c>
      <c r="G114" s="187"/>
      <c r="H114" s="187"/>
    </row>
    <row r="115" spans="1:8" s="24" customFormat="1" hidden="1">
      <c r="A115" s="114">
        <v>113</v>
      </c>
      <c r="B115" s="184">
        <f>'8.SeasRegChopraMineEvenp12'!B115</f>
        <v>1340.019</v>
      </c>
      <c r="C115" s="119">
        <f t="shared" si="8"/>
        <v>1297.1039166666667</v>
      </c>
      <c r="D115" s="117">
        <f t="shared" si="6"/>
        <v>12.192045569155834</v>
      </c>
      <c r="E115" s="116">
        <f t="shared" si="7"/>
        <v>1.0272883073913019</v>
      </c>
      <c r="F115" s="115">
        <f t="shared" si="9"/>
        <v>1332.6189461321073</v>
      </c>
      <c r="G115" s="187"/>
      <c r="H115" s="187"/>
    </row>
    <row r="116" spans="1:8" s="24" customFormat="1" hidden="1">
      <c r="A116" s="114">
        <v>114</v>
      </c>
      <c r="B116" s="184">
        <f>'8.SeasRegChopraMineEvenp12'!B116</f>
        <v>1343.875</v>
      </c>
      <c r="C116" s="119">
        <f t="shared" si="8"/>
        <v>1308.3344166666668</v>
      </c>
      <c r="D116" s="117">
        <f t="shared" si="6"/>
        <v>11.711272784577977</v>
      </c>
      <c r="E116" s="116">
        <f t="shared" si="7"/>
        <v>1.0138369928662621</v>
      </c>
      <c r="F116" s="115">
        <f t="shared" si="9"/>
        <v>1327.4126811251053</v>
      </c>
      <c r="G116" s="187"/>
      <c r="H116" s="187"/>
    </row>
    <row r="117" spans="1:8" s="24" customFormat="1" hidden="1">
      <c r="A117" s="114">
        <v>115</v>
      </c>
      <c r="B117" s="184">
        <f>'8.SeasRegChopraMineEvenp12'!B117</f>
        <v>1344.252</v>
      </c>
      <c r="C117" s="119">
        <f t="shared" si="8"/>
        <v>1316.8246666666669</v>
      </c>
      <c r="D117" s="117">
        <f t="shared" si="6"/>
        <v>10.100761392289019</v>
      </c>
      <c r="E117" s="116">
        <f t="shared" si="7"/>
        <v>1.0532126825768078</v>
      </c>
      <c r="F117" s="115">
        <f t="shared" si="9"/>
        <v>1390.2888617108972</v>
      </c>
      <c r="G117" s="187"/>
      <c r="H117" s="187"/>
    </row>
    <row r="118" spans="1:8" s="24" customFormat="1" hidden="1">
      <c r="A118" s="114">
        <v>116</v>
      </c>
      <c r="B118" s="184">
        <f>'8.SeasRegChopraMineEvenp12'!B118</f>
        <v>1465.7850000000001</v>
      </c>
      <c r="C118" s="119">
        <f t="shared" si="8"/>
        <v>1328.3875416666667</v>
      </c>
      <c r="D118" s="117">
        <f t="shared" si="6"/>
        <v>10.831818196144434</v>
      </c>
      <c r="E118" s="116">
        <f t="shared" si="7"/>
        <v>1.0609468501398251</v>
      </c>
      <c r="F118" s="115">
        <f t="shared" si="9"/>
        <v>1407.7973532695885</v>
      </c>
      <c r="G118" s="187"/>
      <c r="H118" s="187"/>
    </row>
    <row r="119" spans="1:8" s="24" customFormat="1" hidden="1">
      <c r="A119" s="114">
        <v>117</v>
      </c>
      <c r="B119" s="184">
        <f>'8.SeasRegChopraMineEvenp12'!B119</f>
        <v>1406.345</v>
      </c>
      <c r="C119" s="119">
        <f t="shared" si="8"/>
        <v>1333.9320833333334</v>
      </c>
      <c r="D119" s="117">
        <f t="shared" si="6"/>
        <v>8.1881799314055392</v>
      </c>
      <c r="E119" s="116">
        <f t="shared" si="7"/>
        <v>1.0311557051314157</v>
      </c>
      <c r="F119" s="115">
        <f t="shared" si="9"/>
        <v>1380.9436833449802</v>
      </c>
      <c r="G119" s="187"/>
      <c r="H119" s="187"/>
    </row>
    <row r="120" spans="1:8" s="24" customFormat="1" hidden="1">
      <c r="A120" s="114">
        <v>118</v>
      </c>
      <c r="B120" s="184">
        <f>'8.SeasRegChopraMineEvenp12'!B120</f>
        <v>1450.789</v>
      </c>
      <c r="C120" s="119">
        <f t="shared" si="8"/>
        <v>1329.9690416666667</v>
      </c>
      <c r="D120" s="117">
        <f t="shared" si="6"/>
        <v>2.1125691323694493</v>
      </c>
      <c r="E120" s="116">
        <f t="shared" si="7"/>
        <v>1.0715234557453956</v>
      </c>
      <c r="F120" s="115">
        <f t="shared" si="9"/>
        <v>1438.1133425193532</v>
      </c>
      <c r="G120" s="187"/>
      <c r="H120" s="187"/>
    </row>
    <row r="121" spans="1:8" s="24" customFormat="1" hidden="1">
      <c r="A121" s="114">
        <v>119</v>
      </c>
      <c r="B121" s="184">
        <f>'8.SeasRegChopraMineEvenp12'!B121</f>
        <v>1400.61</v>
      </c>
      <c r="C121" s="119">
        <f t="shared" si="8"/>
        <v>1326.3760833333336</v>
      </c>
      <c r="D121" s="117">
        <f t="shared" si="6"/>
        <v>-0.74019460048186136</v>
      </c>
      <c r="E121" s="116">
        <f t="shared" si="7"/>
        <v>1.0341314669267794</v>
      </c>
      <c r="F121" s="115">
        <f t="shared" si="9"/>
        <v>1377.5475102417943</v>
      </c>
      <c r="G121" s="187"/>
      <c r="H121" s="187"/>
    </row>
    <row r="122" spans="1:8" s="24" customFormat="1" hidden="1">
      <c r="A122" s="114">
        <v>120</v>
      </c>
      <c r="B122" s="184">
        <f>'8.SeasRegChopraMineEvenp12'!B122</f>
        <v>1287.4880000000001</v>
      </c>
      <c r="C122" s="119">
        <f t="shared" si="8"/>
        <v>1325.6384583333333</v>
      </c>
      <c r="D122" s="117">
        <f t="shared" si="6"/>
        <v>-0.73890980024103436</v>
      </c>
      <c r="E122" s="116">
        <f t="shared" si="7"/>
        <v>0.95575745714224603</v>
      </c>
      <c r="F122" s="115">
        <f t="shared" si="9"/>
        <v>1266.9863861118117</v>
      </c>
      <c r="G122" s="187"/>
      <c r="H122" s="187"/>
    </row>
    <row r="123" spans="1:8" s="24" customFormat="1" hidden="1">
      <c r="A123" s="114">
        <v>121</v>
      </c>
      <c r="B123" s="184">
        <f>'8.SeasRegChopraMineEvenp12'!B123</f>
        <v>1283.0709999999999</v>
      </c>
      <c r="C123" s="119">
        <f t="shared" si="8"/>
        <v>1327.8888749999999</v>
      </c>
      <c r="D123" s="117">
        <f t="shared" si="6"/>
        <v>0.75575343321274491</v>
      </c>
      <c r="E123" s="116">
        <f t="shared" si="7"/>
        <v>0.95596047462898892</v>
      </c>
      <c r="F123" s="115">
        <f t="shared" si="9"/>
        <v>1266.5516012514279</v>
      </c>
      <c r="G123" s="187"/>
      <c r="H123" s="187"/>
    </row>
    <row r="124" spans="1:8" s="24" customFormat="1" hidden="1">
      <c r="A124" s="114">
        <v>122</v>
      </c>
      <c r="B124" s="184">
        <f>'8.SeasRegChopraMineEvenp12'!B124</f>
        <v>1190.4480000000001</v>
      </c>
      <c r="C124" s="119">
        <f t="shared" si="8"/>
        <v>1324.8190416666666</v>
      </c>
      <c r="D124" s="117">
        <f t="shared" si="6"/>
        <v>-1.1570399500602453</v>
      </c>
      <c r="E124" s="116">
        <f t="shared" si="7"/>
        <v>0.83395062025563371</v>
      </c>
      <c r="F124" s="115">
        <f t="shared" si="9"/>
        <v>1108.0240119811936</v>
      </c>
      <c r="G124" s="187"/>
      <c r="H124" s="187"/>
    </row>
    <row r="125" spans="1:8" s="24" customFormat="1" hidden="1">
      <c r="A125" s="114">
        <v>123</v>
      </c>
      <c r="B125" s="184">
        <f>'8.SeasRegChopraMineEvenp12'!B125</f>
        <v>1171.046</v>
      </c>
      <c r="C125" s="119">
        <f t="shared" si="8"/>
        <v>1320.5339166666665</v>
      </c>
      <c r="D125" s="117">
        <f t="shared" si="6"/>
        <v>-2.7210824750301761</v>
      </c>
      <c r="E125" s="116">
        <f t="shared" si="7"/>
        <v>0.94358205079254565</v>
      </c>
      <c r="F125" s="115">
        <f t="shared" si="9"/>
        <v>1248.9837061359217</v>
      </c>
      <c r="G125" s="187"/>
      <c r="H125" s="187"/>
    </row>
    <row r="126" spans="1:8" s="24" customFormat="1" hidden="1">
      <c r="A126" s="114">
        <v>124</v>
      </c>
      <c r="B126" s="184">
        <f>'8.SeasRegChopraMineEvenp12'!B126</f>
        <v>1258.894</v>
      </c>
      <c r="C126" s="119">
        <f t="shared" si="8"/>
        <v>1317.1864166666664</v>
      </c>
      <c r="D126" s="117">
        <f t="shared" si="6"/>
        <v>-3.034291237515129</v>
      </c>
      <c r="E126" s="116">
        <f t="shared" si="7"/>
        <v>1.0063824724870829</v>
      </c>
      <c r="F126" s="115">
        <f t="shared" si="9"/>
        <v>1326.2237383489892</v>
      </c>
      <c r="G126" s="187"/>
      <c r="H126" s="187"/>
    </row>
    <row r="127" spans="1:8" s="24" customFormat="1" hidden="1">
      <c r="A127" s="114">
        <v>125</v>
      </c>
      <c r="B127" s="184">
        <f>'8.SeasRegChopraMineEvenp12'!B127</f>
        <v>1287.8009999999999</v>
      </c>
      <c r="C127" s="119">
        <f t="shared" si="8"/>
        <v>1312.0475833333335</v>
      </c>
      <c r="D127" s="117">
        <f t="shared" si="6"/>
        <v>-4.0865622854240486</v>
      </c>
      <c r="E127" s="116">
        <f t="shared" si="7"/>
        <v>1.0301405814170526</v>
      </c>
      <c r="F127" s="115">
        <f t="shared" si="9"/>
        <v>1353.7614345600414</v>
      </c>
      <c r="G127" s="187"/>
      <c r="H127" s="187"/>
    </row>
    <row r="128" spans="1:8" s="24" customFormat="1" hidden="1">
      <c r="A128" s="114">
        <v>126</v>
      </c>
      <c r="B128" s="184">
        <f>'8.SeasRegChopraMineEvenp12'!B128</f>
        <v>1378.39</v>
      </c>
      <c r="C128" s="119">
        <f t="shared" si="8"/>
        <v>1307.7395416666668</v>
      </c>
      <c r="D128" s="117">
        <f t="shared" si="6"/>
        <v>-4.1973019760453578</v>
      </c>
      <c r="E128" s="116">
        <f t="shared" si="7"/>
        <v>1.0201236993672058</v>
      </c>
      <c r="F128" s="115">
        <f t="shared" si="9"/>
        <v>1334.2820354195012</v>
      </c>
      <c r="G128" s="187"/>
      <c r="H128" s="187"/>
    </row>
    <row r="129" spans="1:8" s="24" customFormat="1" hidden="1">
      <c r="A129" s="114">
        <v>127</v>
      </c>
      <c r="B129" s="184">
        <f>'8.SeasRegChopraMineEvenp12'!B129</f>
        <v>1363.7470000000001</v>
      </c>
      <c r="C129" s="119">
        <f t="shared" si="8"/>
        <v>1301.0636666666667</v>
      </c>
      <c r="D129" s="117">
        <f t="shared" si="6"/>
        <v>-5.4365884880227453</v>
      </c>
      <c r="E129" s="116">
        <f t="shared" si="7"/>
        <v>1.0357750809548385</v>
      </c>
      <c r="F129" s="115">
        <f t="shared" si="9"/>
        <v>1350.1765688436051</v>
      </c>
      <c r="G129" s="187"/>
      <c r="H129" s="187"/>
    </row>
    <row r="130" spans="1:8" s="24" customFormat="1" hidden="1">
      <c r="A130" s="114">
        <v>128</v>
      </c>
      <c r="B130" s="184">
        <f>'8.SeasRegChopraMineEvenp12'!B130</f>
        <v>1372.614</v>
      </c>
      <c r="C130" s="119">
        <f t="shared" si="8"/>
        <v>1294.5422083333333</v>
      </c>
      <c r="D130" s="117">
        <f t="shared" si="6"/>
        <v>-5.9790234106780655</v>
      </c>
      <c r="E130" s="116">
        <f t="shared" si="7"/>
        <v>1.082797229032344</v>
      </c>
      <c r="F130" s="115">
        <f t="shared" si="9"/>
        <v>1402.9014101111077</v>
      </c>
      <c r="G130" s="187"/>
      <c r="H130" s="187"/>
    </row>
    <row r="131" spans="1:8" s="24" customFormat="1" hidden="1">
      <c r="A131" s="114">
        <v>129</v>
      </c>
      <c r="B131" s="184">
        <f>'8.SeasRegChopraMineEvenp12'!B131</f>
        <v>1396.673</v>
      </c>
      <c r="C131" s="119">
        <f t="shared" si="8"/>
        <v>1288.8742083333332</v>
      </c>
      <c r="D131" s="117">
        <f t="shared" ref="D131:D194" si="10">(1-$H$3)*D130+$H$3*(C131-C130)</f>
        <v>-5.8235117053390928</v>
      </c>
      <c r="E131" s="116">
        <f t="shared" si="7"/>
        <v>1.0406393332121888</v>
      </c>
      <c r="F131" s="115">
        <f t="shared" si="9"/>
        <v>1340.9295335596862</v>
      </c>
      <c r="G131" s="187"/>
      <c r="H131" s="187"/>
    </row>
    <row r="132" spans="1:8" s="24" customFormat="1" hidden="1">
      <c r="A132" s="114">
        <v>130</v>
      </c>
      <c r="B132" s="184">
        <f>'8.SeasRegChopraMineEvenp12'!B132</f>
        <v>1380.1210000000001</v>
      </c>
      <c r="C132" s="119">
        <f t="shared" si="8"/>
        <v>1281.1303749999997</v>
      </c>
      <c r="D132" s="117">
        <f t="shared" si="10"/>
        <v>-6.7836725193362675</v>
      </c>
      <c r="E132" s="116">
        <f t="shared" si="7"/>
        <v>1.0762457067342202</v>
      </c>
      <c r="F132" s="115">
        <f t="shared" si="9"/>
        <v>1380.8778037682289</v>
      </c>
      <c r="G132" s="187"/>
      <c r="H132" s="187"/>
    </row>
    <row r="133" spans="1:8" s="24" customFormat="1" hidden="1">
      <c r="A133" s="114">
        <v>131</v>
      </c>
      <c r="B133" s="184">
        <f>'8.SeasRegChopraMineEvenp12'!B133</f>
        <v>1347.9459999999999</v>
      </c>
      <c r="C133" s="119">
        <f t="shared" si="8"/>
        <v>1274.0976666666666</v>
      </c>
      <c r="D133" s="117">
        <f t="shared" si="10"/>
        <v>-6.9081904263347216</v>
      </c>
      <c r="E133" s="116">
        <f t="shared" si="7"/>
        <v>1.042788027294868</v>
      </c>
      <c r="F133" s="115">
        <f t="shared" si="9"/>
        <v>1328.873483969531</v>
      </c>
      <c r="G133" s="187"/>
      <c r="H133" s="187"/>
    </row>
    <row r="134" spans="1:8" s="24" customFormat="1" hidden="1">
      <c r="A134" s="114">
        <v>132</v>
      </c>
      <c r="B134" s="184">
        <f>'8.SeasRegChopraMineEvenp12'!B134</f>
        <v>1236.759</v>
      </c>
      <c r="C134" s="119">
        <f t="shared" si="8"/>
        <v>1264.16525</v>
      </c>
      <c r="D134" s="117">
        <f t="shared" si="10"/>
        <v>-8.4203035465006302</v>
      </c>
      <c r="E134" s="116">
        <f t="shared" si="7"/>
        <v>0.96349020414405862</v>
      </c>
      <c r="F134" s="115">
        <f t="shared" si="9"/>
        <v>1220.924647152</v>
      </c>
      <c r="G134" s="187"/>
      <c r="H134" s="187"/>
    </row>
    <row r="135" spans="1:8" s="24" customFormat="1" hidden="1">
      <c r="A135" s="114">
        <v>133</v>
      </c>
      <c r="B135" s="184">
        <f>'8.SeasRegChopraMineEvenp12'!B135</f>
        <v>1173.579</v>
      </c>
      <c r="C135" s="119">
        <f t="shared" si="8"/>
        <v>1252.98525</v>
      </c>
      <c r="D135" s="117">
        <f t="shared" si="10"/>
        <v>-9.8001517732503469</v>
      </c>
      <c r="E135" s="116">
        <f t="shared" si="7"/>
        <v>0.9621946826362533</v>
      </c>
      <c r="F135" s="115">
        <f t="shared" si="9"/>
        <v>1208.2711102249036</v>
      </c>
      <c r="G135" s="187"/>
      <c r="H135" s="187"/>
    </row>
    <row r="136" spans="1:8" s="24" customFormat="1" hidden="1">
      <c r="A136" s="114">
        <v>134</v>
      </c>
      <c r="B136" s="184">
        <f>'8.SeasRegChopraMineEvenp12'!B136</f>
        <v>1143.425</v>
      </c>
      <c r="C136" s="119">
        <f t="shared" si="8"/>
        <v>1246.9364166666664</v>
      </c>
      <c r="D136" s="117">
        <f t="shared" si="10"/>
        <v>-7.9244925532919259</v>
      </c>
      <c r="E136" s="116">
        <f t="shared" si="7"/>
        <v>0.86496869170036761</v>
      </c>
      <c r="F136" s="115">
        <f t="shared" si="9"/>
        <v>1075.3161879545846</v>
      </c>
      <c r="G136" s="187"/>
      <c r="H136" s="187"/>
    </row>
    <row r="137" spans="1:8" s="24" customFormat="1" hidden="1">
      <c r="A137" s="114">
        <v>135</v>
      </c>
      <c r="B137" s="184">
        <f>'8.SeasRegChopraMineEvenp12'!B137</f>
        <v>1082.037</v>
      </c>
      <c r="C137" s="119">
        <f t="shared" si="8"/>
        <v>1238.9266666666665</v>
      </c>
      <c r="D137" s="117">
        <f t="shared" si="10"/>
        <v>-7.9671212766459334</v>
      </c>
      <c r="E137" s="116">
        <f t="shared" si="7"/>
        <v>0.91414186665382779</v>
      </c>
      <c r="F137" s="115">
        <f t="shared" si="9"/>
        <v>1132.6326731153511</v>
      </c>
      <c r="G137" s="187"/>
      <c r="H137" s="187"/>
    </row>
    <row r="138" spans="1:8" s="24" customFormat="1" hidden="1">
      <c r="A138" s="114">
        <v>136</v>
      </c>
      <c r="B138" s="184">
        <f>'8.SeasRegChopraMineEvenp12'!B138</f>
        <v>1162.0509999999999</v>
      </c>
      <c r="C138" s="119">
        <f t="shared" si="8"/>
        <v>1229.4446250000001</v>
      </c>
      <c r="D138" s="117">
        <f t="shared" si="10"/>
        <v>-8.724581471656176</v>
      </c>
      <c r="E138" s="116">
        <f t="shared" si="7"/>
        <v>0.98083645540405384</v>
      </c>
      <c r="F138" s="115">
        <f t="shared" si="9"/>
        <v>1207.3699972461334</v>
      </c>
      <c r="G138" s="187"/>
      <c r="H138" s="187"/>
    </row>
    <row r="139" spans="1:8" s="24" customFormat="1" hidden="1">
      <c r="A139" s="114">
        <v>137</v>
      </c>
      <c r="B139" s="184">
        <f>'8.SeasRegChopraMineEvenp12'!B139</f>
        <v>1215.8589999999999</v>
      </c>
      <c r="C139" s="119">
        <f t="shared" si="8"/>
        <v>1220.7336666666665</v>
      </c>
      <c r="D139" s="117">
        <f t="shared" si="10"/>
        <v>-8.7177699024948705</v>
      </c>
      <c r="E139" s="116">
        <f t="shared" si="7"/>
        <v>1.0050443869644883</v>
      </c>
      <c r="F139" s="115">
        <f t="shared" si="9"/>
        <v>1226.8778278032078</v>
      </c>
      <c r="G139" s="187"/>
      <c r="H139" s="187"/>
    </row>
    <row r="140" spans="1:8" s="24" customFormat="1" hidden="1">
      <c r="A140" s="114">
        <v>138</v>
      </c>
      <c r="B140" s="184">
        <f>'8.SeasRegChopraMineEvenp12'!B140</f>
        <v>1211.954</v>
      </c>
      <c r="C140" s="119">
        <f t="shared" si="8"/>
        <v>1205.0579166666666</v>
      </c>
      <c r="D140" s="117">
        <f t="shared" si="10"/>
        <v>-12.196759951247376</v>
      </c>
      <c r="E140" s="116">
        <f t="shared" si="7"/>
        <v>1.0369850445719584</v>
      </c>
      <c r="F140" s="115">
        <f t="shared" si="9"/>
        <v>1256.8423587279167</v>
      </c>
      <c r="G140" s="187"/>
      <c r="H140" s="187"/>
    </row>
    <row r="141" spans="1:8" s="24" customFormat="1" hidden="1">
      <c r="A141" s="114">
        <v>139</v>
      </c>
      <c r="B141" s="184">
        <f>'8.SeasRegChopraMineEvenp12'!B141</f>
        <v>1261.8630000000001</v>
      </c>
      <c r="C141" s="119">
        <f t="shared" si="8"/>
        <v>1187.0138333333334</v>
      </c>
      <c r="D141" s="117">
        <f t="shared" si="10"/>
        <v>-15.120421642290298</v>
      </c>
      <c r="E141" s="116">
        <f t="shared" si="7"/>
        <v>1.0409802943891249</v>
      </c>
      <c r="F141" s="115">
        <f t="shared" si="9"/>
        <v>1241.7449580829691</v>
      </c>
      <c r="G141" s="187"/>
      <c r="H141" s="187"/>
    </row>
    <row r="142" spans="1:8" s="24" customFormat="1" hidden="1">
      <c r="A142" s="114">
        <v>140</v>
      </c>
      <c r="B142" s="184">
        <f>'8.SeasRegChopraMineEvenp12'!B142</f>
        <v>1329.326</v>
      </c>
      <c r="C142" s="119">
        <f t="shared" si="8"/>
        <v>1162.0658333333331</v>
      </c>
      <c r="D142" s="117">
        <f t="shared" si="10"/>
        <v>-20.034210821145308</v>
      </c>
      <c r="E142" s="116">
        <f t="shared" si="7"/>
        <v>1.07110890813306</v>
      </c>
      <c r="F142" s="115">
        <f t="shared" si="9"/>
        <v>1255.22547264472</v>
      </c>
      <c r="G142" s="187"/>
      <c r="H142" s="187"/>
    </row>
    <row r="143" spans="1:8" s="24" customFormat="1" hidden="1">
      <c r="A143" s="114">
        <v>141</v>
      </c>
      <c r="B143" s="184">
        <f>'8.SeasRegChopraMineEvenp12'!B143</f>
        <v>1247.7270000000001</v>
      </c>
      <c r="C143" s="119">
        <f t="shared" si="8"/>
        <v>1137.3620416666665</v>
      </c>
      <c r="D143" s="117">
        <f t="shared" si="10"/>
        <v>-22.369001243905942</v>
      </c>
      <c r="E143" s="116">
        <f t="shared" ref="E143:E206" si="11">(1-$H$4)*E131+$H$4*(B131/(C130+D130))</f>
        <v>1.0622694197661748</v>
      </c>
      <c r="F143" s="115">
        <f t="shared" si="9"/>
        <v>1213.1452690006449</v>
      </c>
      <c r="G143" s="187"/>
      <c r="H143" s="187"/>
    </row>
    <row r="144" spans="1:8" s="24" customFormat="1" hidden="1">
      <c r="A144" s="114">
        <v>142</v>
      </c>
      <c r="B144" s="184">
        <f>'8.SeasRegChopraMineEvenp12'!B144</f>
        <v>1301.498</v>
      </c>
      <c r="C144" s="119">
        <f t="shared" ref="C144:C207" si="12">(AVERAGE(B138:B149)+AVERAGE(B139:B150))/2</f>
        <v>1120.5853333333332</v>
      </c>
      <c r="D144" s="117">
        <f t="shared" si="10"/>
        <v>-19.57285478861963</v>
      </c>
      <c r="E144" s="116">
        <f t="shared" si="11"/>
        <v>1.0759507831703199</v>
      </c>
      <c r="F144" s="115">
        <f t="shared" ref="F144:F207" si="13">(C143+D143)*E144</f>
        <v>1199.6776350723253</v>
      </c>
      <c r="G144" s="187"/>
      <c r="H144" s="187"/>
    </row>
    <row r="145" spans="1:8" s="24" customFormat="1" hidden="1">
      <c r="A145" s="114">
        <v>143</v>
      </c>
      <c r="B145" s="184">
        <f>'8.SeasRegChopraMineEvenp12'!B145</f>
        <v>1217.5060000000001</v>
      </c>
      <c r="C145" s="119">
        <f t="shared" si="12"/>
        <v>1102.139625</v>
      </c>
      <c r="D145" s="117">
        <f t="shared" si="10"/>
        <v>-19.009281560976408</v>
      </c>
      <c r="E145" s="116">
        <f t="shared" si="11"/>
        <v>1.0502712796913083</v>
      </c>
      <c r="F145" s="115">
        <f t="shared" si="13"/>
        <v>1156.3617847972555</v>
      </c>
      <c r="G145" s="187"/>
      <c r="H145" s="187"/>
    </row>
    <row r="146" spans="1:8" s="24" customFormat="1" hidden="1">
      <c r="A146" s="114">
        <v>144</v>
      </c>
      <c r="B146" s="184">
        <f>'8.SeasRegChopraMineEvenp12'!B146</f>
        <v>990.98099999999999</v>
      </c>
      <c r="C146" s="119">
        <f t="shared" si="12"/>
        <v>1082.6229166666667</v>
      </c>
      <c r="D146" s="117">
        <f t="shared" si="10"/>
        <v>-19.262994947154866</v>
      </c>
      <c r="E146" s="116">
        <f t="shared" si="11"/>
        <v>0.96973802782981844</v>
      </c>
      <c r="F146" s="115">
        <f t="shared" si="13"/>
        <v>1050.3526831291927</v>
      </c>
      <c r="G146" s="187"/>
      <c r="H146" s="187"/>
    </row>
    <row r="147" spans="1:8" s="24" customFormat="1" hidden="1">
      <c r="A147" s="114">
        <v>145</v>
      </c>
      <c r="B147" s="184">
        <f>'8.SeasRegChopraMineEvenp12'!B147</f>
        <v>986.29899999999998</v>
      </c>
      <c r="C147" s="119">
        <f t="shared" si="12"/>
        <v>1061.8074166666668</v>
      </c>
      <c r="D147" s="117">
        <f t="shared" si="10"/>
        <v>-20.039247473577397</v>
      </c>
      <c r="E147" s="116">
        <f t="shared" si="11"/>
        <v>0.94838132415016818</v>
      </c>
      <c r="F147" s="115">
        <f t="shared" si="13"/>
        <v>1008.47069060857</v>
      </c>
      <c r="G147" s="187"/>
      <c r="H147" s="187"/>
    </row>
    <row r="148" spans="1:8" s="24" customFormat="1" hidden="1">
      <c r="A148" s="114">
        <v>146</v>
      </c>
      <c r="B148" s="184">
        <f>'8.SeasRegChopraMineEvenp12'!B148</f>
        <v>731.95299999999997</v>
      </c>
      <c r="C148" s="119">
        <f t="shared" si="12"/>
        <v>1041.9720000000002</v>
      </c>
      <c r="D148" s="117">
        <f t="shared" si="10"/>
        <v>-19.937332070121979</v>
      </c>
      <c r="E148" s="116">
        <f t="shared" si="11"/>
        <v>0.89236156028548985</v>
      </c>
      <c r="F148" s="115">
        <f t="shared" si="13"/>
        <v>929.63386891690334</v>
      </c>
      <c r="G148" s="187"/>
      <c r="H148" s="187"/>
    </row>
    <row r="149" spans="1:8" s="24" customFormat="1" hidden="1">
      <c r="A149" s="114">
        <v>147</v>
      </c>
      <c r="B149" s="184">
        <f>'8.SeasRegChopraMineEvenp12'!B149</f>
        <v>900.61800000000005</v>
      </c>
      <c r="C149" s="119">
        <f t="shared" si="12"/>
        <v>1023.33825</v>
      </c>
      <c r="D149" s="117">
        <f t="shared" si="10"/>
        <v>-19.285541035061087</v>
      </c>
      <c r="E149" s="116">
        <f t="shared" si="11"/>
        <v>0.8937241159725513</v>
      </c>
      <c r="F149" s="115">
        <f t="shared" si="13"/>
        <v>913.41703008893046</v>
      </c>
      <c r="G149" s="187"/>
      <c r="H149" s="187"/>
    </row>
    <row r="150" spans="1:8" s="24" customFormat="1" hidden="1">
      <c r="A150" s="114">
        <v>148</v>
      </c>
      <c r="B150" s="184">
        <f>'8.SeasRegChopraMineEvenp12'!B150</f>
        <v>940.82899999999995</v>
      </c>
      <c r="C150" s="119">
        <f t="shared" si="12"/>
        <v>1005.5389166666668</v>
      </c>
      <c r="D150" s="117">
        <f t="shared" si="10"/>
        <v>-18.542437184197176</v>
      </c>
      <c r="E150" s="116">
        <f t="shared" si="11"/>
        <v>0.96242845921284903</v>
      </c>
      <c r="F150" s="115">
        <f t="shared" si="13"/>
        <v>966.3289016576133</v>
      </c>
      <c r="G150" s="187"/>
      <c r="H150" s="187"/>
    </row>
    <row r="151" spans="1:8" s="24" customFormat="1" hidden="1">
      <c r="A151" s="114">
        <v>149</v>
      </c>
      <c r="B151" s="184">
        <f>'8.SeasRegChopraMineEvenp12'!B151</f>
        <v>994.38400000000001</v>
      </c>
      <c r="C151" s="119">
        <f t="shared" si="12"/>
        <v>989.10120833333349</v>
      </c>
      <c r="D151" s="117">
        <f t="shared" si="10"/>
        <v>-17.490072758765219</v>
      </c>
      <c r="E151" s="116">
        <f t="shared" si="11"/>
        <v>1.0005311376483883</v>
      </c>
      <c r="F151" s="115">
        <f t="shared" si="13"/>
        <v>987.52071047154936</v>
      </c>
      <c r="G151" s="187"/>
      <c r="H151" s="187"/>
    </row>
    <row r="152" spans="1:8" s="24" customFormat="1" hidden="1">
      <c r="A152" s="114">
        <v>150</v>
      </c>
      <c r="B152" s="184">
        <f>'8.SeasRegChopraMineEvenp12'!B152</f>
        <v>965.02800000000002</v>
      </c>
      <c r="C152" s="119">
        <f t="shared" si="12"/>
        <v>982.77279166666688</v>
      </c>
      <c r="D152" s="117">
        <f t="shared" si="10"/>
        <v>-11.909244712715916</v>
      </c>
      <c r="E152" s="116">
        <f t="shared" si="11"/>
        <v>1.0184669876521775</v>
      </c>
      <c r="F152" s="115">
        <f t="shared" si="13"/>
        <v>989.55386641794189</v>
      </c>
      <c r="G152" s="187"/>
      <c r="H152" s="187"/>
    </row>
    <row r="153" spans="1:8" s="24" customFormat="1" hidden="1">
      <c r="A153" s="114">
        <v>151</v>
      </c>
      <c r="B153" s="184">
        <f>'8.SeasRegChopraMineEvenp12'!B153</f>
        <v>1009.217</v>
      </c>
      <c r="C153" s="119">
        <f t="shared" si="12"/>
        <v>985.05287500000009</v>
      </c>
      <c r="D153" s="117">
        <f t="shared" si="10"/>
        <v>-4.8145806896913532</v>
      </c>
      <c r="E153" s="116">
        <f t="shared" si="11"/>
        <v>1.0494129781946846</v>
      </c>
      <c r="F153" s="115">
        <f t="shared" si="13"/>
        <v>1018.8368062296007</v>
      </c>
      <c r="G153" s="187"/>
      <c r="H153" s="187"/>
    </row>
    <row r="154" spans="1:8" s="24" customFormat="1" hidden="1">
      <c r="A154" s="114">
        <v>152</v>
      </c>
      <c r="B154" s="184">
        <f>'8.SeasRegChopraMineEvenp12'!B154</f>
        <v>1105.922</v>
      </c>
      <c r="C154" s="119">
        <f t="shared" si="12"/>
        <v>994.30774999999994</v>
      </c>
      <c r="D154" s="117">
        <f t="shared" si="10"/>
        <v>2.2201471551542515</v>
      </c>
      <c r="E154" s="116">
        <f t="shared" si="11"/>
        <v>1.1027246364134815</v>
      </c>
      <c r="F154" s="115">
        <f t="shared" si="13"/>
        <v>1080.9329166919065</v>
      </c>
      <c r="G154" s="187"/>
      <c r="H154" s="187"/>
    </row>
    <row r="155" spans="1:8" s="24" customFormat="1" hidden="1">
      <c r="A155" s="114">
        <v>153</v>
      </c>
      <c r="B155" s="184">
        <f>'8.SeasRegChopraMineEvenp12'!B155</f>
        <v>1023.921</v>
      </c>
      <c r="C155" s="119">
        <f t="shared" si="12"/>
        <v>1005.9347083333334</v>
      </c>
      <c r="D155" s="117">
        <f t="shared" si="10"/>
        <v>6.923552744243878</v>
      </c>
      <c r="E155" s="116">
        <f t="shared" si="11"/>
        <v>1.0774098634796703</v>
      </c>
      <c r="F155" s="115">
        <f t="shared" si="13"/>
        <v>1073.6689856276175</v>
      </c>
      <c r="G155" s="187"/>
      <c r="H155" s="187"/>
    </row>
    <row r="156" spans="1:8" s="24" customFormat="1" hidden="1">
      <c r="A156" s="114">
        <v>154</v>
      </c>
      <c r="B156" s="184">
        <f>'8.SeasRegChopraMineEvenp12'!B156</f>
        <v>1098.1199999999999</v>
      </c>
      <c r="C156" s="119">
        <f t="shared" si="12"/>
        <v>1014.76475</v>
      </c>
      <c r="D156" s="117">
        <f t="shared" si="10"/>
        <v>7.8767972054552402</v>
      </c>
      <c r="E156" s="116">
        <f t="shared" si="11"/>
        <v>1.1216104246372605</v>
      </c>
      <c r="F156" s="115">
        <f t="shared" si="13"/>
        <v>1136.0323843045787</v>
      </c>
      <c r="G156" s="187"/>
      <c r="H156" s="187"/>
    </row>
    <row r="157" spans="1:8" s="24" customFormat="1" hidden="1">
      <c r="A157" s="114">
        <v>155</v>
      </c>
      <c r="B157" s="184">
        <f>'8.SeasRegChopraMineEvenp12'!B157</f>
        <v>1026.3789999999999</v>
      </c>
      <c r="C157" s="119">
        <f t="shared" si="12"/>
        <v>1029.7341666666669</v>
      </c>
      <c r="D157" s="117">
        <f t="shared" si="10"/>
        <v>11.423106936061021</v>
      </c>
      <c r="E157" s="116">
        <f t="shared" si="11"/>
        <v>1.0780385468178186</v>
      </c>
      <c r="F157" s="115">
        <f t="shared" si="13"/>
        <v>1102.4470074648946</v>
      </c>
      <c r="G157" s="187"/>
      <c r="H157" s="187"/>
    </row>
    <row r="158" spans="1:8" s="24" customFormat="1" hidden="1">
      <c r="A158" s="114">
        <v>156</v>
      </c>
      <c r="B158" s="184">
        <f>'8.SeasRegChopraMineEvenp12'!B158</f>
        <v>1030.2260000000001</v>
      </c>
      <c r="C158" s="119">
        <f t="shared" si="12"/>
        <v>1050.7817500000001</v>
      </c>
      <c r="D158" s="117">
        <f t="shared" si="10"/>
        <v>16.235345134697134</v>
      </c>
      <c r="E158" s="116">
        <f t="shared" si="11"/>
        <v>0.94233057706046641</v>
      </c>
      <c r="F158" s="115">
        <f t="shared" si="13"/>
        <v>981.1143344447604</v>
      </c>
      <c r="G158" s="187"/>
      <c r="H158" s="187"/>
    </row>
    <row r="159" spans="1:8" s="24" customFormat="1" hidden="1">
      <c r="A159" s="114">
        <v>157</v>
      </c>
      <c r="B159" s="184">
        <f>'8.SeasRegChopraMineEvenp12'!B159</f>
        <v>1001.776</v>
      </c>
      <c r="C159" s="119">
        <f t="shared" si="12"/>
        <v>1075.5650833333334</v>
      </c>
      <c r="D159" s="117">
        <f t="shared" si="10"/>
        <v>20.509339234015219</v>
      </c>
      <c r="E159" s="116">
        <f t="shared" si="11"/>
        <v>0.93795602498489727</v>
      </c>
      <c r="F159" s="115">
        <f t="shared" si="13"/>
        <v>1000.8151131434726</v>
      </c>
      <c r="G159" s="187"/>
      <c r="H159" s="187"/>
    </row>
    <row r="160" spans="1:8" s="24" customFormat="1" hidden="1">
      <c r="A160" s="114">
        <v>158</v>
      </c>
      <c r="B160" s="184">
        <f>'8.SeasRegChopraMineEvenp12'!B160</f>
        <v>938.59299999999996</v>
      </c>
      <c r="C160" s="119">
        <f t="shared" si="12"/>
        <v>1099.6621250000001</v>
      </c>
      <c r="D160" s="117">
        <f t="shared" si="10"/>
        <v>22.303190450340935</v>
      </c>
      <c r="E160" s="116">
        <f t="shared" si="11"/>
        <v>0.79748398830610268</v>
      </c>
      <c r="F160" s="115">
        <f t="shared" si="13"/>
        <v>874.10180198931766</v>
      </c>
      <c r="G160" s="187"/>
      <c r="H160" s="187"/>
    </row>
    <row r="161" spans="1:8" s="24" customFormat="1" hidden="1">
      <c r="A161" s="114">
        <v>159</v>
      </c>
      <c r="B161" s="184">
        <f>'8.SeasRegChopraMineEvenp12'!B161</f>
        <v>973.02499999999998</v>
      </c>
      <c r="C161" s="119">
        <f t="shared" si="12"/>
        <v>1121.80375</v>
      </c>
      <c r="D161" s="117">
        <f t="shared" si="10"/>
        <v>22.222407725170456</v>
      </c>
      <c r="E161" s="116">
        <f t="shared" si="11"/>
        <v>0.88746257197089107</v>
      </c>
      <c r="F161" s="115">
        <f t="shared" si="13"/>
        <v>995.70222451169172</v>
      </c>
      <c r="G161" s="187"/>
      <c r="H161" s="187"/>
    </row>
    <row r="162" spans="1:8" s="24" customFormat="1" hidden="1">
      <c r="A162" s="114">
        <v>160</v>
      </c>
      <c r="B162" s="184">
        <f>'8.SeasRegChopraMineEvenp12'!B162</f>
        <v>1080.3430000000001</v>
      </c>
      <c r="C162" s="119">
        <f t="shared" si="12"/>
        <v>1140.985625</v>
      </c>
      <c r="D162" s="117">
        <f t="shared" si="10"/>
        <v>20.702141362585223</v>
      </c>
      <c r="E162" s="116">
        <f t="shared" si="11"/>
        <v>0.94972997165839546</v>
      </c>
      <c r="F162" s="115">
        <f t="shared" si="13"/>
        <v>1086.5159303527892</v>
      </c>
      <c r="G162" s="187"/>
      <c r="H162" s="187"/>
    </row>
    <row r="163" spans="1:8" s="24" customFormat="1" hidden="1">
      <c r="A163" s="114">
        <v>161</v>
      </c>
      <c r="B163" s="184">
        <f>'8.SeasRegChopraMineEvenp12'!B163</f>
        <v>1214.136</v>
      </c>
      <c r="C163" s="119">
        <f t="shared" si="12"/>
        <v>1157.5182500000001</v>
      </c>
      <c r="D163" s="117">
        <f t="shared" si="10"/>
        <v>18.617383181292638</v>
      </c>
      <c r="E163" s="116">
        <f t="shared" si="11"/>
        <v>1.0040079937826927</v>
      </c>
      <c r="F163" s="115">
        <f t="shared" si="13"/>
        <v>1166.3438037075966</v>
      </c>
      <c r="G163" s="187"/>
      <c r="H163" s="187"/>
    </row>
    <row r="164" spans="1:8" s="24" customFormat="1" hidden="1">
      <c r="A164" s="114">
        <v>162</v>
      </c>
      <c r="B164" s="184">
        <f>'8.SeasRegChopraMineEvenp12'!B164</f>
        <v>1250.4179999999999</v>
      </c>
      <c r="C164" s="119">
        <f t="shared" si="12"/>
        <v>1170.2113333333332</v>
      </c>
      <c r="D164" s="117">
        <f t="shared" si="10"/>
        <v>15.655233257312872</v>
      </c>
      <c r="E164" s="116">
        <f t="shared" si="11"/>
        <v>1.0058457518923389</v>
      </c>
      <c r="F164" s="115">
        <f t="shared" si="13"/>
        <v>1183.0110302846094</v>
      </c>
      <c r="G164" s="187"/>
      <c r="H164" s="187"/>
    </row>
    <row r="165" spans="1:8" s="24" customFormat="1" hidden="1">
      <c r="A165" s="114">
        <v>163</v>
      </c>
      <c r="B165" s="184">
        <f>'8.SeasRegChopraMineEvenp12'!B165</f>
        <v>1318.627</v>
      </c>
      <c r="C165" s="119">
        <f t="shared" si="12"/>
        <v>1180.1879166666668</v>
      </c>
      <c r="D165" s="117">
        <f t="shared" si="10"/>
        <v>12.815908295323219</v>
      </c>
      <c r="E165" s="116">
        <f t="shared" si="11"/>
        <v>1.0444587257357358</v>
      </c>
      <c r="F165" s="115">
        <f t="shared" si="13"/>
        <v>1238.5886830338782</v>
      </c>
      <c r="G165" s="187"/>
      <c r="H165" s="187"/>
    </row>
    <row r="166" spans="1:8" s="24" customFormat="1" hidden="1">
      <c r="A166" s="114">
        <v>164</v>
      </c>
      <c r="B166" s="184">
        <f>'8.SeasRegChopraMineEvenp12'!B166</f>
        <v>1374.8409999999999</v>
      </c>
      <c r="C166" s="119">
        <f t="shared" si="12"/>
        <v>1188.8695416666665</v>
      </c>
      <c r="D166" s="117">
        <f t="shared" si="10"/>
        <v>10.748766647661466</v>
      </c>
      <c r="E166" s="116">
        <f t="shared" si="11"/>
        <v>1.1154710693232852</v>
      </c>
      <c r="F166" s="115">
        <f t="shared" si="13"/>
        <v>1330.7612523371204</v>
      </c>
      <c r="G166" s="187"/>
      <c r="H166" s="187"/>
    </row>
    <row r="167" spans="1:8" s="24" customFormat="1" hidden="1">
      <c r="A167" s="114">
        <v>165</v>
      </c>
      <c r="B167" s="184">
        <f>'8.SeasRegChopraMineEvenp12'!B167</f>
        <v>1286.4010000000001</v>
      </c>
      <c r="C167" s="119">
        <f t="shared" si="12"/>
        <v>1193.6472083333333</v>
      </c>
      <c r="D167" s="117">
        <f t="shared" si="10"/>
        <v>7.7632166571641559</v>
      </c>
      <c r="E167" s="116">
        <f t="shared" si="11"/>
        <v>1.0524492046914737</v>
      </c>
      <c r="F167" s="115">
        <f t="shared" si="13"/>
        <v>1262.5373345187456</v>
      </c>
      <c r="G167" s="187"/>
      <c r="H167" s="187"/>
    </row>
    <row r="168" spans="1:8" s="24" customFormat="1" hidden="1">
      <c r="A168" s="114">
        <v>166</v>
      </c>
      <c r="B168" s="184">
        <f>'8.SeasRegChopraMineEvenp12'!B168</f>
        <v>1296.0050000000001</v>
      </c>
      <c r="C168" s="119">
        <f t="shared" si="12"/>
        <v>1198.1482500000002</v>
      </c>
      <c r="D168" s="117">
        <f t="shared" si="10"/>
        <v>6.1321291619155174</v>
      </c>
      <c r="E168" s="116">
        <f t="shared" si="11"/>
        <v>1.1028948818207147</v>
      </c>
      <c r="F168" s="115">
        <f t="shared" si="13"/>
        <v>1325.0294086880692</v>
      </c>
      <c r="G168" s="187"/>
      <c r="H168" s="187"/>
    </row>
    <row r="169" spans="1:8" s="24" customFormat="1" hidden="1">
      <c r="A169" s="114">
        <v>167</v>
      </c>
      <c r="B169" s="184">
        <f>'8.SeasRegChopraMineEvenp12'!B169</f>
        <v>1225.277</v>
      </c>
      <c r="C169" s="119">
        <f t="shared" si="12"/>
        <v>1201.6273333333334</v>
      </c>
      <c r="D169" s="117">
        <f t="shared" si="10"/>
        <v>4.8056062476243415</v>
      </c>
      <c r="E169" s="116">
        <f t="shared" si="11"/>
        <v>1.0408466257225122</v>
      </c>
      <c r="F169" s="115">
        <f t="shared" si="13"/>
        <v>1253.4711690745075</v>
      </c>
      <c r="G169" s="187"/>
      <c r="H169" s="187"/>
    </row>
    <row r="170" spans="1:8" s="24" customFormat="1" hidden="1">
      <c r="A170" s="114">
        <v>168</v>
      </c>
      <c r="B170" s="184">
        <f>'8.SeasRegChopraMineEvenp12'!B170</f>
        <v>1135.962</v>
      </c>
      <c r="C170" s="119">
        <f t="shared" si="12"/>
        <v>1199.9658750000001</v>
      </c>
      <c r="D170" s="117">
        <f t="shared" si="10"/>
        <v>1.572073957145542</v>
      </c>
      <c r="E170" s="116">
        <f t="shared" si="11"/>
        <v>0.96591571006601995</v>
      </c>
      <c r="F170" s="115">
        <f t="shared" si="13"/>
        <v>1165.3125294823765</v>
      </c>
      <c r="G170" s="187"/>
      <c r="H170" s="187"/>
    </row>
    <row r="171" spans="1:8" s="24" customFormat="1" hidden="1">
      <c r="A171" s="114">
        <v>169</v>
      </c>
      <c r="B171" s="184">
        <f>'8.SeasRegChopraMineEvenp12'!B171</f>
        <v>1135.4780000000001</v>
      </c>
      <c r="C171" s="119">
        <f t="shared" si="12"/>
        <v>1195.2688333333333</v>
      </c>
      <c r="D171" s="117">
        <f t="shared" si="10"/>
        <v>-1.5624838547606248</v>
      </c>
      <c r="E171" s="116">
        <f t="shared" si="11"/>
        <v>0.93840629277390875</v>
      </c>
      <c r="F171" s="115">
        <f t="shared" si="13"/>
        <v>1127.5307723080409</v>
      </c>
      <c r="G171" s="187"/>
      <c r="H171" s="187"/>
    </row>
    <row r="172" spans="1:8" s="24" customFormat="1" hidden="1">
      <c r="A172" s="114">
        <v>170</v>
      </c>
      <c r="B172" s="184">
        <f>'8.SeasRegChopraMineEvenp12'!B172</f>
        <v>1013.25</v>
      </c>
      <c r="C172" s="119">
        <f t="shared" si="12"/>
        <v>1188.0557083333333</v>
      </c>
      <c r="D172" s="117">
        <f t="shared" si="10"/>
        <v>-4.3878044273803081</v>
      </c>
      <c r="E172" s="116">
        <f t="shared" si="11"/>
        <v>0.826903157608322</v>
      </c>
      <c r="F172" s="115">
        <f t="shared" si="13"/>
        <v>987.07954964093494</v>
      </c>
      <c r="G172" s="187"/>
      <c r="H172" s="187"/>
    </row>
    <row r="173" spans="1:8" s="24" customFormat="1" hidden="1">
      <c r="A173" s="114">
        <v>171</v>
      </c>
      <c r="B173" s="184">
        <f>'8.SeasRegChopraMineEvenp12'!B173</f>
        <v>1013.032</v>
      </c>
      <c r="C173" s="119">
        <f t="shared" si="12"/>
        <v>1180.9998333333333</v>
      </c>
      <c r="D173" s="117">
        <f t="shared" si="10"/>
        <v>-5.7218397136901613</v>
      </c>
      <c r="E173" s="116">
        <f t="shared" si="11"/>
        <v>0.87735654453875545</v>
      </c>
      <c r="F173" s="115">
        <f t="shared" si="13"/>
        <v>1038.4987820523586</v>
      </c>
      <c r="G173" s="187"/>
      <c r="H173" s="187"/>
    </row>
    <row r="174" spans="1:8" s="24" customFormat="1" hidden="1">
      <c r="A174" s="114">
        <v>172</v>
      </c>
      <c r="B174" s="184">
        <f>'8.SeasRegChopraMineEvenp12'!B174</f>
        <v>1148.3610000000001</v>
      </c>
      <c r="C174" s="119">
        <f t="shared" si="12"/>
        <v>1174.77675</v>
      </c>
      <c r="D174" s="117">
        <f t="shared" si="10"/>
        <v>-5.9724615235117344</v>
      </c>
      <c r="E174" s="116">
        <f t="shared" si="11"/>
        <v>0.94703207427593372</v>
      </c>
      <c r="F174" s="115">
        <f t="shared" si="13"/>
        <v>1113.0259561484684</v>
      </c>
      <c r="G174" s="187"/>
      <c r="H174" s="187"/>
    </row>
    <row r="175" spans="1:8" s="24" customFormat="1" hidden="1">
      <c r="A175" s="114">
        <v>173</v>
      </c>
      <c r="B175" s="184">
        <f>'8.SeasRegChopraMineEvenp12'!B175</f>
        <v>1229.616</v>
      </c>
      <c r="C175" s="119">
        <f t="shared" si="12"/>
        <v>1167.8167083333333</v>
      </c>
      <c r="D175" s="117">
        <f t="shared" si="10"/>
        <v>-6.466251595089223</v>
      </c>
      <c r="E175" s="116">
        <f t="shared" si="11"/>
        <v>1.024578149411536</v>
      </c>
      <c r="F175" s="115">
        <f t="shared" si="13"/>
        <v>1197.5313349115074</v>
      </c>
      <c r="G175" s="187"/>
      <c r="H175" s="187"/>
    </row>
    <row r="176" spans="1:8" s="24" customFormat="1" hidden="1">
      <c r="A176" s="114">
        <v>174</v>
      </c>
      <c r="B176" s="184">
        <f>'8.SeasRegChopraMineEvenp12'!B176</f>
        <v>1195.0630000000001</v>
      </c>
      <c r="C176" s="119">
        <f t="shared" si="12"/>
        <v>1165.8238333333334</v>
      </c>
      <c r="D176" s="117">
        <f t="shared" si="10"/>
        <v>-4.2295632975445674</v>
      </c>
      <c r="E176" s="116">
        <f t="shared" si="11"/>
        <v>1.0345018727570148</v>
      </c>
      <c r="F176" s="115">
        <f t="shared" si="13"/>
        <v>1201.419222422928</v>
      </c>
      <c r="G176" s="187"/>
      <c r="H176" s="187"/>
    </row>
    <row r="177" spans="1:8" s="24" customFormat="1" hidden="1">
      <c r="A177" s="114">
        <v>175</v>
      </c>
      <c r="B177" s="184">
        <f>'8.SeasRegChopraMineEvenp12'!B177</f>
        <v>1261.2529999999999</v>
      </c>
      <c r="C177" s="119">
        <f t="shared" si="12"/>
        <v>1167.6204583333333</v>
      </c>
      <c r="D177" s="117">
        <f t="shared" si="10"/>
        <v>-1.2164691487723092</v>
      </c>
      <c r="E177" s="116">
        <f t="shared" si="11"/>
        <v>1.0782054891663937</v>
      </c>
      <c r="F177" s="115">
        <f t="shared" si="13"/>
        <v>1252.4373181368178</v>
      </c>
      <c r="G177" s="187"/>
      <c r="H177" s="187"/>
    </row>
    <row r="178" spans="1:8" s="24" customFormat="1" hidden="1">
      <c r="A178" s="114">
        <v>176</v>
      </c>
      <c r="B178" s="184">
        <f>'8.SeasRegChopraMineEvenp12'!B178</f>
        <v>1259.0999999999999</v>
      </c>
      <c r="C178" s="119">
        <f t="shared" si="12"/>
        <v>1164.3143749999999</v>
      </c>
      <c r="D178" s="117">
        <f t="shared" si="10"/>
        <v>-2.2612762410528497</v>
      </c>
      <c r="E178" s="116">
        <f t="shared" si="11"/>
        <v>1.1339453385337315</v>
      </c>
      <c r="F178" s="115">
        <f t="shared" si="13"/>
        <v>1322.6383663829818</v>
      </c>
      <c r="G178" s="187"/>
      <c r="H178" s="187"/>
    </row>
    <row r="179" spans="1:8" s="24" customFormat="1" hidden="1">
      <c r="A179" s="114">
        <v>177</v>
      </c>
      <c r="B179" s="184">
        <f>'8.SeasRegChopraMineEvenp12'!B179</f>
        <v>1232.8009999999999</v>
      </c>
      <c r="C179" s="119">
        <f t="shared" si="12"/>
        <v>1164.3145416666666</v>
      </c>
      <c r="D179" s="117">
        <f t="shared" si="10"/>
        <v>-1.1305547871930746</v>
      </c>
      <c r="E179" s="116">
        <f t="shared" si="11"/>
        <v>1.0623955623436785</v>
      </c>
      <c r="F179" s="115">
        <f t="shared" si="13"/>
        <v>1234.5600553292256</v>
      </c>
      <c r="G179" s="187"/>
      <c r="H179" s="187"/>
    </row>
    <row r="180" spans="1:8" s="24" customFormat="1" hidden="1">
      <c r="A180" s="114">
        <v>178</v>
      </c>
      <c r="B180" s="184">
        <f>'8.SeasRegChopraMineEvenp12'!B180</f>
        <v>1200.251</v>
      </c>
      <c r="C180" s="119">
        <f t="shared" si="12"/>
        <v>1169.3038749999998</v>
      </c>
      <c r="D180" s="117">
        <f t="shared" si="10"/>
        <v>1.9293892730700661</v>
      </c>
      <c r="E180" s="116">
        <f t="shared" si="11"/>
        <v>1.0908155756634126</v>
      </c>
      <c r="F180" s="115">
        <f t="shared" si="13"/>
        <v>1268.8192102503965</v>
      </c>
      <c r="G180" s="187"/>
      <c r="H180" s="187"/>
    </row>
    <row r="181" spans="1:8" s="24" customFormat="1" hidden="1">
      <c r="A181" s="114">
        <v>179</v>
      </c>
      <c r="B181" s="184">
        <f>'8.SeasRegChopraMineEvenp12'!B181</f>
        <v>1153.99</v>
      </c>
      <c r="C181" s="119">
        <f t="shared" si="12"/>
        <v>1170.1523333333332</v>
      </c>
      <c r="D181" s="117">
        <f t="shared" si="10"/>
        <v>1.3889238032017246</v>
      </c>
      <c r="E181" s="116">
        <f t="shared" si="11"/>
        <v>1.0291408097172192</v>
      </c>
      <c r="F181" s="115">
        <f t="shared" si="13"/>
        <v>1205.3639499617288</v>
      </c>
      <c r="G181" s="187"/>
      <c r="H181" s="187"/>
    </row>
    <row r="182" spans="1:8" s="24" customFormat="1" hidden="1">
      <c r="A182" s="114">
        <v>180</v>
      </c>
      <c r="B182" s="184">
        <f>'8.SeasRegChopraMineEvenp12'!B182</f>
        <v>1159.42</v>
      </c>
      <c r="C182" s="119">
        <f t="shared" si="12"/>
        <v>1172.5179166666667</v>
      </c>
      <c r="D182" s="117">
        <f t="shared" si="10"/>
        <v>1.877253568267593</v>
      </c>
      <c r="E182" s="116">
        <f t="shared" si="11"/>
        <v>0.95375153229888632</v>
      </c>
      <c r="F182" s="115">
        <f t="shared" si="13"/>
        <v>1117.3592691453339</v>
      </c>
      <c r="G182" s="187"/>
      <c r="H182" s="187"/>
    </row>
    <row r="183" spans="1:8" s="24" customFormat="1" hidden="1">
      <c r="A183" s="114">
        <v>181</v>
      </c>
      <c r="B183" s="184">
        <f>'8.SeasRegChopraMineEvenp12'!B183</f>
        <v>1155.1389999999999</v>
      </c>
      <c r="C183" s="119">
        <f t="shared" si="12"/>
        <v>1174.3825833333335</v>
      </c>
      <c r="D183" s="117">
        <f t="shared" si="10"/>
        <v>1.8709601174672141</v>
      </c>
      <c r="E183" s="116">
        <f t="shared" si="11"/>
        <v>0.94171339917818697</v>
      </c>
      <c r="F183" s="115">
        <f t="shared" si="13"/>
        <v>1105.9436677403855</v>
      </c>
      <c r="G183" s="187"/>
      <c r="H183" s="187"/>
    </row>
    <row r="184" spans="1:8" s="24" customFormat="1" hidden="1">
      <c r="A184" s="114">
        <v>182</v>
      </c>
      <c r="B184" s="184">
        <f>'8.SeasRegChopraMineEvenp12'!B184</f>
        <v>914.24300000000005</v>
      </c>
      <c r="C184" s="119">
        <f t="shared" si="12"/>
        <v>1173.4918750000002</v>
      </c>
      <c r="D184" s="117">
        <f t="shared" si="10"/>
        <v>0.49012589206693191</v>
      </c>
      <c r="E184" s="116">
        <f t="shared" si="11"/>
        <v>0.83786500361445937</v>
      </c>
      <c r="F184" s="115">
        <f t="shared" si="13"/>
        <v>985.54167943492575</v>
      </c>
      <c r="G184" s="187"/>
      <c r="H184" s="187"/>
    </row>
    <row r="185" spans="1:8" s="24" customFormat="1" hidden="1">
      <c r="A185" s="114">
        <v>183</v>
      </c>
      <c r="B185" s="184">
        <f>'8.SeasRegChopraMineEvenp12'!B185</f>
        <v>1112.0429999999999</v>
      </c>
      <c r="C185" s="119">
        <f t="shared" si="12"/>
        <v>1174.1234166666668</v>
      </c>
      <c r="D185" s="117">
        <f t="shared" si="10"/>
        <v>0.56083377936678347</v>
      </c>
      <c r="E185" s="116">
        <f t="shared" si="11"/>
        <v>0.86659897395315399</v>
      </c>
      <c r="F185" s="115">
        <f t="shared" si="13"/>
        <v>1017.3715974125362</v>
      </c>
      <c r="G185" s="187"/>
      <c r="H185" s="187"/>
    </row>
    <row r="186" spans="1:8" s="24" customFormat="1" hidden="1">
      <c r="A186" s="114">
        <v>184</v>
      </c>
      <c r="B186" s="184">
        <f>'8.SeasRegChopraMineEvenp12'!B186</f>
        <v>1169.0940000000001</v>
      </c>
      <c r="C186" s="119">
        <f t="shared" si="12"/>
        <v>1177.1489166666665</v>
      </c>
      <c r="D186" s="117">
        <f t="shared" si="10"/>
        <v>1.7931668896832607</v>
      </c>
      <c r="E186" s="116">
        <f t="shared" si="11"/>
        <v>0.96206470657372156</v>
      </c>
      <c r="F186" s="115">
        <f t="shared" si="13"/>
        <v>1130.1222587221353</v>
      </c>
      <c r="G186" s="187"/>
      <c r="H186" s="187"/>
    </row>
    <row r="187" spans="1:8" s="24" customFormat="1" hidden="1">
      <c r="A187" s="114">
        <v>185</v>
      </c>
      <c r="B187" s="184">
        <f>'8.SeasRegChopraMineEvenp12'!B187</f>
        <v>1229.2460000000001</v>
      </c>
      <c r="C187" s="119">
        <f t="shared" si="12"/>
        <v>1178.5229166666666</v>
      </c>
      <c r="D187" s="117">
        <f t="shared" si="10"/>
        <v>1.5835834448416422</v>
      </c>
      <c r="E187" s="116">
        <f t="shared" si="11"/>
        <v>1.0383035717961144</v>
      </c>
      <c r="F187" s="115">
        <f t="shared" si="13"/>
        <v>1224.0997762973113</v>
      </c>
      <c r="G187" s="187"/>
      <c r="H187" s="187"/>
    </row>
    <row r="188" spans="1:8" s="24" customFormat="1" hidden="1">
      <c r="A188" s="114">
        <v>186</v>
      </c>
      <c r="B188" s="184">
        <f>'8.SeasRegChopraMineEvenp12'!B188</f>
        <v>1252.2070000000001</v>
      </c>
      <c r="C188" s="119">
        <f t="shared" si="12"/>
        <v>1177.4129583333333</v>
      </c>
      <c r="D188" s="117">
        <f t="shared" si="10"/>
        <v>0.23681255575420868</v>
      </c>
      <c r="E188" s="116">
        <f t="shared" si="11"/>
        <v>1.0317653075858175</v>
      </c>
      <c r="F188" s="115">
        <f t="shared" si="13"/>
        <v>1217.5929460715729</v>
      </c>
      <c r="G188" s="187"/>
      <c r="H188" s="187"/>
    </row>
    <row r="189" spans="1:8" s="24" customFormat="1" hidden="1">
      <c r="A189" s="114">
        <v>187</v>
      </c>
      <c r="B189" s="184">
        <f>'8.SeasRegChopraMineEvenp12'!B189</f>
        <v>1248.8610000000001</v>
      </c>
      <c r="C189" s="119">
        <f t="shared" si="12"/>
        <v>1179.0371249999998</v>
      </c>
      <c r="D189" s="117">
        <f t="shared" si="10"/>
        <v>0.93048961121035278</v>
      </c>
      <c r="E189" s="116">
        <f t="shared" si="11"/>
        <v>1.0820001367858723</v>
      </c>
      <c r="F189" s="115">
        <f t="shared" si="13"/>
        <v>1274.2172131878438</v>
      </c>
      <c r="G189" s="187"/>
      <c r="H189" s="187"/>
    </row>
    <row r="190" spans="1:8" s="24" customFormat="1" hidden="1">
      <c r="A190" s="114">
        <v>188</v>
      </c>
      <c r="B190" s="184">
        <f>'8.SeasRegChopraMineEvenp12'!B190</f>
        <v>1250.115</v>
      </c>
      <c r="C190" s="119">
        <f t="shared" si="12"/>
        <v>1190.7791249999998</v>
      </c>
      <c r="D190" s="117">
        <f t="shared" si="10"/>
        <v>6.3362448056051575</v>
      </c>
      <c r="E190" s="116">
        <f t="shared" si="11"/>
        <v>1.1067084776467064</v>
      </c>
      <c r="F190" s="115">
        <f t="shared" si="13"/>
        <v>1305.8801624387879</v>
      </c>
      <c r="G190" s="187"/>
      <c r="H190" s="187"/>
    </row>
    <row r="191" spans="1:8" s="24" customFormat="1" hidden="1">
      <c r="A191" s="114">
        <v>189</v>
      </c>
      <c r="B191" s="184">
        <f>'8.SeasRegChopraMineEvenp12'!B191</f>
        <v>1256.943</v>
      </c>
      <c r="C191" s="119">
        <f t="shared" si="12"/>
        <v>1195.3419583333332</v>
      </c>
      <c r="D191" s="117">
        <f t="shared" si="10"/>
        <v>5.4495390694692798</v>
      </c>
      <c r="E191" s="116">
        <f t="shared" si="11"/>
        <v>1.0616386884404529</v>
      </c>
      <c r="F191" s="115">
        <f t="shared" si="13"/>
        <v>1270.9039911123305</v>
      </c>
      <c r="G191" s="187"/>
      <c r="H191" s="187"/>
    </row>
    <row r="192" spans="1:8" s="24" customFormat="1" hidden="1">
      <c r="A192" s="114">
        <v>190</v>
      </c>
      <c r="B192" s="184">
        <f>'8.SeasRegChopraMineEvenp12'!B192</f>
        <v>1248.721</v>
      </c>
      <c r="C192" s="119">
        <f t="shared" si="12"/>
        <v>1189.863875</v>
      </c>
      <c r="D192" s="117">
        <f t="shared" si="10"/>
        <v>-1.4272131931954313E-2</v>
      </c>
      <c r="E192" s="116">
        <f t="shared" si="11"/>
        <v>1.0613412143311407</v>
      </c>
      <c r="F192" s="115">
        <f t="shared" si="13"/>
        <v>1274.4495060119991</v>
      </c>
      <c r="G192" s="187"/>
      <c r="H192" s="187"/>
    </row>
    <row r="193" spans="1:8" s="24" customFormat="1" hidden="1">
      <c r="A193" s="114">
        <v>191</v>
      </c>
      <c r="B193" s="184">
        <f>'8.SeasRegChopraMineEvenp12'!B193</f>
        <v>1138.4960000000001</v>
      </c>
      <c r="C193" s="119">
        <f t="shared" si="12"/>
        <v>1189.1095416666667</v>
      </c>
      <c r="D193" s="117">
        <f t="shared" si="10"/>
        <v>-0.38430273263263048</v>
      </c>
      <c r="E193" s="116">
        <f t="shared" si="11"/>
        <v>1.0072092476924612</v>
      </c>
      <c r="F193" s="115">
        <f t="shared" si="13"/>
        <v>1198.4275233719206</v>
      </c>
      <c r="G193" s="187"/>
      <c r="H193" s="187"/>
    </row>
    <row r="194" spans="1:8" s="24" customFormat="1" hidden="1">
      <c r="A194" s="114">
        <v>192</v>
      </c>
      <c r="B194" s="184">
        <f>'8.SeasRegChopraMineEvenp12'!B194</f>
        <v>1148.2750000000001</v>
      </c>
      <c r="C194" s="119">
        <f t="shared" si="12"/>
        <v>1187.07275</v>
      </c>
      <c r="D194" s="117">
        <f t="shared" si="10"/>
        <v>-1.2105471996496446</v>
      </c>
      <c r="E194" s="116">
        <f t="shared" si="11"/>
        <v>0.97170255647257631</v>
      </c>
      <c r="F194" s="115">
        <f t="shared" si="13"/>
        <v>1155.0873536156748</v>
      </c>
      <c r="G194" s="187"/>
      <c r="H194" s="187"/>
    </row>
    <row r="195" spans="1:8" s="24" customFormat="1" hidden="1">
      <c r="A195" s="114">
        <v>193</v>
      </c>
      <c r="B195" s="184">
        <f>'8.SeasRegChopraMineEvenp12'!B195</f>
        <v>1205.2639999999999</v>
      </c>
      <c r="C195" s="119">
        <f t="shared" si="12"/>
        <v>1186.6088750000001</v>
      </c>
      <c r="D195" s="117">
        <f t="shared" ref="D195:D258" si="14">(1-$H$3)*D194+$H$3*(C195-C194)</f>
        <v>-0.83721109982478048</v>
      </c>
      <c r="E195" s="116">
        <f t="shared" si="11"/>
        <v>0.96265836451288478</v>
      </c>
      <c r="F195" s="115">
        <f t="shared" si="13"/>
        <v>1141.5801686854322</v>
      </c>
      <c r="G195" s="187"/>
      <c r="H195" s="187"/>
    </row>
    <row r="196" spans="1:8" s="24" customFormat="1" hidden="1">
      <c r="A196" s="114">
        <v>194</v>
      </c>
      <c r="B196" s="184">
        <f>'8.SeasRegChopraMineEvenp12'!B196</f>
        <v>1145.9259999999999</v>
      </c>
      <c r="C196" s="119">
        <f t="shared" si="12"/>
        <v>1191.5588333333335</v>
      </c>
      <c r="D196" s="117">
        <f t="shared" si="14"/>
        <v>2.056373616754295</v>
      </c>
      <c r="E196" s="116">
        <f t="shared" si="11"/>
        <v>0.80755747347697082</v>
      </c>
      <c r="F196" s="115">
        <f t="shared" si="13"/>
        <v>957.57876901980944</v>
      </c>
      <c r="G196" s="187"/>
      <c r="H196" s="187"/>
    </row>
    <row r="197" spans="1:8" s="24" customFormat="1" hidden="1">
      <c r="A197" s="114">
        <v>195</v>
      </c>
      <c r="B197" s="184">
        <f>'8.SeasRegChopraMineEvenp12'!B197</f>
        <v>989.86800000000005</v>
      </c>
      <c r="C197" s="119">
        <f t="shared" si="12"/>
        <v>1197.0137500000001</v>
      </c>
      <c r="D197" s="117">
        <f t="shared" si="14"/>
        <v>3.7556451417104357</v>
      </c>
      <c r="E197" s="116">
        <f t="shared" si="11"/>
        <v>0.90691961026424162</v>
      </c>
      <c r="F197" s="115">
        <f t="shared" si="13"/>
        <v>1082.5130382926459</v>
      </c>
      <c r="G197" s="187"/>
      <c r="H197" s="187"/>
    </row>
    <row r="198" spans="1:8" s="24" customFormat="1" hidden="1">
      <c r="A198" s="114">
        <v>196</v>
      </c>
      <c r="B198" s="184">
        <f>'8.SeasRegChopraMineEvenp12'!B198</f>
        <v>1159.7950000000001</v>
      </c>
      <c r="C198" s="119">
        <f t="shared" si="12"/>
        <v>1199.2242916666669</v>
      </c>
      <c r="D198" s="117">
        <f t="shared" si="14"/>
        <v>2.9830934041886246</v>
      </c>
      <c r="E198" s="116">
        <f t="shared" si="11"/>
        <v>0.97865288389161231</v>
      </c>
      <c r="F198" s="115">
        <f t="shared" si="13"/>
        <v>1175.1364314442219</v>
      </c>
      <c r="G198" s="187"/>
      <c r="H198" s="187"/>
    </row>
    <row r="199" spans="1:8" s="24" customFormat="1" hidden="1">
      <c r="A199" s="114">
        <v>197</v>
      </c>
      <c r="B199" s="184">
        <f>'8.SeasRegChopraMineEvenp12'!B199</f>
        <v>1220.441</v>
      </c>
      <c r="C199" s="119">
        <f t="shared" si="12"/>
        <v>1204.5135416666667</v>
      </c>
      <c r="D199" s="117">
        <f t="shared" si="14"/>
        <v>4.1361717020942175</v>
      </c>
      <c r="E199" s="116">
        <f t="shared" si="11"/>
        <v>1.0404861318109222</v>
      </c>
      <c r="F199" s="115">
        <f t="shared" si="13"/>
        <v>1250.8801117268983</v>
      </c>
      <c r="G199" s="187"/>
      <c r="H199" s="187"/>
    </row>
    <row r="200" spans="1:8" s="24" customFormat="1" hidden="1">
      <c r="A200" s="114">
        <v>198</v>
      </c>
      <c r="B200" s="184">
        <f>'8.SeasRegChopraMineEvenp12'!B200</f>
        <v>1212.1289999999999</v>
      </c>
      <c r="C200" s="119">
        <f t="shared" si="12"/>
        <v>1212.9502083333332</v>
      </c>
      <c r="D200" s="117">
        <f t="shared" si="14"/>
        <v>6.2864191843803567</v>
      </c>
      <c r="E200" s="116">
        <f t="shared" si="11"/>
        <v>1.0464309559510949</v>
      </c>
      <c r="F200" s="115">
        <f t="shared" si="13"/>
        <v>1264.7684749704895</v>
      </c>
      <c r="G200" s="187"/>
      <c r="H200" s="187"/>
    </row>
    <row r="201" spans="1:8" s="24" customFormat="1" hidden="1">
      <c r="A201" s="114">
        <v>199</v>
      </c>
      <c r="B201" s="184">
        <f>'8.SeasRegChopraMineEvenp12'!B201</f>
        <v>1277.806</v>
      </c>
      <c r="C201" s="119">
        <f t="shared" si="12"/>
        <v>1216.9793333333334</v>
      </c>
      <c r="D201" s="117">
        <f t="shared" si="14"/>
        <v>5.157772092190303</v>
      </c>
      <c r="E201" s="116">
        <f t="shared" si="11"/>
        <v>1.0712345365986873</v>
      </c>
      <c r="F201" s="115">
        <f t="shared" si="13"/>
        <v>1306.0883836830842</v>
      </c>
      <c r="G201" s="187"/>
      <c r="H201" s="187"/>
    </row>
    <row r="202" spans="1:8" s="24" customFormat="1" hidden="1">
      <c r="A202" s="114">
        <v>200</v>
      </c>
      <c r="B202" s="184">
        <f>'8.SeasRegChopraMineEvenp12'!B202</f>
        <v>1339.9690000000001</v>
      </c>
      <c r="C202" s="119">
        <f t="shared" si="12"/>
        <v>1214.4879583333336</v>
      </c>
      <c r="D202" s="117">
        <f t="shared" si="14"/>
        <v>1.3331985460952342</v>
      </c>
      <c r="E202" s="116">
        <f t="shared" si="11"/>
        <v>1.0830785229986875</v>
      </c>
      <c r="F202" s="115">
        <f t="shared" si="13"/>
        <v>1323.6704510461675</v>
      </c>
      <c r="G202" s="187"/>
      <c r="H202" s="187"/>
    </row>
    <row r="203" spans="1:8" s="24" customFormat="1" hidden="1">
      <c r="A203" s="114">
        <v>201</v>
      </c>
      <c r="B203" s="184">
        <f>'8.SeasRegChopraMineEvenp12'!B203</f>
        <v>1298.0070000000001</v>
      </c>
      <c r="C203" s="119">
        <f t="shared" si="12"/>
        <v>1218.3900833333332</v>
      </c>
      <c r="D203" s="117">
        <f t="shared" si="14"/>
        <v>2.6176617730474243</v>
      </c>
      <c r="E203" s="116">
        <f t="shared" si="11"/>
        <v>1.0558075916788279</v>
      </c>
      <c r="F203" s="115">
        <f t="shared" si="13"/>
        <v>1283.6732075570362</v>
      </c>
      <c r="G203" s="187"/>
      <c r="H203" s="187"/>
    </row>
    <row r="204" spans="1:8" s="24" customFormat="1" hidden="1">
      <c r="A204" s="114">
        <v>202</v>
      </c>
      <c r="B204" s="184">
        <f>'8.SeasRegChopraMineEvenp12'!B204</f>
        <v>1260.71</v>
      </c>
      <c r="C204" s="119">
        <f t="shared" si="12"/>
        <v>1230.0026249999999</v>
      </c>
      <c r="D204" s="117">
        <f t="shared" si="14"/>
        <v>7.1151017198570266</v>
      </c>
      <c r="E204" s="116">
        <f t="shared" si="11"/>
        <v>1.0506280696812795</v>
      </c>
      <c r="F204" s="115">
        <f t="shared" si="13"/>
        <v>1282.8250103070086</v>
      </c>
      <c r="G204" s="187"/>
      <c r="H204" s="187"/>
    </row>
    <row r="205" spans="1:8" s="24" customFormat="1" hidden="1">
      <c r="A205" s="114">
        <v>203</v>
      </c>
      <c r="B205" s="184">
        <f>'8.SeasRegChopraMineEvenp12'!B205</f>
        <v>1253.4490000000001</v>
      </c>
      <c r="C205" s="119">
        <f t="shared" si="12"/>
        <v>1237.6816249999997</v>
      </c>
      <c r="D205" s="117">
        <f t="shared" si="14"/>
        <v>7.3970508599284432</v>
      </c>
      <c r="E205" s="116">
        <f t="shared" si="11"/>
        <v>0.98202475243043019</v>
      </c>
      <c r="F205" s="115">
        <f t="shared" si="13"/>
        <v>1214.880229309364</v>
      </c>
      <c r="G205" s="187"/>
      <c r="H205" s="187"/>
    </row>
    <row r="206" spans="1:8" s="24" customFormat="1" hidden="1">
      <c r="A206" s="114">
        <v>204</v>
      </c>
      <c r="B206" s="184">
        <f>'8.SeasRegChopraMineEvenp12'!B206</f>
        <v>1235.8019999999999</v>
      </c>
      <c r="C206" s="119">
        <f t="shared" si="12"/>
        <v>1246.1415</v>
      </c>
      <c r="D206" s="117">
        <f t="shared" si="14"/>
        <v>7.9284629299643408</v>
      </c>
      <c r="E206" s="116">
        <f t="shared" si="11"/>
        <v>0.96883715352135114</v>
      </c>
      <c r="F206" s="115">
        <f t="shared" si="13"/>
        <v>1206.2784802302658</v>
      </c>
      <c r="G206" s="187"/>
      <c r="H206" s="187"/>
    </row>
    <row r="207" spans="1:8" s="24" customFormat="1" hidden="1">
      <c r="A207" s="114">
        <v>205</v>
      </c>
      <c r="B207" s="184">
        <f>'8.SeasRegChopraMineEvenp12'!B207</f>
        <v>1214.4359999999999</v>
      </c>
      <c r="C207" s="119">
        <f t="shared" si="12"/>
        <v>1252.7035000000001</v>
      </c>
      <c r="D207" s="117">
        <f t="shared" si="14"/>
        <v>7.2452314649822327</v>
      </c>
      <c r="E207" s="116">
        <f t="shared" ref="E207:E270" si="15">(1-$H$4)*E195+$H$4*(B195/(C194+D194))</f>
        <v>0.98950964249618745</v>
      </c>
      <c r="F207" s="115">
        <f t="shared" si="13"/>
        <v>1240.9143206840361</v>
      </c>
      <c r="G207" s="187"/>
      <c r="H207" s="187"/>
    </row>
    <row r="208" spans="1:8" s="24" customFormat="1" hidden="1">
      <c r="A208" s="114">
        <v>206</v>
      </c>
      <c r="B208" s="184">
        <f>'8.SeasRegChopraMineEvenp12'!B208</f>
        <v>1076.961</v>
      </c>
      <c r="C208" s="119">
        <f t="shared" ref="C208:C271" si="16">(AVERAGE(B202:B213)+AVERAGE(B203:B214))/2</f>
        <v>1253.2650833333332</v>
      </c>
      <c r="D208" s="117">
        <f t="shared" si="14"/>
        <v>3.9034073991576896</v>
      </c>
      <c r="E208" s="116">
        <f t="shared" si="15"/>
        <v>0.88697716139592864</v>
      </c>
      <c r="F208" s="115">
        <f t="shared" ref="F208:F271" si="17">(C207+D207)*E208</f>
        <v>1117.5457493392112</v>
      </c>
      <c r="G208" s="187"/>
      <c r="H208" s="187"/>
    </row>
    <row r="209" spans="1:8" s="24" customFormat="1" hidden="1">
      <c r="A209" s="114">
        <v>207</v>
      </c>
      <c r="B209" s="184">
        <f>'8.SeasRegChopraMineEvenp12'!B209</f>
        <v>1152.4839999999999</v>
      </c>
      <c r="C209" s="119">
        <f t="shared" si="16"/>
        <v>1257.3364583333334</v>
      </c>
      <c r="D209" s="117">
        <f t="shared" si="14"/>
        <v>3.987391199578953</v>
      </c>
      <c r="E209" s="116">
        <f t="shared" si="15"/>
        <v>0.86811102364721482</v>
      </c>
      <c r="F209" s="115">
        <f t="shared" si="17"/>
        <v>1091.3618253868067</v>
      </c>
      <c r="G209" s="187"/>
      <c r="H209" s="187"/>
    </row>
    <row r="210" spans="1:8" s="24" customFormat="1" hidden="1">
      <c r="A210" s="114">
        <v>208</v>
      </c>
      <c r="B210" s="184">
        <f>'8.SeasRegChopraMineEvenp12'!B210</f>
        <v>1275.8800000000001</v>
      </c>
      <c r="C210" s="119">
        <f t="shared" si="16"/>
        <v>1263.3730833333334</v>
      </c>
      <c r="D210" s="117">
        <f t="shared" si="14"/>
        <v>5.0120080997894556</v>
      </c>
      <c r="E210" s="116">
        <f t="shared" si="15"/>
        <v>0.97226471664389058</v>
      </c>
      <c r="F210" s="115">
        <f t="shared" si="17"/>
        <v>1226.3406751622983</v>
      </c>
      <c r="G210" s="187"/>
      <c r="H210" s="187"/>
    </row>
    <row r="211" spans="1:8" s="24" customFormat="1" hidden="1">
      <c r="A211" s="114">
        <v>209</v>
      </c>
      <c r="B211" s="184">
        <f>'8.SeasRegChopraMineEvenp12'!B211</f>
        <v>1288.652</v>
      </c>
      <c r="C211" s="119">
        <f t="shared" si="16"/>
        <v>1264.5978333333333</v>
      </c>
      <c r="D211" s="117">
        <f t="shared" si="14"/>
        <v>3.1183790498946569</v>
      </c>
      <c r="E211" s="116">
        <f t="shared" si="15"/>
        <v>1.0278264559077068</v>
      </c>
      <c r="F211" s="115">
        <f t="shared" si="17"/>
        <v>1303.6797532538794</v>
      </c>
      <c r="G211" s="187"/>
      <c r="H211" s="187"/>
    </row>
    <row r="212" spans="1:8" s="24" customFormat="1" hidden="1">
      <c r="A212" s="114">
        <v>210</v>
      </c>
      <c r="B212" s="184">
        <f>'8.SeasRegChopraMineEvenp12'!B212</f>
        <v>1346.9549999999999</v>
      </c>
      <c r="C212" s="119">
        <f t="shared" si="16"/>
        <v>1263.8234583333333</v>
      </c>
      <c r="D212" s="117">
        <f t="shared" si="14"/>
        <v>1.1720020249473466</v>
      </c>
      <c r="E212" s="116">
        <f t="shared" si="15"/>
        <v>1.0246548059267127</v>
      </c>
      <c r="F212" s="115">
        <f t="shared" si="17"/>
        <v>1298.9715095696836</v>
      </c>
      <c r="G212" s="187"/>
      <c r="H212" s="187"/>
    </row>
    <row r="213" spans="1:8" s="24" customFormat="1" hidden="1">
      <c r="A213" s="114">
        <v>211</v>
      </c>
      <c r="B213" s="184">
        <f>'8.SeasRegChopraMineEvenp12'!B213</f>
        <v>1300.4680000000001</v>
      </c>
      <c r="C213" s="119">
        <f t="shared" si="16"/>
        <v>1252.7602916666667</v>
      </c>
      <c r="D213" s="117">
        <f t="shared" si="14"/>
        <v>-4.9455823208596144</v>
      </c>
      <c r="E213" s="116">
        <f t="shared" si="15"/>
        <v>1.0596361384515347</v>
      </c>
      <c r="F213" s="115">
        <f t="shared" si="17"/>
        <v>1340.4349047727701</v>
      </c>
      <c r="G213" s="187"/>
      <c r="H213" s="187"/>
    </row>
    <row r="214" spans="1:8" s="24" customFormat="1" hidden="1">
      <c r="A214" s="114">
        <v>212</v>
      </c>
      <c r="B214" s="184">
        <f>'8.SeasRegChopraMineEvenp12'!B214</f>
        <v>1330.7850000000001</v>
      </c>
      <c r="C214" s="119">
        <f t="shared" si="16"/>
        <v>1235.3977500000001</v>
      </c>
      <c r="D214" s="117">
        <f t="shared" si="14"/>
        <v>-11.154061993763122</v>
      </c>
      <c r="E214" s="116">
        <f t="shared" si="15"/>
        <v>1.0897465755770264</v>
      </c>
      <c r="F214" s="115">
        <f t="shared" si="17"/>
        <v>1359.8018064642358</v>
      </c>
      <c r="G214" s="187"/>
      <c r="H214" s="187"/>
    </row>
    <row r="215" spans="1:8" s="24" customFormat="1" hidden="1">
      <c r="A215" s="114">
        <v>213</v>
      </c>
      <c r="B215" s="184">
        <f>'8.SeasRegChopraMineEvenp12'!B215</f>
        <v>1404.904</v>
      </c>
      <c r="C215" s="119">
        <f t="shared" si="16"/>
        <v>1239.9094583333333</v>
      </c>
      <c r="D215" s="117">
        <f t="shared" si="14"/>
        <v>-3.3211768302149522</v>
      </c>
      <c r="E215" s="116">
        <f t="shared" si="15"/>
        <v>1.0617022877703786</v>
      </c>
      <c r="F215" s="115">
        <f t="shared" si="17"/>
        <v>1299.7823243446674</v>
      </c>
      <c r="G215" s="187"/>
      <c r="H215" s="187"/>
    </row>
    <row r="216" spans="1:8" s="24" customFormat="1" hidden="1">
      <c r="A216" s="114">
        <v>214</v>
      </c>
      <c r="B216" s="184">
        <f>'8.SeasRegChopraMineEvenp12'!B216</f>
        <v>1298.692</v>
      </c>
      <c r="C216" s="119">
        <f t="shared" si="16"/>
        <v>1251.2184999999999</v>
      </c>
      <c r="D216" s="117">
        <f t="shared" si="14"/>
        <v>3.993932418225846</v>
      </c>
      <c r="E216" s="116">
        <f t="shared" si="15"/>
        <v>1.0415720213492183</v>
      </c>
      <c r="F216" s="115">
        <f t="shared" si="17"/>
        <v>1287.9957559419593</v>
      </c>
      <c r="G216" s="187"/>
      <c r="H216" s="187"/>
    </row>
    <row r="217" spans="1:8" s="24" customFormat="1" hidden="1">
      <c r="A217" s="114">
        <v>215</v>
      </c>
      <c r="B217" s="184">
        <f>'8.SeasRegChopraMineEvenp12'!B217</f>
        <v>1244.8610000000001</v>
      </c>
      <c r="C217" s="119">
        <f t="shared" si="16"/>
        <v>1253.0244583333333</v>
      </c>
      <c r="D217" s="117">
        <f t="shared" si="14"/>
        <v>2.8999453757796054</v>
      </c>
      <c r="E217" s="116">
        <f t="shared" si="15"/>
        <v>0.99761290942535863</v>
      </c>
      <c r="F217" s="115">
        <f t="shared" si="17"/>
        <v>1252.2161266516275</v>
      </c>
      <c r="G217" s="187"/>
      <c r="H217" s="187"/>
    </row>
    <row r="218" spans="1:8" s="24" customFormat="1" hidden="1">
      <c r="A218" s="114">
        <v>216</v>
      </c>
      <c r="B218" s="184">
        <f>'8.SeasRegChopraMineEvenp12'!B218</f>
        <v>1225.8050000000001</v>
      </c>
      <c r="C218" s="119">
        <f t="shared" si="16"/>
        <v>1253.0185416666668</v>
      </c>
      <c r="D218" s="117">
        <f t="shared" si="14"/>
        <v>1.4470143545565488</v>
      </c>
      <c r="E218" s="116">
        <f t="shared" si="15"/>
        <v>0.98069323954312138</v>
      </c>
      <c r="F218" s="115">
        <f t="shared" si="17"/>
        <v>1231.6765720947531</v>
      </c>
      <c r="G218" s="187"/>
      <c r="H218" s="187"/>
    </row>
    <row r="219" spans="1:8" s="24" customFormat="1" hidden="1">
      <c r="A219" s="114">
        <v>217</v>
      </c>
      <c r="B219" s="184">
        <f>'8.SeasRegChopraMineEvenp12'!B219</f>
        <v>958.91700000000003</v>
      </c>
      <c r="C219" s="119">
        <f t="shared" si="16"/>
        <v>1254.9924583333336</v>
      </c>
      <c r="D219" s="117">
        <f t="shared" si="14"/>
        <v>1.7104655106116793</v>
      </c>
      <c r="E219" s="116">
        <f t="shared" si="15"/>
        <v>0.97895268735543395</v>
      </c>
      <c r="F219" s="115">
        <f t="shared" si="17"/>
        <v>1228.0624272618054</v>
      </c>
      <c r="G219" s="187"/>
      <c r="H219" s="187"/>
    </row>
    <row r="220" spans="1:8" s="24" customFormat="1" hidden="1">
      <c r="A220" s="114">
        <v>218</v>
      </c>
      <c r="B220" s="184">
        <f>'8.SeasRegChopraMineEvenp12'!B220</f>
        <v>915.779</v>
      </c>
      <c r="C220" s="119">
        <f t="shared" si="16"/>
        <v>1265.3441250000001</v>
      </c>
      <c r="D220" s="117">
        <f t="shared" si="14"/>
        <v>6.0310660886390703</v>
      </c>
      <c r="E220" s="116">
        <f t="shared" si="15"/>
        <v>0.87087144680386663</v>
      </c>
      <c r="F220" s="115">
        <f t="shared" si="17"/>
        <v>1094.4266934906259</v>
      </c>
      <c r="G220" s="187"/>
      <c r="H220" s="187"/>
    </row>
    <row r="221" spans="1:8" s="24" customFormat="1" hidden="1">
      <c r="A221" s="114">
        <v>219</v>
      </c>
      <c r="B221" s="184">
        <f>'8.SeasRegChopraMineEvenp12'!B221</f>
        <v>1421.9469999999999</v>
      </c>
      <c r="C221" s="119">
        <f t="shared" si="16"/>
        <v>1271.2007916666666</v>
      </c>
      <c r="D221" s="117">
        <f t="shared" si="14"/>
        <v>5.94386637765282</v>
      </c>
      <c r="E221" s="116">
        <f t="shared" si="15"/>
        <v>0.89242048378074879</v>
      </c>
      <c r="F221" s="115">
        <f t="shared" si="17"/>
        <v>1134.6012630981654</v>
      </c>
      <c r="G221" s="187"/>
      <c r="H221" s="187"/>
    </row>
    <row r="222" spans="1:8" s="24" customFormat="1" hidden="1">
      <c r="A222" s="114">
        <v>220</v>
      </c>
      <c r="B222" s="184">
        <f>'8.SeasRegChopraMineEvenp12'!B222</f>
        <v>1277.8340000000001</v>
      </c>
      <c r="C222" s="119">
        <f t="shared" si="16"/>
        <v>1271.4885833333333</v>
      </c>
      <c r="D222" s="117">
        <f t="shared" si="14"/>
        <v>3.1158290221597276</v>
      </c>
      <c r="E222" s="116">
        <f t="shared" si="15"/>
        <v>0.99190254591987181</v>
      </c>
      <c r="F222" s="115">
        <f t="shared" si="17"/>
        <v>1266.8030378221245</v>
      </c>
      <c r="G222" s="187"/>
      <c r="H222" s="187"/>
    </row>
    <row r="223" spans="1:8" s="24" customFormat="1" hidden="1">
      <c r="A223" s="114">
        <v>221</v>
      </c>
      <c r="B223" s="184">
        <f>'8.SeasRegChopraMineEvenp12'!B223</f>
        <v>1330.0409999999999</v>
      </c>
      <c r="C223" s="119">
        <f t="shared" si="16"/>
        <v>1276.1005833333334</v>
      </c>
      <c r="D223" s="117">
        <f t="shared" si="14"/>
        <v>3.863914511079904</v>
      </c>
      <c r="E223" s="116">
        <f t="shared" si="15"/>
        <v>1.0219024848064304</v>
      </c>
      <c r="F223" s="115">
        <f t="shared" si="17"/>
        <v>1302.5214161313183</v>
      </c>
      <c r="G223" s="187"/>
      <c r="H223" s="187"/>
    </row>
    <row r="224" spans="1:8" s="24" customFormat="1" hidden="1">
      <c r="A224" s="114">
        <v>222</v>
      </c>
      <c r="B224" s="184">
        <f>'8.SeasRegChopraMineEvenp12'!B224</f>
        <v>1305.424</v>
      </c>
      <c r="C224" s="119">
        <f t="shared" si="16"/>
        <v>1279.5058333333332</v>
      </c>
      <c r="D224" s="117">
        <f t="shared" si="14"/>
        <v>3.6345822555398501</v>
      </c>
      <c r="E224" s="116">
        <f t="shared" si="15"/>
        <v>1.0435799762296587</v>
      </c>
      <c r="F224" s="115">
        <f t="shared" si="17"/>
        <v>1335.7453202352799</v>
      </c>
      <c r="G224" s="187"/>
      <c r="H224" s="187"/>
    </row>
    <row r="225" spans="1:8" s="24" customFormat="1" hidden="1">
      <c r="A225" s="114">
        <v>223</v>
      </c>
      <c r="B225" s="184">
        <f>'8.SeasRegChopraMineEvenp12'!B225</f>
        <v>1389.373</v>
      </c>
      <c r="C225" s="119">
        <f t="shared" si="16"/>
        <v>1291.1137083333333</v>
      </c>
      <c r="D225" s="117">
        <f t="shared" si="14"/>
        <v>7.6212286277699999</v>
      </c>
      <c r="E225" s="116">
        <f t="shared" si="15"/>
        <v>1.0438388861983725</v>
      </c>
      <c r="F225" s="115">
        <f t="shared" si="17"/>
        <v>1339.3918622444062</v>
      </c>
      <c r="G225" s="187"/>
      <c r="H225" s="187"/>
    </row>
    <row r="226" spans="1:8" s="24" customFormat="1" hidden="1">
      <c r="A226" s="114">
        <v>224</v>
      </c>
      <c r="B226" s="184">
        <f>'8.SeasRegChopraMineEvenp12'!B226</f>
        <v>1490.32</v>
      </c>
      <c r="C226" s="119">
        <f t="shared" si="16"/>
        <v>1317.8229999999999</v>
      </c>
      <c r="D226" s="117">
        <f t="shared" si="14"/>
        <v>17.16526014721828</v>
      </c>
      <c r="E226" s="116">
        <f t="shared" si="15"/>
        <v>1.0781195262054699</v>
      </c>
      <c r="F226" s="115">
        <f t="shared" si="17"/>
        <v>1400.1914949029956</v>
      </c>
      <c r="G226" s="187"/>
      <c r="H226" s="187"/>
    </row>
    <row r="227" spans="1:8" s="24" customFormat="1" hidden="1">
      <c r="A227" s="114">
        <v>225</v>
      </c>
      <c r="B227" s="184">
        <f>'8.SeasRegChopraMineEvenp12'!B227</f>
        <v>1385.9290000000001</v>
      </c>
      <c r="C227" s="119">
        <f t="shared" si="16"/>
        <v>1318.45325</v>
      </c>
      <c r="D227" s="117">
        <f t="shared" si="14"/>
        <v>8.8977550736092201</v>
      </c>
      <c r="E227" s="116">
        <f t="shared" si="15"/>
        <v>1.1046356010825877</v>
      </c>
      <c r="F227" s="115">
        <f t="shared" si="17"/>
        <v>1474.6755591859203</v>
      </c>
      <c r="G227" s="187"/>
      <c r="H227" s="187"/>
    </row>
    <row r="228" spans="1:8" s="24" customFormat="1" hidden="1">
      <c r="A228" s="114">
        <v>226</v>
      </c>
      <c r="B228" s="184">
        <f>'8.SeasRegChopraMineEvenp12'!B228</f>
        <v>1324.5740000000001</v>
      </c>
      <c r="C228" s="119">
        <f t="shared" si="16"/>
        <v>1298.1597916666665</v>
      </c>
      <c r="D228" s="117">
        <f t="shared" si="14"/>
        <v>-5.6978516298621633</v>
      </c>
      <c r="E228" s="116">
        <f t="shared" si="15"/>
        <v>1.0458969224573864</v>
      </c>
      <c r="F228" s="115">
        <f t="shared" si="17"/>
        <v>1388.2723312272067</v>
      </c>
      <c r="G228" s="187"/>
      <c r="H228" s="187"/>
    </row>
    <row r="229" spans="1:8" s="24" customFormat="1" hidden="1">
      <c r="A229" s="114">
        <v>227</v>
      </c>
      <c r="B229" s="184">
        <f>'8.SeasRegChopraMineEvenp12'!B229</f>
        <v>1329.6669999999999</v>
      </c>
      <c r="C229" s="119">
        <f t="shared" si="16"/>
        <v>1295.5814166666667</v>
      </c>
      <c r="D229" s="117">
        <f t="shared" si="14"/>
        <v>-4.1381133149309939</v>
      </c>
      <c r="E229" s="116">
        <f t="shared" si="15"/>
        <v>0.99468307601164019</v>
      </c>
      <c r="F229" s="115">
        <f t="shared" si="17"/>
        <v>1285.5900181437805</v>
      </c>
      <c r="G229" s="187"/>
      <c r="H229" s="187"/>
    </row>
    <row r="230" spans="1:8" s="24" customFormat="1" hidden="1">
      <c r="A230" s="114">
        <v>228</v>
      </c>
      <c r="B230" s="184">
        <f>'8.SeasRegChopraMineEvenp12'!B230</f>
        <v>1222.7249999999999</v>
      </c>
      <c r="C230" s="119">
        <f t="shared" si="16"/>
        <v>1297.867125</v>
      </c>
      <c r="D230" s="117">
        <f t="shared" si="14"/>
        <v>-0.92620249079883088</v>
      </c>
      <c r="E230" s="116">
        <f t="shared" si="15"/>
        <v>0.97835568957697194</v>
      </c>
      <c r="F230" s="115">
        <f t="shared" si="17"/>
        <v>1263.49090360025</v>
      </c>
      <c r="G230" s="187"/>
      <c r="H230" s="187"/>
    </row>
    <row r="231" spans="1:8" s="24" customFormat="1" hidden="1">
      <c r="A231" s="114">
        <v>229</v>
      </c>
      <c r="B231" s="184">
        <f>'8.SeasRegChopraMineEvenp12'!B231</f>
        <v>1240.586</v>
      </c>
      <c r="C231" s="119">
        <f t="shared" si="16"/>
        <v>1294.0976666666666</v>
      </c>
      <c r="D231" s="117">
        <f t="shared" si="14"/>
        <v>-2.3478304120661315</v>
      </c>
      <c r="E231" s="116">
        <f t="shared" si="15"/>
        <v>0.87167775024378802</v>
      </c>
      <c r="F231" s="115">
        <f t="shared" si="17"/>
        <v>1130.5145455319234</v>
      </c>
      <c r="G231" s="187"/>
      <c r="H231" s="187"/>
    </row>
    <row r="232" spans="1:8" s="24" customFormat="1" hidden="1">
      <c r="A232" s="114">
        <v>230</v>
      </c>
      <c r="B232" s="184">
        <f>'8.SeasRegChopraMineEvenp12'!B232</f>
        <v>1275.133</v>
      </c>
      <c r="C232" s="119">
        <f t="shared" si="16"/>
        <v>1289.3165416666668</v>
      </c>
      <c r="D232" s="117">
        <f t="shared" si="14"/>
        <v>-3.5644777060329393</v>
      </c>
      <c r="E232" s="116">
        <f t="shared" si="15"/>
        <v>0.79979351338735694</v>
      </c>
      <c r="F232" s="115">
        <f t="shared" si="17"/>
        <v>1033.13313995561</v>
      </c>
      <c r="G232" s="187"/>
      <c r="H232" s="187"/>
    </row>
    <row r="233" spans="1:8" s="24" customFormat="1" hidden="1">
      <c r="A233" s="114">
        <v>231</v>
      </c>
      <c r="B233" s="184">
        <f>'8.SeasRegChopraMineEvenp12'!B233</f>
        <v>1077.7190000000001</v>
      </c>
      <c r="C233" s="119">
        <f t="shared" si="16"/>
        <v>1283.4092916666668</v>
      </c>
      <c r="D233" s="117">
        <f t="shared" si="14"/>
        <v>-4.7358638530164576</v>
      </c>
      <c r="E233" s="116">
        <f t="shared" si="15"/>
        <v>1.0054263607696607</v>
      </c>
      <c r="F233" s="115">
        <f t="shared" si="17"/>
        <v>1292.7290185200202</v>
      </c>
      <c r="G233" s="187"/>
      <c r="H233" s="187"/>
    </row>
    <row r="234" spans="1:8" s="24" customFormat="1" hidden="1">
      <c r="A234" s="114">
        <v>232</v>
      </c>
      <c r="B234" s="184">
        <f>'8.SeasRegChopraMineEvenp12'!B234</f>
        <v>1135.019</v>
      </c>
      <c r="C234" s="119">
        <f t="shared" si="16"/>
        <v>1282.5922916666668</v>
      </c>
      <c r="D234" s="117">
        <f t="shared" si="14"/>
        <v>-2.7764319265082325</v>
      </c>
      <c r="E234" s="116">
        <f t="shared" si="15"/>
        <v>0.99622114918395588</v>
      </c>
      <c r="F234" s="115">
        <f t="shared" si="17"/>
        <v>1273.8415116875028</v>
      </c>
      <c r="G234" s="187"/>
      <c r="H234" s="187"/>
    </row>
    <row r="235" spans="1:8" s="24" customFormat="1" hidden="1">
      <c r="A235" s="114">
        <v>233</v>
      </c>
      <c r="B235" s="184">
        <f>'8.SeasRegChopraMineEvenp12'!B235</f>
        <v>1410.9749999999999</v>
      </c>
      <c r="C235" s="119">
        <f t="shared" si="16"/>
        <v>1289.0095416666668</v>
      </c>
      <c r="D235" s="117">
        <f t="shared" si="14"/>
        <v>1.8204090367458674</v>
      </c>
      <c r="E235" s="116">
        <f t="shared" si="15"/>
        <v>1.0326978278955952</v>
      </c>
      <c r="F235" s="115">
        <f t="shared" si="17"/>
        <v>1321.6630584599955</v>
      </c>
      <c r="G235" s="187"/>
      <c r="H235" s="187"/>
    </row>
    <row r="236" spans="1:8" s="24" customFormat="1" hidden="1">
      <c r="A236" s="114">
        <v>234</v>
      </c>
      <c r="B236" s="184">
        <f>'8.SeasRegChopraMineEvenp12'!B236</f>
        <v>1279.347</v>
      </c>
      <c r="C236" s="119">
        <f t="shared" si="16"/>
        <v>1297.5489583333333</v>
      </c>
      <c r="D236" s="117">
        <f t="shared" si="14"/>
        <v>5.1799128517061899</v>
      </c>
      <c r="E236" s="116">
        <f t="shared" si="15"/>
        <v>1.0317353819903872</v>
      </c>
      <c r="F236" s="115">
        <f t="shared" si="17"/>
        <v>1331.7949322736181</v>
      </c>
      <c r="G236" s="187"/>
      <c r="H236" s="187"/>
    </row>
    <row r="237" spans="1:8" s="24" customFormat="1" hidden="1">
      <c r="A237" s="114">
        <v>235</v>
      </c>
      <c r="B237" s="184">
        <f>'8.SeasRegChopraMineEvenp12'!B237</f>
        <v>1324.9829999999999</v>
      </c>
      <c r="C237" s="119">
        <f t="shared" si="16"/>
        <v>1304.6007500000001</v>
      </c>
      <c r="D237" s="117">
        <f t="shared" si="14"/>
        <v>6.1158522591864743</v>
      </c>
      <c r="E237" s="116">
        <f t="shared" si="15"/>
        <v>1.0633149845070116</v>
      </c>
      <c r="F237" s="115">
        <f t="shared" si="17"/>
        <v>1385.211129480957</v>
      </c>
      <c r="G237" s="187"/>
      <c r="H237" s="187"/>
    </row>
    <row r="238" spans="1:8" s="24" customFormat="1" hidden="1">
      <c r="A238" s="114">
        <v>236</v>
      </c>
      <c r="B238" s="184">
        <f>'8.SeasRegChopraMineEvenp12'!B238</f>
        <v>1439.963</v>
      </c>
      <c r="C238" s="119">
        <f t="shared" si="16"/>
        <v>1303.9091666666666</v>
      </c>
      <c r="D238" s="117">
        <f t="shared" si="14"/>
        <v>2.7121344629264956</v>
      </c>
      <c r="E238" s="116">
        <f t="shared" si="15"/>
        <v>1.1128181019240437</v>
      </c>
      <c r="F238" s="115">
        <f t="shared" si="17"/>
        <v>1458.5891614863999</v>
      </c>
      <c r="G238" s="187"/>
      <c r="H238" s="187"/>
    </row>
    <row r="239" spans="1:8" s="24" customFormat="1" hidden="1">
      <c r="A239" s="114">
        <v>237</v>
      </c>
      <c r="B239" s="184">
        <f>'8.SeasRegChopraMineEvenp12'!B239</f>
        <v>1294.5119999999999</v>
      </c>
      <c r="C239" s="119">
        <f t="shared" si="16"/>
        <v>1302.9685833333333</v>
      </c>
      <c r="D239" s="117">
        <f t="shared" si="14"/>
        <v>0.88577556479660813</v>
      </c>
      <c r="E239" s="116">
        <f t="shared" si="15"/>
        <v>1.0713968971047214</v>
      </c>
      <c r="F239" s="115">
        <f t="shared" si="17"/>
        <v>1399.9100077211799</v>
      </c>
      <c r="G239" s="187"/>
      <c r="H239" s="187"/>
    </row>
    <row r="240" spans="1:8" s="24" customFormat="1" hidden="1">
      <c r="A240" s="114">
        <v>238</v>
      </c>
      <c r="B240" s="184">
        <f>'8.SeasRegChopraMineEvenp12'!B240</f>
        <v>1396.383</v>
      </c>
      <c r="C240" s="119">
        <f t="shared" si="16"/>
        <v>1307.9559999999999</v>
      </c>
      <c r="D240" s="117">
        <f t="shared" si="14"/>
        <v>2.9365961157316063</v>
      </c>
      <c r="E240" s="116">
        <f t="shared" si="15"/>
        <v>1.021902390873906</v>
      </c>
      <c r="F240" s="115">
        <f t="shared" si="17"/>
        <v>1332.411886709363</v>
      </c>
      <c r="G240" s="187"/>
      <c r="H240" s="187"/>
    </row>
    <row r="241" spans="1:8" s="24" customFormat="1" hidden="1">
      <c r="A241" s="114">
        <v>239</v>
      </c>
      <c r="B241" s="184">
        <f>'8.SeasRegChopraMineEvenp12'!B241</f>
        <v>1411.8720000000001</v>
      </c>
      <c r="C241" s="119">
        <f t="shared" si="16"/>
        <v>1311.5765833333332</v>
      </c>
      <c r="D241" s="117">
        <f t="shared" si="14"/>
        <v>3.2785897245324747</v>
      </c>
      <c r="E241" s="116">
        <f t="shared" si="15"/>
        <v>1.0117346349360616</v>
      </c>
      <c r="F241" s="115">
        <f t="shared" si="17"/>
        <v>1326.2754421715358</v>
      </c>
      <c r="G241" s="187"/>
      <c r="H241" s="187"/>
    </row>
    <row r="242" spans="1:8" s="24" customFormat="1" hidden="1">
      <c r="A242" s="114">
        <v>240</v>
      </c>
      <c r="B242" s="184">
        <f>'8.SeasRegChopraMineEvenp12'!B242</f>
        <v>1345.4659999999999</v>
      </c>
      <c r="C242" s="119">
        <f t="shared" si="16"/>
        <v>1314.2061249999999</v>
      </c>
      <c r="D242" s="117">
        <f t="shared" si="14"/>
        <v>2.9540656955995788</v>
      </c>
      <c r="E242" s="116">
        <f t="shared" si="15"/>
        <v>0.96257261048459186</v>
      </c>
      <c r="F242" s="115">
        <f t="shared" si="17"/>
        <v>1265.6435763394795</v>
      </c>
      <c r="G242" s="187"/>
      <c r="H242" s="187"/>
    </row>
    <row r="243" spans="1:8" s="24" customFormat="1" hidden="1">
      <c r="A243" s="114">
        <v>241</v>
      </c>
      <c r="B243" s="184">
        <f>'8.SeasRegChopraMineEvenp12'!B243</f>
        <v>1287.088</v>
      </c>
      <c r="C243" s="119">
        <f t="shared" si="16"/>
        <v>1319.9814583333332</v>
      </c>
      <c r="D243" s="117">
        <f t="shared" si="14"/>
        <v>4.3646995144664213</v>
      </c>
      <c r="E243" s="116">
        <f t="shared" si="15"/>
        <v>0.9141127804590119</v>
      </c>
      <c r="F243" s="115">
        <f t="shared" si="17"/>
        <v>1204.0329642266768</v>
      </c>
      <c r="G243" s="187"/>
      <c r="H243" s="187"/>
    </row>
    <row r="244" spans="1:8" s="24" customFormat="1" hidden="1">
      <c r="A244" s="114">
        <v>242</v>
      </c>
      <c r="B244" s="184">
        <f>'8.SeasRegChopraMineEvenp12'!B244</f>
        <v>1212.0329999999999</v>
      </c>
      <c r="C244" s="119">
        <f t="shared" si="16"/>
        <v>1325.5883749999998</v>
      </c>
      <c r="D244" s="117">
        <f t="shared" si="14"/>
        <v>4.985808090566521</v>
      </c>
      <c r="E244" s="116">
        <f t="shared" si="15"/>
        <v>0.89346484712875041</v>
      </c>
      <c r="F244" s="115">
        <f t="shared" si="17"/>
        <v>1183.2567374670321</v>
      </c>
      <c r="G244" s="187"/>
      <c r="H244" s="187"/>
    </row>
    <row r="245" spans="1:8" s="24" customFormat="1" hidden="1">
      <c r="A245" s="114">
        <v>243</v>
      </c>
      <c r="B245" s="184">
        <f>'8.SeasRegChopraMineEvenp12'!B245</f>
        <v>1118.2449999999999</v>
      </c>
      <c r="C245" s="119">
        <f t="shared" si="16"/>
        <v>1334.178375</v>
      </c>
      <c r="D245" s="117">
        <f t="shared" si="14"/>
        <v>6.7879040452833337</v>
      </c>
      <c r="E245" s="116">
        <f t="shared" si="15"/>
        <v>0.92181381036172949</v>
      </c>
      <c r="F245" s="115">
        <f t="shared" si="17"/>
        <v>1226.5416576836603</v>
      </c>
      <c r="G245" s="187"/>
      <c r="H245" s="187"/>
    </row>
    <row r="246" spans="1:8" s="24" customFormat="1" hidden="1">
      <c r="A246" s="114">
        <v>244</v>
      </c>
      <c r="B246" s="184">
        <f>'8.SeasRegChopraMineEvenp12'!B246</f>
        <v>1214.191</v>
      </c>
      <c r="C246" s="119">
        <f t="shared" si="16"/>
        <v>1344.2710416666664</v>
      </c>
      <c r="D246" s="117">
        <f t="shared" si="14"/>
        <v>8.4402853559748898</v>
      </c>
      <c r="E246" s="116">
        <f t="shared" si="15"/>
        <v>0.94193734666337425</v>
      </c>
      <c r="F246" s="115">
        <f t="shared" si="17"/>
        <v>1263.106218848972</v>
      </c>
      <c r="G246" s="187"/>
      <c r="H246" s="187"/>
    </row>
    <row r="247" spans="1:8" s="24" customFormat="1" hidden="1">
      <c r="A247" s="114">
        <v>245</v>
      </c>
      <c r="B247" s="184">
        <f>'8.SeasRegChopraMineEvenp12'!B247</f>
        <v>1418.6969999999999</v>
      </c>
      <c r="C247" s="119">
        <f t="shared" si="16"/>
        <v>1351.1777083333332</v>
      </c>
      <c r="D247" s="117">
        <f t="shared" si="14"/>
        <v>7.6734760113208207</v>
      </c>
      <c r="E247" s="116">
        <f t="shared" si="15"/>
        <v>1.067590324679522</v>
      </c>
      <c r="F247" s="115">
        <f t="shared" si="17"/>
        <v>1444.1415248137687</v>
      </c>
      <c r="G247" s="187"/>
      <c r="H247" s="187"/>
    </row>
    <row r="248" spans="1:8" s="24" customFormat="1" hidden="1">
      <c r="A248" s="114">
        <v>246</v>
      </c>
      <c r="B248" s="184">
        <f>'8.SeasRegChopraMineEvenp12'!B248</f>
        <v>1334.7339999999999</v>
      </c>
      <c r="C248" s="119">
        <f t="shared" si="16"/>
        <v>1360.6085833333332</v>
      </c>
      <c r="D248" s="117">
        <f t="shared" si="14"/>
        <v>8.5521755056604185</v>
      </c>
      <c r="E248" s="116">
        <f t="shared" si="15"/>
        <v>1.0114197965621758</v>
      </c>
      <c r="F248" s="115">
        <f t="shared" si="17"/>
        <v>1374.3689884281416</v>
      </c>
      <c r="G248" s="187"/>
      <c r="H248" s="187"/>
    </row>
    <row r="249" spans="1:8" s="24" customFormat="1" hidden="1">
      <c r="A249" s="114">
        <v>247</v>
      </c>
      <c r="B249" s="184">
        <f>'8.SeasRegChopraMineEvenp12'!B249</f>
        <v>1408.204</v>
      </c>
      <c r="C249" s="119">
        <f t="shared" si="16"/>
        <v>1374.2527916666666</v>
      </c>
      <c r="D249" s="117">
        <f t="shared" si="14"/>
        <v>11.0981919194969</v>
      </c>
      <c r="E249" s="116">
        <f t="shared" si="15"/>
        <v>1.0401988431466953</v>
      </c>
      <c r="F249" s="115">
        <f t="shared" si="17"/>
        <v>1424.1994374261726</v>
      </c>
      <c r="G249" s="187"/>
      <c r="H249" s="187"/>
    </row>
    <row r="250" spans="1:8" s="24" customFormat="1" hidden="1">
      <c r="A250" s="114">
        <v>248</v>
      </c>
      <c r="B250" s="184">
        <f>'8.SeasRegChopraMineEvenp12'!B250</f>
        <v>1491.308</v>
      </c>
      <c r="C250" s="119">
        <f t="shared" si="16"/>
        <v>1389.0147916666665</v>
      </c>
      <c r="D250" s="117">
        <f t="shared" si="14"/>
        <v>12.930095959748421</v>
      </c>
      <c r="E250" s="116">
        <f t="shared" si="15"/>
        <v>1.105712766775967</v>
      </c>
      <c r="F250" s="115">
        <f t="shared" si="17"/>
        <v>1531.8002690168639</v>
      </c>
      <c r="G250" s="187"/>
      <c r="H250" s="187"/>
    </row>
    <row r="251" spans="1:8" s="24" customFormat="1" hidden="1">
      <c r="A251" s="114">
        <v>249</v>
      </c>
      <c r="B251" s="184">
        <f>'8.SeasRegChopraMineEvenp12'!B251</f>
        <v>1449.327</v>
      </c>
      <c r="C251" s="119">
        <f t="shared" si="16"/>
        <v>1397.752125</v>
      </c>
      <c r="D251" s="117">
        <f t="shared" si="14"/>
        <v>10.833714646540951</v>
      </c>
      <c r="E251" s="116">
        <f t="shared" si="15"/>
        <v>1.031064626526375</v>
      </c>
      <c r="F251" s="115">
        <f t="shared" si="17"/>
        <v>1445.4957819710901</v>
      </c>
      <c r="G251" s="187"/>
      <c r="H251" s="187"/>
    </row>
    <row r="252" spans="1:8" s="24" customFormat="1" hidden="1">
      <c r="A252" s="114">
        <v>250</v>
      </c>
      <c r="B252" s="184">
        <f>'8.SeasRegChopraMineEvenp12'!B252</f>
        <v>1483.7919999999999</v>
      </c>
      <c r="C252" s="119">
        <f t="shared" si="16"/>
        <v>1403.7797916666668</v>
      </c>
      <c r="D252" s="117">
        <f t="shared" si="14"/>
        <v>8.4306906566038986</v>
      </c>
      <c r="E252" s="116">
        <f t="shared" si="15"/>
        <v>1.0464339318600857</v>
      </c>
      <c r="F252" s="115">
        <f t="shared" si="17"/>
        <v>1473.9920185437702</v>
      </c>
      <c r="G252" s="187"/>
      <c r="H252" s="187"/>
    </row>
    <row r="253" spans="1:8" s="24" customFormat="1" hidden="1">
      <c r="A253" s="114">
        <v>251</v>
      </c>
      <c r="B253" s="184">
        <f>'8.SeasRegChopraMineEvenp12'!B253</f>
        <v>1490.223</v>
      </c>
      <c r="C253" s="119">
        <f t="shared" si="16"/>
        <v>1409.9181250000001</v>
      </c>
      <c r="D253" s="117">
        <f t="shared" si="14"/>
        <v>7.2845119949686099</v>
      </c>
      <c r="E253" s="116">
        <f t="shared" si="15"/>
        <v>1.0443828313184707</v>
      </c>
      <c r="F253" s="115">
        <f t="shared" si="17"/>
        <v>1474.8883819464006</v>
      </c>
      <c r="G253" s="187"/>
      <c r="H253" s="187"/>
    </row>
    <row r="254" spans="1:8" s="24" customFormat="1" hidden="1">
      <c r="A254" s="114">
        <v>252</v>
      </c>
      <c r="B254" s="184">
        <f>'8.SeasRegChopraMineEvenp12'!B254</f>
        <v>1493.4559999999999</v>
      </c>
      <c r="C254" s="119">
        <f t="shared" si="16"/>
        <v>1417.3406666666665</v>
      </c>
      <c r="D254" s="117">
        <f t="shared" si="14"/>
        <v>7.3535268308174793</v>
      </c>
      <c r="E254" s="116">
        <f t="shared" si="15"/>
        <v>0.99292668494698422</v>
      </c>
      <c r="F254" s="115">
        <f t="shared" si="17"/>
        <v>1407.1783162495385</v>
      </c>
      <c r="G254" s="187"/>
      <c r="H254" s="187"/>
    </row>
    <row r="255" spans="1:8" s="24" customFormat="1" hidden="1">
      <c r="A255" s="114">
        <v>253</v>
      </c>
      <c r="B255" s="184">
        <f>'8.SeasRegChopraMineEvenp12'!B255</f>
        <v>1466.559</v>
      </c>
      <c r="C255" s="119">
        <f t="shared" si="16"/>
        <v>1427.941875</v>
      </c>
      <c r="D255" s="117">
        <f t="shared" si="14"/>
        <v>8.9773675820754839</v>
      </c>
      <c r="E255" s="116">
        <f t="shared" si="15"/>
        <v>0.94564084984648</v>
      </c>
      <c r="F255" s="115">
        <f t="shared" si="17"/>
        <v>1347.249027910306</v>
      </c>
      <c r="G255" s="187"/>
      <c r="H255" s="187"/>
    </row>
    <row r="256" spans="1:8" s="24" customFormat="1" hidden="1">
      <c r="A256" s="114">
        <v>254</v>
      </c>
      <c r="B256" s="184">
        <f>'8.SeasRegChopraMineEvenp12'!B256</f>
        <v>1386.85</v>
      </c>
      <c r="C256" s="119">
        <f t="shared" si="16"/>
        <v>1433.3042500000001</v>
      </c>
      <c r="D256" s="117">
        <f t="shared" si="14"/>
        <v>7.1698712910378202</v>
      </c>
      <c r="E256" s="116">
        <f t="shared" si="15"/>
        <v>0.90432917529644485</v>
      </c>
      <c r="F256" s="115">
        <f t="shared" si="17"/>
        <v>1299.4479936118405</v>
      </c>
      <c r="G256" s="187"/>
      <c r="H256" s="187"/>
    </row>
    <row r="257" spans="1:8" s="24" customFormat="1" hidden="1">
      <c r="A257" s="114">
        <v>255</v>
      </c>
      <c r="B257" s="184">
        <f>'8.SeasRegChopraMineEvenp12'!B257</f>
        <v>1153.124</v>
      </c>
      <c r="C257" s="119">
        <f t="shared" si="16"/>
        <v>1436.1382916666666</v>
      </c>
      <c r="D257" s="117">
        <f t="shared" si="14"/>
        <v>5.001956478852164</v>
      </c>
      <c r="E257" s="116">
        <f t="shared" si="15"/>
        <v>0.88111835006348571</v>
      </c>
      <c r="F257" s="115">
        <f t="shared" si="17"/>
        <v>1269.2281810611089</v>
      </c>
      <c r="G257" s="187"/>
      <c r="H257" s="187"/>
    </row>
    <row r="258" spans="1:8" s="24" customFormat="1" hidden="1">
      <c r="A258" s="114">
        <v>256</v>
      </c>
      <c r="B258" s="184">
        <f>'8.SeasRegChopraMineEvenp12'!B258</f>
        <v>1323.9760000000001</v>
      </c>
      <c r="C258" s="119">
        <f t="shared" si="16"/>
        <v>1445.6096666666667</v>
      </c>
      <c r="D258" s="117">
        <f t="shared" si="14"/>
        <v>7.2366657394261225</v>
      </c>
      <c r="E258" s="116">
        <f t="shared" si="15"/>
        <v>0.92369855139560741</v>
      </c>
      <c r="F258" s="115">
        <f t="shared" si="17"/>
        <v>1331.1791595699219</v>
      </c>
      <c r="G258" s="187"/>
      <c r="H258" s="187"/>
    </row>
    <row r="259" spans="1:8" s="24" customFormat="1" hidden="1">
      <c r="A259" s="114">
        <v>257</v>
      </c>
      <c r="B259" s="184">
        <f>'8.SeasRegChopraMineEvenp12'!B259</f>
        <v>1456.232</v>
      </c>
      <c r="C259" s="119">
        <f t="shared" si="16"/>
        <v>1451.3643750000001</v>
      </c>
      <c r="D259" s="117">
        <f t="shared" ref="D259:D314" si="18">(1-$H$3)*D258+$H$3*(C259-C258)</f>
        <v>6.4956870363797528</v>
      </c>
      <c r="E259" s="116">
        <f t="shared" si="15"/>
        <v>1.0581853155303147</v>
      </c>
      <c r="F259" s="115">
        <f t="shared" si="17"/>
        <v>1537.3806546742019</v>
      </c>
      <c r="G259" s="187"/>
      <c r="H259" s="187"/>
    </row>
    <row r="260" spans="1:8" s="24" customFormat="1" hidden="1">
      <c r="A260" s="114">
        <v>258</v>
      </c>
      <c r="B260" s="184">
        <f>'8.SeasRegChopraMineEvenp12'!B260</f>
        <v>1475.34</v>
      </c>
      <c r="C260" s="119">
        <f t="shared" si="16"/>
        <v>1456.1723750000001</v>
      </c>
      <c r="D260" s="117">
        <f t="shared" si="18"/>
        <v>5.6518435181898727</v>
      </c>
      <c r="E260" s="116">
        <f t="shared" si="15"/>
        <v>0.99683579027628633</v>
      </c>
      <c r="F260" s="115">
        <f t="shared" si="17"/>
        <v>1453.2470870522704</v>
      </c>
      <c r="G260" s="187"/>
      <c r="H260" s="187"/>
    </row>
    <row r="261" spans="1:8" s="24" customFormat="1" hidden="1">
      <c r="A261" s="114">
        <v>259</v>
      </c>
      <c r="B261" s="184">
        <f>'8.SeasRegChopraMineEvenp12'!B261</f>
        <v>1522.027</v>
      </c>
      <c r="C261" s="119">
        <f t="shared" si="16"/>
        <v>1464.2817916666668</v>
      </c>
      <c r="D261" s="117">
        <f t="shared" si="18"/>
        <v>6.8806300924282739</v>
      </c>
      <c r="E261" s="116">
        <f t="shared" si="15"/>
        <v>1.0343575139518182</v>
      </c>
      <c r="F261" s="115">
        <f t="shared" si="17"/>
        <v>1512.0488645010344</v>
      </c>
      <c r="G261" s="187"/>
      <c r="H261" s="187"/>
    </row>
    <row r="262" spans="1:8" s="24" customFormat="1" hidden="1">
      <c r="A262" s="114">
        <v>260</v>
      </c>
      <c r="B262" s="184">
        <f>'8.SeasRegChopraMineEvenp12'!B262</f>
        <v>1506.182</v>
      </c>
      <c r="C262" s="119">
        <f t="shared" si="16"/>
        <v>1462.5422916666666</v>
      </c>
      <c r="D262" s="117">
        <f t="shared" si="18"/>
        <v>2.5705650462140697</v>
      </c>
      <c r="E262" s="116">
        <f t="shared" si="15"/>
        <v>1.091098322676016</v>
      </c>
      <c r="F262" s="115">
        <f t="shared" si="17"/>
        <v>1605.1828507653343</v>
      </c>
      <c r="G262" s="187"/>
      <c r="H262" s="187"/>
    </row>
    <row r="263" spans="1:8" s="24" customFormat="1" hidden="1">
      <c r="A263" s="114">
        <v>261</v>
      </c>
      <c r="B263" s="184">
        <f>'8.SeasRegChopraMineEvenp12'!B263</f>
        <v>1502.47</v>
      </c>
      <c r="C263" s="119">
        <f t="shared" si="16"/>
        <v>1461.1152083333332</v>
      </c>
      <c r="D263" s="117">
        <f t="shared" si="18"/>
        <v>0.57174085644029238</v>
      </c>
      <c r="E263" s="116">
        <f t="shared" si="15"/>
        <v>1.0324310204776368</v>
      </c>
      <c r="F263" s="115">
        <f t="shared" si="17"/>
        <v>1512.6279617709852</v>
      </c>
      <c r="G263" s="187"/>
      <c r="H263" s="187"/>
    </row>
    <row r="264" spans="1:8" s="24" customFormat="1" hidden="1">
      <c r="A264" s="114">
        <v>262</v>
      </c>
      <c r="B264" s="184">
        <f>'8.SeasRegChopraMineEvenp12'!B264</f>
        <v>1657.962</v>
      </c>
      <c r="C264" s="119">
        <f t="shared" si="16"/>
        <v>1464.9188333333332</v>
      </c>
      <c r="D264" s="117">
        <f t="shared" si="18"/>
        <v>2.1876829282201515</v>
      </c>
      <c r="E264" s="116">
        <f t="shared" si="15"/>
        <v>1.0499125915130496</v>
      </c>
      <c r="F264" s="115">
        <f t="shared" si="17"/>
        <v>1534.6435328046384</v>
      </c>
      <c r="G264" s="187"/>
      <c r="H264" s="187"/>
    </row>
    <row r="265" spans="1:8" s="24" customFormat="1" hidden="1">
      <c r="A265" s="114">
        <v>263</v>
      </c>
      <c r="B265" s="184">
        <f>'8.SeasRegChopraMineEvenp12'!B265</f>
        <v>1454.1659999999999</v>
      </c>
      <c r="C265" s="119">
        <f t="shared" si="16"/>
        <v>1464.3632499999999</v>
      </c>
      <c r="D265" s="117">
        <f t="shared" si="18"/>
        <v>0.81604979744343153</v>
      </c>
      <c r="E265" s="116">
        <f t="shared" si="15"/>
        <v>1.0498121275337104</v>
      </c>
      <c r="F265" s="115">
        <f t="shared" si="17"/>
        <v>1540.1862131551113</v>
      </c>
      <c r="G265" s="187"/>
      <c r="H265" s="187"/>
    </row>
    <row r="266" spans="1:8" s="24" customFormat="1" hidden="1">
      <c r="A266" s="114">
        <v>264</v>
      </c>
      <c r="B266" s="184">
        <f>'8.SeasRegChopraMineEvenp12'!B266</f>
        <v>1644.905</v>
      </c>
      <c r="C266" s="119">
        <f t="shared" si="16"/>
        <v>1460.7240833333331</v>
      </c>
      <c r="D266" s="117">
        <f t="shared" si="18"/>
        <v>-1.4115584346116963</v>
      </c>
      <c r="E266" s="116">
        <f t="shared" si="15"/>
        <v>1.0233661159423302</v>
      </c>
      <c r="F266" s="115">
        <f t="shared" si="17"/>
        <v>1499.4148491928124</v>
      </c>
      <c r="G266" s="187"/>
      <c r="H266" s="187"/>
    </row>
    <row r="267" spans="1:8" s="24" customFormat="1" hidden="1">
      <c r="A267" s="114">
        <v>265</v>
      </c>
      <c r="B267" s="184">
        <f>'8.SeasRegChopraMineEvenp12'!B267</f>
        <v>1509.7360000000001</v>
      </c>
      <c r="C267" s="119">
        <f t="shared" si="16"/>
        <v>1459.8287916666666</v>
      </c>
      <c r="D267" s="117">
        <f t="shared" si="18"/>
        <v>-1.1534250506390884</v>
      </c>
      <c r="E267" s="116">
        <f t="shared" si="15"/>
        <v>0.98751298375221297</v>
      </c>
      <c r="F267" s="115">
        <f t="shared" si="17"/>
        <v>1441.090065689712</v>
      </c>
      <c r="G267" s="187"/>
      <c r="H267" s="187"/>
    </row>
    <row r="268" spans="1:8" s="24" customFormat="1" hidden="1">
      <c r="A268" s="114">
        <v>266</v>
      </c>
      <c r="B268" s="184">
        <f>'8.SeasRegChopraMineEvenp12'!B268</f>
        <v>1301.925</v>
      </c>
      <c r="C268" s="119">
        <f t="shared" si="16"/>
        <v>1461.1120833333332</v>
      </c>
      <c r="D268" s="117">
        <f t="shared" si="18"/>
        <v>6.493330801376973E-2</v>
      </c>
      <c r="E268" s="116">
        <f t="shared" si="15"/>
        <v>0.9347421601734176</v>
      </c>
      <c r="F268" s="115">
        <f t="shared" si="17"/>
        <v>1363.4853631824174</v>
      </c>
      <c r="G268" s="187"/>
      <c r="H268" s="187"/>
    </row>
    <row r="269" spans="1:8" s="24" customFormat="1" hidden="1">
      <c r="A269" s="114">
        <v>267</v>
      </c>
      <c r="B269" s="184">
        <f>'8.SeasRegChopraMineEvenp12'!B269</f>
        <v>1203.799</v>
      </c>
      <c r="C269" s="119">
        <f t="shared" si="16"/>
        <v>1461.2487916666664</v>
      </c>
      <c r="D269" s="117">
        <f t="shared" si="18"/>
        <v>0.10082082067349363</v>
      </c>
      <c r="E269" s="116">
        <f t="shared" si="15"/>
        <v>0.84081766734207397</v>
      </c>
      <c r="F269" s="115">
        <f t="shared" si="17"/>
        <v>1228.5834507062282</v>
      </c>
      <c r="G269" s="187"/>
      <c r="H269" s="187"/>
    </row>
    <row r="270" spans="1:8" s="24" customFormat="1" hidden="1">
      <c r="A270" s="114">
        <v>268</v>
      </c>
      <c r="B270" s="184">
        <f>'8.SeasRegChopraMineEvenp12'!B270</f>
        <v>1364.588</v>
      </c>
      <c r="C270" s="119">
        <f t="shared" si="16"/>
        <v>1452.29225</v>
      </c>
      <c r="D270" s="117">
        <f t="shared" si="18"/>
        <v>-4.4278604229964795</v>
      </c>
      <c r="E270" s="116">
        <f t="shared" si="15"/>
        <v>0.92119943322192821</v>
      </c>
      <c r="F270" s="115">
        <f t="shared" si="17"/>
        <v>1346.1944347624219</v>
      </c>
      <c r="G270" s="187"/>
      <c r="H270" s="187"/>
    </row>
    <row r="271" spans="1:8" s="24" customFormat="1" hidden="1">
      <c r="A271" s="114">
        <v>269</v>
      </c>
      <c r="B271" s="184">
        <f>'8.SeasRegChopraMineEvenp12'!B271</f>
        <v>1402.2860000000001</v>
      </c>
      <c r="C271" s="119">
        <f t="shared" si="16"/>
        <v>1438.7669166666667</v>
      </c>
      <c r="D271" s="117">
        <f t="shared" si="18"/>
        <v>-8.9765968781648731</v>
      </c>
      <c r="E271" s="116">
        <f t="shared" ref="E271:E326" si="19">(1-$H$4)*E259+$H$4*(B259/(C258+D258))</f>
        <v>1.0302578421065391</v>
      </c>
      <c r="F271" s="115">
        <f t="shared" si="17"/>
        <v>1491.6736416685051</v>
      </c>
      <c r="G271" s="187"/>
      <c r="H271" s="187"/>
    </row>
    <row r="272" spans="1:8" s="24" customFormat="1" hidden="1">
      <c r="A272" s="114">
        <v>270</v>
      </c>
      <c r="B272" s="184">
        <f>'8.SeasRegChopraMineEvenp12'!B272</f>
        <v>1441.9459999999999</v>
      </c>
      <c r="C272" s="119">
        <f t="shared" ref="C272:C314" si="20">(AVERAGE(B266:B277)+AVERAGE(B267:B278))/2</f>
        <v>1423.84375</v>
      </c>
      <c r="D272" s="117">
        <f t="shared" si="18"/>
        <v>-11.949881772415788</v>
      </c>
      <c r="E272" s="116">
        <f t="shared" si="19"/>
        <v>1.004412962298157</v>
      </c>
      <c r="F272" s="115">
        <f t="shared" ref="F272:F314" si="21">(C271+D271)*E272</f>
        <v>1436.0999305639984</v>
      </c>
      <c r="G272" s="187"/>
      <c r="H272" s="187"/>
    </row>
    <row r="273" spans="1:8" s="24" customFormat="1" hidden="1">
      <c r="A273" s="114">
        <v>271</v>
      </c>
      <c r="B273" s="184">
        <f>'8.SeasRegChopraMineEvenp12'!B273</f>
        <v>1533.934</v>
      </c>
      <c r="C273" s="119">
        <f t="shared" si="20"/>
        <v>1410.9413750000001</v>
      </c>
      <c r="D273" s="117">
        <f t="shared" si="18"/>
        <v>-12.426128386207839</v>
      </c>
      <c r="E273" s="116">
        <f t="shared" si="19"/>
        <v>1.0377704193383086</v>
      </c>
      <c r="F273" s="115">
        <f t="shared" si="21"/>
        <v>1465.2216916917266</v>
      </c>
      <c r="G273" s="187"/>
      <c r="H273" s="187"/>
    </row>
    <row r="274" spans="1:8" s="24" customFormat="1" hidden="1">
      <c r="A274" s="114">
        <v>272</v>
      </c>
      <c r="B274" s="184">
        <f>'8.SeasRegChopraMineEvenp12'!B274</f>
        <v>1525.0740000000001</v>
      </c>
      <c r="C274" s="119">
        <f t="shared" si="20"/>
        <v>1398.5987916666668</v>
      </c>
      <c r="D274" s="117">
        <f t="shared" si="18"/>
        <v>-12.384355859770581</v>
      </c>
      <c r="E274" s="116">
        <f t="shared" si="19"/>
        <v>1.057451170838438</v>
      </c>
      <c r="F274" s="115">
        <f t="shared" si="21"/>
        <v>1478.8615849671614</v>
      </c>
      <c r="G274" s="187"/>
      <c r="H274" s="187"/>
    </row>
    <row r="275" spans="1:8" s="24" customFormat="1" hidden="1">
      <c r="A275" s="114">
        <v>273</v>
      </c>
      <c r="B275" s="184">
        <f>'8.SeasRegChopraMineEvenp12'!B275</f>
        <v>1486.8589999999999</v>
      </c>
      <c r="C275" s="119">
        <f t="shared" si="20"/>
        <v>1379.5977499999999</v>
      </c>
      <c r="D275" s="117">
        <f t="shared" si="18"/>
        <v>-15.692698763218729</v>
      </c>
      <c r="E275" s="116">
        <f t="shared" si="19"/>
        <v>1.0289644063787833</v>
      </c>
      <c r="F275" s="115">
        <f t="shared" si="21"/>
        <v>1426.3653140537431</v>
      </c>
      <c r="G275" s="187"/>
      <c r="H275" s="187"/>
    </row>
    <row r="276" spans="1:8" s="24" customFormat="1" hidden="1">
      <c r="A276" s="114">
        <v>274</v>
      </c>
      <c r="B276" s="184">
        <f>'8.SeasRegChopraMineEvenp12'!B276</f>
        <v>1458.616</v>
      </c>
      <c r="C276" s="119">
        <f t="shared" si="20"/>
        <v>1363.24675</v>
      </c>
      <c r="D276" s="117">
        <f t="shared" si="18"/>
        <v>-16.021849381609307</v>
      </c>
      <c r="E276" s="116">
        <f t="shared" si="19"/>
        <v>1.092096202464669</v>
      </c>
      <c r="F276" s="115">
        <f t="shared" si="21"/>
        <v>1489.5155269780685</v>
      </c>
      <c r="G276" s="187"/>
      <c r="H276" s="187"/>
    </row>
    <row r="277" spans="1:8" s="24" customFormat="1" hidden="1">
      <c r="A277" s="114">
        <v>275</v>
      </c>
      <c r="B277" s="184">
        <f>'8.SeasRegChopraMineEvenp12'!B277</f>
        <v>1328.904</v>
      </c>
      <c r="C277" s="119">
        <f t="shared" si="20"/>
        <v>1348.7353750000002</v>
      </c>
      <c r="D277" s="117">
        <f t="shared" si="18"/>
        <v>-15.266612190804562</v>
      </c>
      <c r="E277" s="116">
        <f t="shared" si="19"/>
        <v>1.0204958467450782</v>
      </c>
      <c r="F277" s="115">
        <f t="shared" si="21"/>
        <v>1374.8374157126184</v>
      </c>
      <c r="G277" s="187"/>
      <c r="H277" s="187"/>
    </row>
    <row r="278" spans="1:8" s="24" customFormat="1" hidden="1">
      <c r="A278" s="114">
        <v>276</v>
      </c>
      <c r="B278" s="184">
        <f>'8.SeasRegChopraMineEvenp12'!B278</f>
        <v>1412.011</v>
      </c>
      <c r="C278" s="119">
        <f t="shared" si="20"/>
        <v>1334.5393333333334</v>
      </c>
      <c r="D278" s="117">
        <f t="shared" si="18"/>
        <v>-14.731326928735688</v>
      </c>
      <c r="E278" s="116">
        <f t="shared" si="19"/>
        <v>1.0730153809938161</v>
      </c>
      <c r="F278" s="115">
        <f t="shared" si="21"/>
        <v>1430.8324925690615</v>
      </c>
      <c r="G278" s="187"/>
      <c r="H278" s="187"/>
    </row>
    <row r="279" spans="1:8" s="24" customFormat="1" hidden="1">
      <c r="A279" s="114">
        <v>277</v>
      </c>
      <c r="B279" s="184">
        <f>'8.SeasRegChopraMineEvenp12'!B279</f>
        <v>1432.973</v>
      </c>
      <c r="C279" s="119">
        <f t="shared" si="20"/>
        <v>1331.508</v>
      </c>
      <c r="D279" s="117">
        <f t="shared" si="18"/>
        <v>-8.8813301310345203</v>
      </c>
      <c r="E279" s="116">
        <f t="shared" si="19"/>
        <v>1.0110329402862159</v>
      </c>
      <c r="F279" s="115">
        <f t="shared" si="21"/>
        <v>1334.3693693285295</v>
      </c>
      <c r="G279" s="187"/>
      <c r="H279" s="187"/>
    </row>
    <row r="280" spans="1:8" s="24" customFormat="1" hidden="1">
      <c r="A280" s="114">
        <v>278</v>
      </c>
      <c r="B280" s="184">
        <f>'8.SeasRegChopraMineEvenp12'!B280</f>
        <v>1082.4659999999999</v>
      </c>
      <c r="C280" s="119">
        <f t="shared" si="20"/>
        <v>1341.4208333333333</v>
      </c>
      <c r="D280" s="117">
        <f t="shared" si="18"/>
        <v>0.515751601149395</v>
      </c>
      <c r="E280" s="116">
        <f t="shared" si="19"/>
        <v>0.91364069901512335</v>
      </c>
      <c r="F280" s="115">
        <f t="shared" si="21"/>
        <v>1208.4055551951265</v>
      </c>
      <c r="G280" s="187"/>
      <c r="H280" s="187"/>
    </row>
    <row r="281" spans="1:8" s="24" customFormat="1" hidden="1">
      <c r="A281" s="114">
        <v>279</v>
      </c>
      <c r="B281" s="184">
        <f>'8.SeasRegChopraMineEvenp12'!B281</f>
        <v>967.23299999999995</v>
      </c>
      <c r="C281" s="119">
        <f t="shared" si="20"/>
        <v>1356.2007083333333</v>
      </c>
      <c r="D281" s="117">
        <f t="shared" si="18"/>
        <v>7.6478133005746711</v>
      </c>
      <c r="E281" s="116">
        <f t="shared" si="19"/>
        <v>0.83233667892521623</v>
      </c>
      <c r="F281" s="115">
        <f t="shared" si="21"/>
        <v>1116.9430404326135</v>
      </c>
      <c r="G281" s="187"/>
      <c r="H281" s="187"/>
    </row>
    <row r="282" spans="1:8" s="24" customFormat="1" hidden="1">
      <c r="A282" s="114">
        <v>280</v>
      </c>
      <c r="B282" s="184">
        <f>'8.SeasRegChopraMineEvenp12'!B282</f>
        <v>1208.73</v>
      </c>
      <c r="C282" s="119">
        <f t="shared" si="20"/>
        <v>1377.9116666666664</v>
      </c>
      <c r="D282" s="117">
        <f t="shared" si="18"/>
        <v>14.679385816953891</v>
      </c>
      <c r="E282" s="116">
        <f t="shared" si="19"/>
        <v>0.92749278187730932</v>
      </c>
      <c r="F282" s="115">
        <f t="shared" si="21"/>
        <v>1264.9596593894889</v>
      </c>
      <c r="G282" s="187"/>
      <c r="H282" s="187"/>
    </row>
    <row r="283" spans="1:8" s="24" customFormat="1" hidden="1">
      <c r="A283" s="114">
        <v>281</v>
      </c>
      <c r="B283" s="184">
        <f>'8.SeasRegChopraMineEvenp12'!B283</f>
        <v>1209.8710000000001</v>
      </c>
      <c r="C283" s="119">
        <f t="shared" si="20"/>
        <v>1404.7067916666665</v>
      </c>
      <c r="D283" s="117">
        <f t="shared" si="18"/>
        <v>20.737255408476994</v>
      </c>
      <c r="E283" s="116">
        <f t="shared" si="19"/>
        <v>0.99938905276687595</v>
      </c>
      <c r="F283" s="115">
        <f t="shared" si="21"/>
        <v>1391.7402528332323</v>
      </c>
      <c r="G283" s="187"/>
      <c r="H283" s="187"/>
    </row>
    <row r="284" spans="1:8" s="24" customFormat="1" hidden="1">
      <c r="A284" s="114">
        <v>282</v>
      </c>
      <c r="B284" s="184">
        <f>'8.SeasRegChopraMineEvenp12'!B284</f>
        <v>1293.6559999999999</v>
      </c>
      <c r="C284" s="119">
        <f t="shared" si="20"/>
        <v>1429.5996250000001</v>
      </c>
      <c r="D284" s="117">
        <f t="shared" si="18"/>
        <v>22.815044370905277</v>
      </c>
      <c r="E284" s="116">
        <f t="shared" si="19"/>
        <v>1.0064573422869887</v>
      </c>
      <c r="F284" s="115">
        <f t="shared" si="21"/>
        <v>1434.6486271980582</v>
      </c>
      <c r="G284" s="187"/>
      <c r="H284" s="187"/>
    </row>
    <row r="285" spans="1:8" s="24" customFormat="1" hidden="1">
      <c r="A285" s="114">
        <v>283</v>
      </c>
      <c r="B285" s="184">
        <f>'8.SeasRegChopraMineEvenp12'!B285</f>
        <v>1609.472</v>
      </c>
      <c r="C285" s="119">
        <f t="shared" si="20"/>
        <v>1448.3334166666668</v>
      </c>
      <c r="D285" s="117">
        <f t="shared" si="18"/>
        <v>20.774418018786026</v>
      </c>
      <c r="E285" s="116">
        <f t="shared" si="19"/>
        <v>1.0621038022697507</v>
      </c>
      <c r="F285" s="115">
        <f t="shared" si="21"/>
        <v>1542.6151428112014</v>
      </c>
      <c r="G285" s="187"/>
      <c r="H285" s="187"/>
    </row>
    <row r="286" spans="1:8" s="24" customFormat="1" hidden="1">
      <c r="A286" s="114">
        <v>284</v>
      </c>
      <c r="B286" s="184">
        <f>'8.SeasRegChopraMineEvenp12'!B286</f>
        <v>1687.444</v>
      </c>
      <c r="C286" s="119">
        <f t="shared" si="20"/>
        <v>1475.6306666666669</v>
      </c>
      <c r="D286" s="117">
        <f t="shared" si="18"/>
        <v>24.035834009393049</v>
      </c>
      <c r="E286" s="116">
        <f t="shared" si="19"/>
        <v>1.0739731269432184</v>
      </c>
      <c r="F286" s="115">
        <f t="shared" si="21"/>
        <v>1577.7823350339168</v>
      </c>
      <c r="G286" s="187"/>
      <c r="H286" s="187"/>
    </row>
    <row r="287" spans="1:8" s="24" customFormat="1" hidden="1">
      <c r="A287" s="114">
        <v>285</v>
      </c>
      <c r="B287" s="184">
        <f>'8.SeasRegChopraMineEvenp12'!B287</f>
        <v>1679.2059999999999</v>
      </c>
      <c r="C287" s="119">
        <f t="shared" si="20"/>
        <v>1530.6030000000001</v>
      </c>
      <c r="D287" s="117">
        <f t="shared" si="18"/>
        <v>39.504083671363105</v>
      </c>
      <c r="E287" s="116">
        <f t="shared" si="19"/>
        <v>1.0507841495525891</v>
      </c>
      <c r="F287" s="115">
        <f t="shared" si="21"/>
        <v>1575.8257885254011</v>
      </c>
      <c r="G287" s="187"/>
      <c r="H287" s="187"/>
    </row>
    <row r="288" spans="1:8" s="24" customFormat="1" hidden="1">
      <c r="A288" s="114">
        <v>286</v>
      </c>
      <c r="B288" s="184">
        <f>'8.SeasRegChopraMineEvenp12'!B288</f>
        <v>1787.3320000000001</v>
      </c>
      <c r="C288" s="119">
        <f t="shared" si="20"/>
        <v>1585.4020833333332</v>
      </c>
      <c r="D288" s="117">
        <f t="shared" si="18"/>
        <v>47.151583502348103</v>
      </c>
      <c r="E288" s="116">
        <f t="shared" si="19"/>
        <v>1.0807686078677983</v>
      </c>
      <c r="F288" s="115">
        <f t="shared" si="21"/>
        <v>1696.9224470228678</v>
      </c>
      <c r="G288" s="187"/>
      <c r="H288" s="187"/>
    </row>
    <row r="289" spans="1:8" s="24" customFormat="1" hidden="1">
      <c r="A289" s="114">
        <v>287</v>
      </c>
      <c r="B289" s="184">
        <f>'8.SeasRegChopraMineEvenp12'!B289</f>
        <v>1643.271</v>
      </c>
      <c r="C289" s="119">
        <f t="shared" si="20"/>
        <v>1635.1445416666666</v>
      </c>
      <c r="D289" s="117">
        <f t="shared" si="18"/>
        <v>48.447020917840746</v>
      </c>
      <c r="E289" s="116">
        <f t="shared" si="19"/>
        <v>1.0034484273826783</v>
      </c>
      <c r="F289" s="115">
        <f t="shared" si="21"/>
        <v>1638.1834096040893</v>
      </c>
      <c r="G289" s="187"/>
      <c r="H289" s="187"/>
    </row>
    <row r="290" spans="1:8" s="24" customFormat="1" hidden="1">
      <c r="A290" s="114">
        <v>288</v>
      </c>
      <c r="B290" s="184">
        <f>'8.SeasRegChopraMineEvenp12'!B290</f>
        <v>1695.0719999999999</v>
      </c>
      <c r="C290" s="119">
        <f t="shared" si="20"/>
        <v>1677.4972083333332</v>
      </c>
      <c r="D290" s="117">
        <f t="shared" si="18"/>
        <v>45.399843792253705</v>
      </c>
      <c r="E290" s="116">
        <f t="shared" si="19"/>
        <v>1.0659580381096039</v>
      </c>
      <c r="F290" s="115">
        <f t="shared" si="21"/>
        <v>1794.6379590304639</v>
      </c>
      <c r="G290" s="187"/>
      <c r="H290" s="187"/>
    </row>
    <row r="291" spans="1:8" s="24" customFormat="1" hidden="1">
      <c r="A291" s="114">
        <v>289</v>
      </c>
      <c r="B291" s="184">
        <f>'8.SeasRegChopraMineEvenp12'!B291</f>
        <v>1599.5229999999999</v>
      </c>
      <c r="C291" s="119">
        <f t="shared" si="20"/>
        <v>1693.0491249999995</v>
      </c>
      <c r="D291" s="117">
        <f t="shared" si="18"/>
        <v>30.475880229460017</v>
      </c>
      <c r="E291" s="116">
        <f t="shared" si="19"/>
        <v>1.0483882337050234</v>
      </c>
      <c r="F291" s="115">
        <f t="shared" si="21"/>
        <v>1806.2649973335358</v>
      </c>
      <c r="G291" s="187"/>
      <c r="H291" s="187"/>
    </row>
    <row r="292" spans="1:8" s="24" customFormat="1" hidden="1">
      <c r="A292" s="114">
        <v>290</v>
      </c>
      <c r="B292" s="184">
        <f>'8.SeasRegChopraMineEvenp12'!B292</f>
        <v>1571.05</v>
      </c>
      <c r="C292" s="119">
        <f t="shared" si="20"/>
        <v>1698.9163749999998</v>
      </c>
      <c r="D292" s="117">
        <f t="shared" si="18"/>
        <v>18.171565114730129</v>
      </c>
      <c r="E292" s="116">
        <f t="shared" si="19"/>
        <v>0.86603106053429513</v>
      </c>
      <c r="F292" s="115">
        <f t="shared" si="21"/>
        <v>1492.6261881362454</v>
      </c>
      <c r="G292" s="187"/>
      <c r="H292" s="187"/>
    </row>
    <row r="293" spans="1:8" s="24" customFormat="1" hidden="1">
      <c r="A293" s="114">
        <v>291</v>
      </c>
      <c r="B293" s="184">
        <f>'8.SeasRegChopraMineEvenp12'!B293</f>
        <v>1797.9849999999999</v>
      </c>
      <c r="C293" s="119">
        <f t="shared" si="20"/>
        <v>1700.906833333333</v>
      </c>
      <c r="D293" s="117">
        <f t="shared" si="18"/>
        <v>10.081011724031669</v>
      </c>
      <c r="E293" s="116">
        <f t="shared" si="19"/>
        <v>0.77655533943668775</v>
      </c>
      <c r="F293" s="115">
        <f t="shared" si="21"/>
        <v>1333.413808178437</v>
      </c>
      <c r="G293" s="187"/>
      <c r="H293" s="187"/>
    </row>
    <row r="294" spans="1:8" s="24" customFormat="1" hidden="1">
      <c r="A294" s="114">
        <v>292</v>
      </c>
      <c r="B294" s="184">
        <f>'8.SeasRegChopraMineEvenp12'!B294</f>
        <v>1693.1559999999999</v>
      </c>
      <c r="C294" s="119">
        <f t="shared" si="20"/>
        <v>1695.8301666666664</v>
      </c>
      <c r="D294" s="117">
        <f t="shared" si="18"/>
        <v>2.5021725286825358</v>
      </c>
      <c r="E294" s="116">
        <f t="shared" si="19"/>
        <v>0.9068784473315179</v>
      </c>
      <c r="F294" s="115">
        <f t="shared" si="21"/>
        <v>1551.6580003287227</v>
      </c>
      <c r="G294" s="187"/>
      <c r="H294" s="187"/>
    </row>
    <row r="295" spans="1:8" s="24" customFormat="1" hidden="1">
      <c r="A295" s="114">
        <v>293</v>
      </c>
      <c r="B295" s="184">
        <f>'8.SeasRegChopraMineEvenp12'!B295</f>
        <v>1919.2639999999999</v>
      </c>
      <c r="C295" s="119">
        <f t="shared" si="20"/>
        <v>1688.2762083333332</v>
      </c>
      <c r="D295" s="117">
        <f t="shared" si="18"/>
        <v>-2.5258929023253245</v>
      </c>
      <c r="E295" s="116">
        <f t="shared" si="19"/>
        <v>0.93409017966666585</v>
      </c>
      <c r="F295" s="115">
        <f t="shared" si="21"/>
        <v>1586.3955598526925</v>
      </c>
      <c r="G295" s="187"/>
      <c r="H295" s="187"/>
    </row>
    <row r="296" spans="1:8" s="24" customFormat="1" hidden="1">
      <c r="A296" s="114">
        <v>294</v>
      </c>
      <c r="B296" s="184">
        <f>'8.SeasRegChopraMineEvenp12'!B296</f>
        <v>1600.7270000000001</v>
      </c>
      <c r="C296" s="119">
        <f t="shared" si="20"/>
        <v>1678.2557083333331</v>
      </c>
      <c r="D296" s="117">
        <f t="shared" si="18"/>
        <v>-6.2731964511627041</v>
      </c>
      <c r="E296" s="116">
        <f t="shared" si="19"/>
        <v>0.95700165600896192</v>
      </c>
      <c r="F296" s="115">
        <f t="shared" si="21"/>
        <v>1613.2658434851046</v>
      </c>
      <c r="G296" s="187"/>
      <c r="H296" s="187"/>
    </row>
    <row r="297" spans="1:8" s="24" customFormat="1" hidden="1">
      <c r="A297" s="114">
        <v>295</v>
      </c>
      <c r="B297" s="184">
        <f>'8.SeasRegChopraMineEvenp12'!B297</f>
        <v>1675.6469999999999</v>
      </c>
      <c r="C297" s="119">
        <f t="shared" si="20"/>
        <v>1674.6243749999999</v>
      </c>
      <c r="D297" s="117">
        <f t="shared" si="18"/>
        <v>-4.9522648922479817</v>
      </c>
      <c r="E297" s="116">
        <f t="shared" si="19"/>
        <v>1.0851195630571837</v>
      </c>
      <c r="F297" s="115">
        <f t="shared" si="21"/>
        <v>1814.3009327328332</v>
      </c>
      <c r="G297" s="187"/>
      <c r="H297" s="187"/>
    </row>
    <row r="298" spans="1:8" s="24" customFormat="1" hidden="1">
      <c r="A298" s="114">
        <v>296</v>
      </c>
      <c r="B298" s="184">
        <f>'8.SeasRegChopraMineEvenp12'!B298</f>
        <v>1762.0830000000001</v>
      </c>
      <c r="C298" s="119">
        <f t="shared" si="20"/>
        <v>1680.8865416666667</v>
      </c>
      <c r="D298" s="117">
        <f t="shared" si="18"/>
        <v>0.65495088720944494</v>
      </c>
      <c r="E298" s="116">
        <f t="shared" si="19"/>
        <v>1.111295664600763</v>
      </c>
      <c r="F298" s="115">
        <f t="shared" si="21"/>
        <v>1855.4993772675525</v>
      </c>
      <c r="G298" s="187"/>
      <c r="H298" s="187"/>
    </row>
    <row r="299" spans="1:8" s="24" customFormat="1" hidden="1">
      <c r="A299" s="114">
        <v>297</v>
      </c>
      <c r="B299" s="184">
        <f>'8.SeasRegChopraMineEvenp12'!B299</f>
        <v>1652.338</v>
      </c>
      <c r="C299" s="119">
        <f t="shared" si="20"/>
        <v>1685.3498749999999</v>
      </c>
      <c r="D299" s="117">
        <f t="shared" si="18"/>
        <v>2.5591421102712921</v>
      </c>
      <c r="E299" s="116">
        <f t="shared" si="19"/>
        <v>1.085251883354736</v>
      </c>
      <c r="F299" s="115">
        <f t="shared" si="21"/>
        <v>1824.8960717332279</v>
      </c>
      <c r="G299" s="187"/>
      <c r="H299" s="187"/>
    </row>
    <row r="300" spans="1:8" s="24" customFormat="1" hidden="1">
      <c r="A300" s="114">
        <v>298</v>
      </c>
      <c r="B300" s="184">
        <f>'8.SeasRegChopraMineEvenp12'!B300</f>
        <v>1692.36</v>
      </c>
      <c r="C300" s="119">
        <f t="shared" si="20"/>
        <v>1686.9651250000002</v>
      </c>
      <c r="D300" s="117">
        <f t="shared" si="18"/>
        <v>2.0871960551357898</v>
      </c>
      <c r="E300" s="116">
        <f t="shared" si="19"/>
        <v>1.1095594954185151</v>
      </c>
      <c r="F300" s="115">
        <f t="shared" si="21"/>
        <v>1872.8354773372341</v>
      </c>
      <c r="G300" s="187"/>
      <c r="H300" s="187"/>
    </row>
    <row r="301" spans="1:8" s="24" customFormat="1" hidden="1">
      <c r="A301" s="114">
        <v>299</v>
      </c>
      <c r="B301" s="184">
        <f>'8.SeasRegChopraMineEvenp12'!B301</f>
        <v>1556.9480000000001</v>
      </c>
      <c r="C301" s="119">
        <f t="shared" si="20"/>
        <v>1685.0712083333337</v>
      </c>
      <c r="D301" s="117">
        <f t="shared" si="18"/>
        <v>9.6639694234680995E-2</v>
      </c>
      <c r="E301" s="116">
        <f t="shared" si="19"/>
        <v>1.0050065968013202</v>
      </c>
      <c r="F301" s="115">
        <f t="shared" si="21"/>
        <v>1697.5087250029931</v>
      </c>
      <c r="G301" s="187"/>
      <c r="H301" s="187"/>
    </row>
    <row r="302" spans="1:8" s="24" customFormat="1" hidden="1">
      <c r="A302" s="114">
        <v>300</v>
      </c>
      <c r="B302" s="184">
        <f>'8.SeasRegChopraMineEvenp12'!B302</f>
        <v>1540.903</v>
      </c>
      <c r="C302" s="119">
        <f t="shared" si="20"/>
        <v>1687.1929166666669</v>
      </c>
      <c r="D302" s="117">
        <f t="shared" si="18"/>
        <v>1.1091740137838992</v>
      </c>
      <c r="E302" s="116">
        <f t="shared" si="19"/>
        <v>1.036388526939799</v>
      </c>
      <c r="F302" s="115">
        <f t="shared" si="21"/>
        <v>1746.4886236636028</v>
      </c>
      <c r="G302" s="187"/>
      <c r="H302" s="187"/>
    </row>
    <row r="303" spans="1:8" s="24" customFormat="1">
      <c r="A303" s="114">
        <v>301</v>
      </c>
      <c r="B303" s="184">
        <f>'8.SeasRegChopraMineEvenp12'!B303</f>
        <v>1666.54</v>
      </c>
      <c r="C303" s="119">
        <f t="shared" si="20"/>
        <v>1693.7310833333331</v>
      </c>
      <c r="D303" s="117">
        <f t="shared" si="18"/>
        <v>3.8236703402250782</v>
      </c>
      <c r="E303" s="116">
        <f t="shared" si="19"/>
        <v>0.98838987307213699</v>
      </c>
      <c r="F303" s="115">
        <f t="shared" si="21"/>
        <v>1668.7006891150741</v>
      </c>
      <c r="G303" s="187"/>
      <c r="H303" s="187"/>
    </row>
    <row r="304" spans="1:8" s="24" customFormat="1">
      <c r="A304" s="114">
        <v>302</v>
      </c>
      <c r="B304" s="184">
        <f>'8.SeasRegChopraMineEvenp12'!B304</f>
        <v>1654.325</v>
      </c>
      <c r="C304" s="119">
        <f t="shared" si="20"/>
        <v>1689.3890833333332</v>
      </c>
      <c r="D304" s="117">
        <f t="shared" si="18"/>
        <v>-0.25916482988739631</v>
      </c>
      <c r="E304" s="116">
        <f t="shared" si="19"/>
        <v>0.88878205388391396</v>
      </c>
      <c r="F304" s="115">
        <f t="shared" si="21"/>
        <v>1508.7562005503867</v>
      </c>
      <c r="G304" s="187"/>
      <c r="H304" s="187"/>
    </row>
    <row r="305" spans="1:8" s="24" customFormat="1">
      <c r="A305" s="114">
        <v>303</v>
      </c>
      <c r="B305" s="184">
        <f>'8.SeasRegChopraMineEvenp12'!B305</f>
        <v>1821.83</v>
      </c>
      <c r="C305" s="119">
        <f t="shared" si="20"/>
        <v>1674.7861666666665</v>
      </c>
      <c r="D305" s="117">
        <f t="shared" si="18"/>
        <v>-7.4310407482770557</v>
      </c>
      <c r="E305" s="116">
        <f t="shared" si="19"/>
        <v>0.91183413936539781</v>
      </c>
      <c r="F305" s="115">
        <f t="shared" si="21"/>
        <v>1540.2063255149342</v>
      </c>
      <c r="G305" s="187"/>
      <c r="H305" s="187"/>
    </row>
    <row r="306" spans="1:8" s="24" customFormat="1">
      <c r="A306" s="114">
        <v>304</v>
      </c>
      <c r="B306" s="184">
        <f>'8.SeasRegChopraMineEvenp12'!B306</f>
        <v>1708.077</v>
      </c>
      <c r="C306" s="119">
        <f t="shared" si="20"/>
        <v>1651.6134999999997</v>
      </c>
      <c r="D306" s="117">
        <f t="shared" si="18"/>
        <v>-15.301853707471942</v>
      </c>
      <c r="E306" s="116">
        <f t="shared" si="19"/>
        <v>0.94822824419887475</v>
      </c>
      <c r="F306" s="115">
        <f t="shared" si="21"/>
        <v>1581.033223505588</v>
      </c>
      <c r="G306" s="187"/>
      <c r="H306" s="187"/>
    </row>
    <row r="307" spans="1:8" s="24" customFormat="1">
      <c r="A307" s="114">
        <v>305</v>
      </c>
      <c r="B307" s="184">
        <f>'8.SeasRegChopraMineEvenp12'!B307</f>
        <v>1858.8889999999999</v>
      </c>
      <c r="C307" s="119">
        <f t="shared" si="20"/>
        <v>1623.0983749999996</v>
      </c>
      <c r="D307" s="117">
        <f t="shared" si="18"/>
        <v>-21.908489353736034</v>
      </c>
      <c r="E307" s="116">
        <f t="shared" si="19"/>
        <v>1.0320887964465291</v>
      </c>
      <c r="F307" s="115">
        <f t="shared" si="21"/>
        <v>1688.8189176334936</v>
      </c>
      <c r="G307" s="187"/>
      <c r="H307" s="187"/>
    </row>
    <row r="308" spans="1:8" s="24" customFormat="1">
      <c r="A308" s="114">
        <v>306</v>
      </c>
      <c r="B308" s="184">
        <f>'8.SeasRegChopraMineEvenp12'!B308</f>
        <v>1712.0229999999999</v>
      </c>
      <c r="C308" s="119">
        <f t="shared" si="20"/>
        <v>1598.2322083333329</v>
      </c>
      <c r="D308" s="117">
        <f t="shared" si="18"/>
        <v>-23.387328010201358</v>
      </c>
      <c r="E308" s="116">
        <f t="shared" si="19"/>
        <v>0.95328258700736468</v>
      </c>
      <c r="F308" s="115">
        <f t="shared" si="21"/>
        <v>1526.3864364788965</v>
      </c>
      <c r="G308" s="187"/>
      <c r="H308" s="187"/>
    </row>
    <row r="309" spans="1:8" s="24" customFormat="1">
      <c r="A309" s="114">
        <v>307</v>
      </c>
      <c r="B309" s="184">
        <f>'8.SeasRegChopraMineEvenp12'!B309</f>
        <v>1721.2670000000001</v>
      </c>
      <c r="C309" s="119">
        <f t="shared" si="20"/>
        <v>1583.456246212121</v>
      </c>
      <c r="D309" s="117">
        <f t="shared" si="18"/>
        <v>-19.081645065706645</v>
      </c>
      <c r="E309" s="116">
        <f t="shared" si="19"/>
        <v>1.0436556327386934</v>
      </c>
      <c r="F309" s="115">
        <f t="shared" si="21"/>
        <v>1643.5957300389298</v>
      </c>
      <c r="G309" s="187"/>
      <c r="H309" s="187"/>
    </row>
    <row r="310" spans="1:8" s="24" customFormat="1">
      <c r="A310" s="114">
        <v>308</v>
      </c>
      <c r="B310" s="184">
        <f>'8.SeasRegChopraMineEvenp12'!B310</f>
        <v>1612.2550000000001</v>
      </c>
      <c r="C310" s="119">
        <f t="shared" si="20"/>
        <v>1576.1198545454545</v>
      </c>
      <c r="D310" s="117">
        <f t="shared" si="18"/>
        <v>-13.209018366186566</v>
      </c>
      <c r="E310" s="116">
        <f t="shared" si="19"/>
        <v>1.0833211968289069</v>
      </c>
      <c r="F310" s="115">
        <f t="shared" si="21"/>
        <v>1694.7201652026774</v>
      </c>
      <c r="G310" s="187"/>
      <c r="H310" s="187"/>
    </row>
    <row r="311" spans="1:8" s="24" customFormat="1">
      <c r="A311" s="114">
        <v>309</v>
      </c>
      <c r="B311" s="184">
        <f>'8.SeasRegChopraMineEvenp12'!B311</f>
        <v>1451.6959999999999</v>
      </c>
      <c r="C311" s="119">
        <f t="shared" si="20"/>
        <v>1558.5383444444444</v>
      </c>
      <c r="D311" s="117">
        <f t="shared" si="18"/>
        <v>-15.39526423359831</v>
      </c>
      <c r="E311" s="116">
        <f t="shared" si="19"/>
        <v>1.0339423936700207</v>
      </c>
      <c r="F311" s="115">
        <f t="shared" si="21"/>
        <v>1615.9597710520061</v>
      </c>
      <c r="G311" s="187"/>
      <c r="H311" s="187"/>
    </row>
    <row r="312" spans="1:8" s="24" customFormat="1">
      <c r="A312" s="114">
        <v>310</v>
      </c>
      <c r="B312" s="184">
        <f>'8.SeasRegChopraMineEvenp12'!B312</f>
        <v>1336.8579999999999</v>
      </c>
      <c r="C312" s="119">
        <f t="shared" si="20"/>
        <v>1534.4686319444445</v>
      </c>
      <c r="D312" s="117">
        <f t="shared" si="18"/>
        <v>-19.732488366799117</v>
      </c>
      <c r="E312" s="116">
        <f t="shared" si="19"/>
        <v>1.056098237878043</v>
      </c>
      <c r="F312" s="115">
        <f t="shared" si="21"/>
        <v>1629.7106878043703</v>
      </c>
      <c r="G312" s="187"/>
      <c r="H312" s="187"/>
    </row>
    <row r="313" spans="1:8" s="24" customFormat="1">
      <c r="A313" s="114">
        <v>311</v>
      </c>
      <c r="B313" s="184">
        <f>'8.SeasRegChopraMineEvenp12'!B313</f>
        <v>1228.087</v>
      </c>
      <c r="C313" s="119">
        <f t="shared" si="20"/>
        <v>1500.3540446428574</v>
      </c>
      <c r="D313" s="117">
        <f t="shared" si="18"/>
        <v>-26.923537834193112</v>
      </c>
      <c r="E313" s="116">
        <f t="shared" si="19"/>
        <v>0.96339725076425187</v>
      </c>
      <c r="F313" s="115">
        <f t="shared" si="21"/>
        <v>1459.2926363559486</v>
      </c>
      <c r="G313" s="187"/>
      <c r="H313" s="187"/>
    </row>
    <row r="314" spans="1:8" s="24" customFormat="1">
      <c r="A314" s="114">
        <v>312</v>
      </c>
      <c r="B314" s="184">
        <f>'8.SeasRegChopraMineEvenp12'!B314</f>
        <v>1272.9760000000001</v>
      </c>
      <c r="C314" s="119">
        <f t="shared" si="20"/>
        <v>1456.8207738095239</v>
      </c>
      <c r="D314" s="117">
        <f t="shared" si="18"/>
        <v>-35.228404333763315</v>
      </c>
      <c r="E314" s="116">
        <f t="shared" si="19"/>
        <v>0.97538996709181891</v>
      </c>
      <c r="F314" s="115">
        <f t="shared" si="21"/>
        <v>1437.169333548185</v>
      </c>
      <c r="G314" s="187"/>
      <c r="H314" s="187"/>
    </row>
    <row r="315" spans="1:8" s="24" customFormat="1">
      <c r="A315" s="114">
        <f>A314+1</f>
        <v>313</v>
      </c>
      <c r="B315" s="184"/>
      <c r="C315" s="119"/>
      <c r="D315" s="117"/>
      <c r="E315" s="116">
        <f t="shared" si="19"/>
        <v>0.98774997304269285</v>
      </c>
      <c r="F315" s="115">
        <f>(C314+D314)*E315</f>
        <v>1404.1778246273802</v>
      </c>
      <c r="G315" s="187"/>
      <c r="H315" s="187"/>
    </row>
    <row r="316" spans="1:8" s="24" customFormat="1">
      <c r="A316" s="114">
        <f t="shared" ref="A316:A326" si="22">A315+1</f>
        <v>314</v>
      </c>
      <c r="B316" s="184"/>
      <c r="C316" s="119"/>
      <c r="D316" s="117"/>
      <c r="E316" s="116">
        <f t="shared" si="19"/>
        <v>0.93165807868800288</v>
      </c>
      <c r="F316" s="115">
        <f>($C$314+$D$314*(A316-$A$314))*E316</f>
        <v>1291.6171881264745</v>
      </c>
      <c r="G316" s="187"/>
      <c r="H316" s="187"/>
    </row>
    <row r="317" spans="1:8" s="24" customFormat="1">
      <c r="A317" s="114">
        <f t="shared" si="22"/>
        <v>315</v>
      </c>
      <c r="B317" s="184"/>
      <c r="C317" s="119"/>
      <c r="D317" s="117"/>
      <c r="E317" s="116">
        <f t="shared" si="19"/>
        <v>0.99519767209311771</v>
      </c>
      <c r="F317" s="115">
        <f t="shared" ref="F317:F326" si="23">($C$314+$D$314*(A317-$A$314))*E317</f>
        <v>1344.6469647985837</v>
      </c>
      <c r="G317" s="187"/>
      <c r="H317" s="187"/>
    </row>
    <row r="318" spans="1:8" s="24" customFormat="1" hidden="1">
      <c r="A318" s="114">
        <f t="shared" si="22"/>
        <v>316</v>
      </c>
      <c r="B318" s="184"/>
      <c r="C318" s="119"/>
      <c r="D318" s="117"/>
      <c r="E318" s="116">
        <f t="shared" si="19"/>
        <v>0.98632564004441647</v>
      </c>
      <c r="F318" s="115">
        <f t="shared" si="23"/>
        <v>1297.9129683487104</v>
      </c>
      <c r="G318" s="187"/>
      <c r="H318" s="187"/>
    </row>
    <row r="319" spans="1:8" s="24" customFormat="1" hidden="1">
      <c r="A319" s="114">
        <f t="shared" si="22"/>
        <v>317</v>
      </c>
      <c r="B319" s="184"/>
      <c r="C319" s="119"/>
      <c r="D319" s="117"/>
      <c r="E319" s="116">
        <f t="shared" si="19"/>
        <v>1.0840563060440567</v>
      </c>
      <c r="F319" s="115">
        <f t="shared" si="23"/>
        <v>1388.3278772747672</v>
      </c>
      <c r="G319" s="187"/>
      <c r="H319" s="187"/>
    </row>
    <row r="320" spans="1:8" s="24" customFormat="1" hidden="1">
      <c r="A320" s="114">
        <f t="shared" si="22"/>
        <v>318</v>
      </c>
      <c r="B320" s="184"/>
      <c r="C320" s="119"/>
      <c r="D320" s="117"/>
      <c r="E320" s="116">
        <f t="shared" si="19"/>
        <v>1.0112509033155139</v>
      </c>
      <c r="F320" s="115">
        <f t="shared" si="23"/>
        <v>1259.4627892543931</v>
      </c>
      <c r="G320" s="187"/>
      <c r="H320" s="187"/>
    </row>
    <row r="321" spans="1:8" s="24" customFormat="1" hidden="1">
      <c r="A321" s="114">
        <f t="shared" si="22"/>
        <v>319</v>
      </c>
      <c r="B321" s="184"/>
      <c r="C321" s="119"/>
      <c r="D321" s="117"/>
      <c r="E321" s="116">
        <f t="shared" si="19"/>
        <v>1.0683156074865345</v>
      </c>
      <c r="F321" s="115">
        <f t="shared" si="23"/>
        <v>1292.8989907350854</v>
      </c>
      <c r="G321" s="187"/>
      <c r="H321" s="187"/>
    </row>
    <row r="322" spans="1:8" s="24" customFormat="1" hidden="1">
      <c r="A322" s="114">
        <f t="shared" si="22"/>
        <v>320</v>
      </c>
      <c r="B322" s="184"/>
      <c r="C322" s="119"/>
      <c r="D322" s="117"/>
      <c r="E322" s="116">
        <f t="shared" si="19"/>
        <v>1.0569639659130365</v>
      </c>
      <c r="F322" s="115">
        <f t="shared" si="23"/>
        <v>1241.9258310509933</v>
      </c>
      <c r="G322" s="187"/>
      <c r="H322" s="187"/>
    </row>
    <row r="323" spans="1:8" s="24" customFormat="1">
      <c r="A323" s="114">
        <f t="shared" si="22"/>
        <v>321</v>
      </c>
      <c r="B323" s="184"/>
      <c r="C323" s="119"/>
      <c r="D323" s="117"/>
      <c r="E323" s="116">
        <f t="shared" si="19"/>
        <v>0.98139180433071793</v>
      </c>
      <c r="F323" s="115">
        <f t="shared" si="23"/>
        <v>1118.5561621601648</v>
      </c>
      <c r="G323" s="187"/>
      <c r="H323" s="187"/>
    </row>
    <row r="324" spans="1:8" s="24" customFormat="1">
      <c r="A324" s="114">
        <f t="shared" si="22"/>
        <v>322</v>
      </c>
      <c r="B324" s="184"/>
      <c r="C324" s="119"/>
      <c r="D324" s="117"/>
      <c r="E324" s="116">
        <f t="shared" si="19"/>
        <v>0.96120985987865604</v>
      </c>
      <c r="F324" s="115">
        <f t="shared" si="23"/>
        <v>1061.6915959277148</v>
      </c>
      <c r="G324" s="187"/>
      <c r="H324" s="187"/>
    </row>
    <row r="325" spans="1:8" s="24" customFormat="1">
      <c r="A325" s="114">
        <f t="shared" si="22"/>
        <v>323</v>
      </c>
      <c r="B325" s="112"/>
      <c r="C325" s="119"/>
      <c r="D325" s="117"/>
      <c r="E325" s="116">
        <f t="shared" si="19"/>
        <v>0.8870784683359586</v>
      </c>
      <c r="F325" s="115">
        <f>($C$314+$D$314*(A325-$A$314))*E325</f>
        <v>948.56039212949781</v>
      </c>
      <c r="G325" s="187"/>
      <c r="H325" s="187"/>
    </row>
    <row r="326" spans="1:8" s="24" customFormat="1">
      <c r="A326" s="114">
        <f t="shared" si="22"/>
        <v>324</v>
      </c>
      <c r="B326" s="112"/>
      <c r="C326" s="119"/>
      <c r="D326" s="117"/>
      <c r="E326" s="116">
        <f t="shared" si="19"/>
        <v>0.91967192243703066</v>
      </c>
      <c r="F326" s="115">
        <f t="shared" si="23"/>
        <v>951.01426963935376</v>
      </c>
      <c r="G326" s="187"/>
      <c r="H326" s="187"/>
    </row>
  </sheetData>
  <pageMargins left="0.75" right="0.75" top="1" bottom="1" header="0.5" footer="0.5"/>
  <pageSetup orientation="portrait" horizontalDpi="4294967295" vertic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1C17-F45D-4164-B94E-2A7BCF9CB4FF}">
  <dimension ref="A1:X226"/>
  <sheetViews>
    <sheetView zoomScale="75" zoomScaleNormal="75" workbookViewId="0">
      <selection activeCell="U37" sqref="U37"/>
    </sheetView>
  </sheetViews>
  <sheetFormatPr defaultColWidth="8.7109375" defaultRowHeight="16.5"/>
  <cols>
    <col min="1" max="1" width="5.5703125" style="30" customWidth="1"/>
    <col min="2" max="2" width="7.28515625" style="30" customWidth="1"/>
    <col min="3" max="3" width="8.42578125" style="30" bestFit="1" customWidth="1"/>
    <col min="4" max="4" width="8.28515625" style="30" customWidth="1"/>
    <col min="5" max="5" width="8.140625" style="30" customWidth="1"/>
    <col min="6" max="6" width="7.42578125" style="30" bestFit="1" customWidth="1"/>
    <col min="7" max="7" width="12.85546875" style="30" customWidth="1"/>
    <col min="8" max="8" width="7.85546875" style="30" bestFit="1" customWidth="1"/>
    <col min="9" max="9" width="7.28515625" style="30" bestFit="1" customWidth="1"/>
    <col min="10" max="10" width="13.5703125" style="30" customWidth="1"/>
    <col min="11" max="11" width="7.28515625" style="30" bestFit="1" customWidth="1"/>
    <col min="12" max="12" width="8.42578125" style="30" bestFit="1" customWidth="1"/>
    <col min="13" max="13" width="8.7109375" style="30" customWidth="1"/>
    <col min="14" max="14" width="7.42578125" style="30" customWidth="1"/>
    <col min="15" max="15" width="3.28515625" style="30" customWidth="1"/>
    <col min="16" max="16" width="6.5703125" style="30" customWidth="1"/>
    <col min="17" max="17" width="8" style="30" bestFit="1" customWidth="1"/>
    <col min="18" max="18" width="11.42578125" style="30" bestFit="1" customWidth="1"/>
    <col min="19" max="19" width="8.7109375" style="30" customWidth="1"/>
    <col min="20" max="20" width="8.7109375" style="30" bestFit="1" customWidth="1"/>
    <col min="21" max="21" width="10.28515625" style="30" bestFit="1" customWidth="1"/>
    <col min="22" max="22" width="8.7109375" style="30"/>
    <col min="23" max="23" width="10.28515625" style="30" customWidth="1"/>
    <col min="24" max="26" width="8.7109375" style="30"/>
    <col min="27" max="27" width="5.7109375" style="30" customWidth="1"/>
    <col min="28" max="30" width="8.7109375" style="30"/>
    <col min="31" max="31" width="9.28515625" style="30" customWidth="1"/>
    <col min="32" max="16384" width="8.7109375" style="30"/>
  </cols>
  <sheetData>
    <row r="1" spans="1:19" ht="15" customHeight="1">
      <c r="A1" s="36">
        <f ca="1">RANDBETWEEN(2,12)</f>
        <v>5</v>
      </c>
      <c r="C1" s="29"/>
      <c r="D1" s="29"/>
      <c r="E1" s="29"/>
      <c r="F1" s="29"/>
      <c r="G1" s="29"/>
      <c r="H1" s="29"/>
      <c r="I1" s="29"/>
      <c r="J1" s="29"/>
      <c r="K1" s="29"/>
      <c r="L1" s="29"/>
      <c r="N1" s="29"/>
      <c r="P1" s="30" t="str">
        <f ca="1">A1&amp;"-Period MA Forecast"</f>
        <v>5-Period MA Forecast</v>
      </c>
    </row>
    <row r="2" spans="1:19" ht="15" customHeight="1">
      <c r="A2" s="29" t="s">
        <v>0</v>
      </c>
      <c r="B2" s="29" t="s">
        <v>1</v>
      </c>
      <c r="C2" s="29" t="s">
        <v>4</v>
      </c>
      <c r="D2" s="29" t="s">
        <v>4</v>
      </c>
      <c r="E2" s="29" t="s">
        <v>7</v>
      </c>
      <c r="F2" s="29" t="s">
        <v>8</v>
      </c>
      <c r="G2" s="29" t="s">
        <v>9</v>
      </c>
      <c r="H2" s="29" t="s">
        <v>10</v>
      </c>
      <c r="I2" s="29" t="s">
        <v>11</v>
      </c>
      <c r="J2" s="29" t="s">
        <v>12</v>
      </c>
      <c r="K2" s="30" t="s">
        <v>58</v>
      </c>
      <c r="L2" s="29" t="s">
        <v>90</v>
      </c>
      <c r="M2" s="30" t="s">
        <v>15</v>
      </c>
      <c r="N2" s="29" t="s">
        <v>13</v>
      </c>
      <c r="O2" s="24"/>
      <c r="P2" s="24"/>
      <c r="Q2" s="24"/>
      <c r="R2" s="24"/>
    </row>
    <row r="3" spans="1:19" ht="15" customHeight="1">
      <c r="A3" s="29"/>
      <c r="B3" s="29"/>
      <c r="C3" s="29"/>
      <c r="D3" s="29"/>
      <c r="O3" s="24"/>
      <c r="P3" s="24"/>
      <c r="Q3" s="27" t="s">
        <v>11</v>
      </c>
      <c r="R3" s="27" t="s">
        <v>12</v>
      </c>
      <c r="S3" s="29" t="s">
        <v>58</v>
      </c>
    </row>
    <row r="4" spans="1:19" ht="15" customHeight="1">
      <c r="A4" s="29">
        <f>'[1]3.MA.ES.Level'!A3</f>
        <v>1</v>
      </c>
      <c r="B4" s="29">
        <f>'[1]3.MA.ES.Level'!B3</f>
        <v>6460</v>
      </c>
      <c r="O4" s="24"/>
      <c r="P4" s="24"/>
      <c r="Q4" s="103">
        <f ca="1">I29</f>
        <v>1719.047619047619</v>
      </c>
      <c r="R4" s="103">
        <f ca="1">J29</f>
        <v>4243649.9047619049</v>
      </c>
      <c r="S4" s="91">
        <f ca="1">K29</f>
        <v>0.11787974364390173</v>
      </c>
    </row>
    <row r="5" spans="1:19" ht="15" customHeight="1">
      <c r="A5" s="29">
        <f>'[1]3.MA.ES.Level'!A4</f>
        <v>2</v>
      </c>
      <c r="B5" s="29">
        <f>'[1]3.MA.ES.Level'!B4</f>
        <v>7480</v>
      </c>
      <c r="C5" s="30" t="e" cm="1">
        <f t="array" aca="1" ref="C5" ca="1">IF(A4&lt;$A$1,NA(),IF(A4=$A$1,AVERAGE(B$4:B4),C4+B4/$A$1-INDEX(B$4:B4,A4-$A$1)/$A$1))</f>
        <v>#N/A</v>
      </c>
      <c r="D5" s="30" t="e">
        <f ca="1">IF(A4&lt;$A$1,NA(),AVERAGE(B4:INDEX(B$4:B4,A4-$A$1+1)))</f>
        <v>#N/A</v>
      </c>
      <c r="E5" s="30" t="e">
        <f ca="1">IF(ISNUMBER($C5),B5-C5,NA())</f>
        <v>#N/A</v>
      </c>
      <c r="F5" s="30" t="e">
        <f ca="1">IF(ISNUMBER($E5),ABS($E5),NA())</f>
        <v>#N/A</v>
      </c>
      <c r="G5" s="30" t="e">
        <f ca="1">IF(ISNUMBER($E5),$E5^2,NA())</f>
        <v>#N/A</v>
      </c>
      <c r="H5" s="30" t="e">
        <f ca="1">IF(ISNUMBER($E5),F5/B5,NA())</f>
        <v>#N/A</v>
      </c>
      <c r="I5" s="30" t="e">
        <f ca="1">IF(ISNUMBER($E5),AVERAGE(F5:INDEX(F$4:F5,$A$1+1)),NA())</f>
        <v>#N/A</v>
      </c>
      <c r="J5" s="318" t="e">
        <f ca="1">IF(ISNUMBER($E5),AVERAGE(G5:INDEX(G$4:G5,$A$1+1)),NA())</f>
        <v>#N/A</v>
      </c>
      <c r="K5" s="30" t="e">
        <f ca="1">IF(ISNUMBER($E5),AVERAGE(H5:INDEX(H$4:H5,$A$1+1)),NA())</f>
        <v>#N/A</v>
      </c>
      <c r="L5" s="30" t="e">
        <f ca="1">IF(ISNUMBER($E5),SUM(E5:INDEX(E$4:E5,$A$1+1)),NA())</f>
        <v>#N/A</v>
      </c>
      <c r="M5" s="30" t="e">
        <f ca="1">IF(ISNUMBER($E5),L5/I5,NA())</f>
        <v>#N/A</v>
      </c>
      <c r="N5" s="30" t="e">
        <f ca="1">IF(ISNUMBER($E5),AVERAGE(E5:INDEX(E$4:E5,$A$1+1)),NA())</f>
        <v>#N/A</v>
      </c>
      <c r="O5" s="24"/>
      <c r="P5" s="24">
        <v>1</v>
      </c>
      <c r="Q5" s="103">
        <f t="dataTable" ref="Q5:S29" dt2D="0" dtr="0" r1="A1" ca="1"/>
        <v>955.2</v>
      </c>
      <c r="R5" s="103">
        <v>1439920</v>
      </c>
      <c r="S5" s="103">
        <v>7.1667905851061239E-2</v>
      </c>
    </row>
    <row r="6" spans="1:19" ht="15" customHeight="1">
      <c r="A6" s="29">
        <f>'[1]3.MA.ES.Level'!A5</f>
        <v>3</v>
      </c>
      <c r="B6" s="29">
        <f>'[1]3.MA.ES.Level'!B5</f>
        <v>8220</v>
      </c>
      <c r="C6" s="30" t="e" cm="1">
        <f t="array" aca="1" ref="C6" ca="1">IF(A5&lt;$A$1,NA(),IF(A5=$A$1,AVERAGE(B$4:B5),C5+B5/$A$1-INDEX(B$4:B5,A5-$A$1)/$A$1))</f>
        <v>#N/A</v>
      </c>
      <c r="D6" s="30" t="e">
        <f ca="1">IF(A5&lt;$A$1,NA(),AVERAGE(B5:INDEX(B$4:B5,A5-$A$1+1)))</f>
        <v>#N/A</v>
      </c>
      <c r="E6" s="30" t="e">
        <f t="shared" ref="E6:E29" ca="1" si="0">IF(ISNUMBER($C6),B6-C6,NA())</f>
        <v>#N/A</v>
      </c>
      <c r="F6" s="30" t="e">
        <f t="shared" ref="F6:F29" ca="1" si="1">IF(ISNUMBER($E6),ABS($E6),NA())</f>
        <v>#N/A</v>
      </c>
      <c r="G6" s="30" t="e">
        <f t="shared" ref="G6:G29" ca="1" si="2">IF(ISNUMBER($E6),$E6^2,NA())</f>
        <v>#N/A</v>
      </c>
      <c r="H6" s="30" t="e">
        <f t="shared" ref="H6:H29" ca="1" si="3">IF(ISNUMBER($E6),F6/B6,NA())</f>
        <v>#N/A</v>
      </c>
      <c r="I6" s="30" t="e">
        <f ca="1">IF(ISNUMBER($E6),AVERAGE(F6:INDEX(F$4:F6,$A$1+1)),NA())</f>
        <v>#N/A</v>
      </c>
      <c r="J6" s="318" t="e">
        <f ca="1">IF(ISNUMBER($E6),AVERAGE(G6:INDEX(G$4:G6,$A$1+1)),NA())</f>
        <v>#N/A</v>
      </c>
      <c r="K6" s="30" t="e">
        <f ca="1">IF(ISNUMBER($E6),AVERAGE(H6:INDEX(H$4:H6,$A$1+1)),NA())</f>
        <v>#N/A</v>
      </c>
      <c r="L6" s="30" t="e">
        <f ca="1">IF(ISNUMBER($E6),SUM(E6:INDEX(E$4:E6,$A$1+1)),NA())</f>
        <v>#N/A</v>
      </c>
      <c r="M6" s="30" t="e">
        <f t="shared" ref="M6:M29" ca="1" si="4">IF(ISNUMBER($E6),L6/I6,NA())</f>
        <v>#N/A</v>
      </c>
      <c r="N6" s="30" t="e">
        <f ca="1">IF(ISNUMBER($E6),AVERAGE(E6:INDEX(E$4:E6,$A$1+1)),NA())</f>
        <v>#N/A</v>
      </c>
      <c r="O6" s="147"/>
      <c r="P6" s="24">
        <v>2</v>
      </c>
      <c r="Q6" s="103">
        <v>1146.25</v>
      </c>
      <c r="R6" s="103">
        <v>1987245.8333333333</v>
      </c>
      <c r="S6" s="103">
        <v>8.609163795685594E-2</v>
      </c>
    </row>
    <row r="7" spans="1:19" ht="15" customHeight="1">
      <c r="A7" s="29">
        <f>'[1]3.MA.ES.Level'!A6</f>
        <v>4</v>
      </c>
      <c r="B7" s="29">
        <f>'[1]3.MA.ES.Level'!B6</f>
        <v>9480</v>
      </c>
      <c r="C7" s="30" t="e" cm="1">
        <f t="array" aca="1" ref="C7" ca="1">IF(A6&lt;$A$1,NA(),IF(A6=$A$1,AVERAGE(B$4:B6),C6+B6/$A$1-INDEX(B$4:B6,A6-$A$1)/$A$1))</f>
        <v>#N/A</v>
      </c>
      <c r="D7" s="30" t="e">
        <f ca="1">IF(A6&lt;$A$1,NA(),AVERAGE(B6:INDEX(B$4:B6,A6-$A$1+1)))</f>
        <v>#N/A</v>
      </c>
      <c r="E7" s="30" t="e">
        <f t="shared" ca="1" si="0"/>
        <v>#N/A</v>
      </c>
      <c r="F7" s="30" t="e">
        <f t="shared" ca="1" si="1"/>
        <v>#N/A</v>
      </c>
      <c r="G7" s="30" t="e">
        <f t="shared" ca="1" si="2"/>
        <v>#N/A</v>
      </c>
      <c r="H7" s="30" t="e">
        <f t="shared" ca="1" si="3"/>
        <v>#N/A</v>
      </c>
      <c r="I7" s="30" t="e">
        <f ca="1">IF(ISNUMBER($E7),AVERAGE(F7:INDEX(F$4:F7,$A$1+1)),NA())</f>
        <v>#N/A</v>
      </c>
      <c r="J7" s="318" t="e">
        <f ca="1">IF(ISNUMBER($E7),AVERAGE(G7:INDEX(G$4:G7,$A$1+1)),NA())</f>
        <v>#N/A</v>
      </c>
      <c r="K7" s="30" t="e">
        <f ca="1">IF(ISNUMBER($E7),AVERAGE(H7:INDEX(H$4:H7,$A$1+1)),NA())</f>
        <v>#N/A</v>
      </c>
      <c r="L7" s="30" t="e">
        <f ca="1">IF(ISNUMBER($E7),SUM(E7:INDEX(E$4:E7,$A$1+1)),NA())</f>
        <v>#N/A</v>
      </c>
      <c r="M7" s="30" t="e">
        <f t="shared" ca="1" si="4"/>
        <v>#N/A</v>
      </c>
      <c r="N7" s="30" t="e">
        <f ca="1">IF(ISNUMBER($E7),AVERAGE(E7:INDEX(E$4:E7,$A$1+1)),NA())</f>
        <v>#N/A</v>
      </c>
      <c r="O7" s="147"/>
      <c r="P7" s="24">
        <v>3</v>
      </c>
      <c r="Q7" s="103">
        <v>1367.2463768115929</v>
      </c>
      <c r="R7" s="103">
        <v>2651751.6908212542</v>
      </c>
      <c r="S7" s="103">
        <v>9.9970482710231567E-2</v>
      </c>
    </row>
    <row r="8" spans="1:19" ht="15" customHeight="1">
      <c r="A8" s="29">
        <f>'[1]3.MA.ES.Level'!A7</f>
        <v>5</v>
      </c>
      <c r="B8" s="29">
        <f>'[1]3.MA.ES.Level'!B7</f>
        <v>9650</v>
      </c>
      <c r="C8" s="30" t="e" cm="1">
        <f t="array" aca="1" ref="C8" ca="1">IF(A7&lt;$A$1,NA(),IF(A7=$A$1,AVERAGE(B$4:B7),C7+B7/$A$1-INDEX(B$4:B7,A7-$A$1)/$A$1))</f>
        <v>#N/A</v>
      </c>
      <c r="D8" s="30" t="e">
        <f ca="1">IF(A7&lt;$A$1,NA(),AVERAGE(B7:INDEX(B$4:B7,A7-$A$1+1)))</f>
        <v>#N/A</v>
      </c>
      <c r="E8" s="30" t="e">
        <f t="shared" ca="1" si="0"/>
        <v>#N/A</v>
      </c>
      <c r="F8" s="30" t="e">
        <f t="shared" ca="1" si="1"/>
        <v>#N/A</v>
      </c>
      <c r="G8" s="30" t="e">
        <f t="shared" ca="1" si="2"/>
        <v>#N/A</v>
      </c>
      <c r="H8" s="30" t="e">
        <f t="shared" ca="1" si="3"/>
        <v>#N/A</v>
      </c>
      <c r="I8" s="30" t="e">
        <f ca="1">IF(ISNUMBER($E8),AVERAGE(F8:INDEX(F$4:F8,$A$1+1)),NA())</f>
        <v>#N/A</v>
      </c>
      <c r="J8" s="318" t="e">
        <f ca="1">IF(ISNUMBER($E8),AVERAGE(G8:INDEX(G$4:G8,$A$1+1)),NA())</f>
        <v>#N/A</v>
      </c>
      <c r="K8" s="30" t="e">
        <f ca="1">IF(ISNUMBER($E8),AVERAGE(H8:INDEX(H$4:H8,$A$1+1)),NA())</f>
        <v>#N/A</v>
      </c>
      <c r="L8" s="30" t="e">
        <f ca="1">IF(ISNUMBER($E8),SUM(E8:INDEX(E$4:E8,$A$1+1)),NA())</f>
        <v>#N/A</v>
      </c>
      <c r="M8" s="30" t="e">
        <f t="shared" ca="1" si="4"/>
        <v>#N/A</v>
      </c>
      <c r="N8" s="30" t="e">
        <f ca="1">IF(ISNUMBER($E8),AVERAGE(E8:INDEX(E$4:E8,$A$1+1)),NA())</f>
        <v>#N/A</v>
      </c>
      <c r="O8" s="147"/>
      <c r="P8" s="24">
        <v>4</v>
      </c>
      <c r="Q8" s="103">
        <v>1527.6136363636363</v>
      </c>
      <c r="R8" s="103">
        <v>3325369.6022727271</v>
      </c>
      <c r="S8" s="103">
        <v>0.10805183651327349</v>
      </c>
    </row>
    <row r="9" spans="1:19" ht="15" customHeight="1">
      <c r="A9" s="29">
        <f>'[1]3.MA.ES.Level'!A8</f>
        <v>6</v>
      </c>
      <c r="B9" s="29">
        <f>'[1]3.MA.ES.Level'!B8</f>
        <v>10630</v>
      </c>
      <c r="C9" s="30" cm="1">
        <f t="array" aca="1" ref="C9" ca="1">IF(A8&lt;$A$1,NA(),IF(A8=$A$1,AVERAGE(B$4:B8),C8+B8/$A$1-INDEX(B$4:B8,A8-$A$1)/$A$1))</f>
        <v>8258</v>
      </c>
      <c r="D9" s="30">
        <f ca="1">IF(A8&lt;$A$1,NA(),AVERAGE(B8:INDEX(B$4:B8,A8-$A$1+1)))</f>
        <v>8258</v>
      </c>
      <c r="E9" s="30">
        <f t="shared" ca="1" si="0"/>
        <v>2372</v>
      </c>
      <c r="F9" s="30">
        <f t="shared" ca="1" si="1"/>
        <v>2372</v>
      </c>
      <c r="G9" s="30">
        <f t="shared" ca="1" si="2"/>
        <v>5626384</v>
      </c>
      <c r="H9" s="30">
        <f t="shared" ca="1" si="3"/>
        <v>0.22314205079962371</v>
      </c>
      <c r="I9" s="30">
        <f ca="1">IF(ISNUMBER($E9),AVERAGE(F9:INDEX(F$4:F9,$A$1+1)),NA())</f>
        <v>2372</v>
      </c>
      <c r="J9" s="318">
        <f ca="1">IF(ISNUMBER($E9),AVERAGE(G9:INDEX(G$4:G9,$A$1+1)),NA())</f>
        <v>5626384</v>
      </c>
      <c r="K9" s="30">
        <f ca="1">IF(ISNUMBER($E9),AVERAGE(H9:INDEX(H$4:H9,$A$1+1)),NA())</f>
        <v>0.22314205079962371</v>
      </c>
      <c r="L9" s="30">
        <f ca="1">IF(ISNUMBER($E9),SUM(E9:INDEX(E$4:E9,$A$1+1)),NA())</f>
        <v>2372</v>
      </c>
      <c r="M9" s="30">
        <f t="shared" ca="1" si="4"/>
        <v>1</v>
      </c>
      <c r="N9" s="30">
        <f ca="1">IF(ISNUMBER($E9),AVERAGE(E9:INDEX(E$4:E9,$A$1+1)),NA())</f>
        <v>2372</v>
      </c>
      <c r="O9" s="147"/>
      <c r="P9" s="24">
        <v>5</v>
      </c>
      <c r="Q9" s="103">
        <v>1719.047619047619</v>
      </c>
      <c r="R9" s="103">
        <v>4243649.9047619049</v>
      </c>
      <c r="S9" s="103">
        <v>0.11787974364390173</v>
      </c>
    </row>
    <row r="10" spans="1:19" ht="15" customHeight="1">
      <c r="A10" s="29">
        <f>'[1]3.MA.ES.Level'!A9</f>
        <v>7</v>
      </c>
      <c r="B10" s="29">
        <f>'[1]3.MA.ES.Level'!B9</f>
        <v>11810</v>
      </c>
      <c r="C10" s="30" cm="1">
        <f t="array" aca="1" ref="C10" ca="1">IF(A9&lt;$A$1,NA(),IF(A9=$A$1,AVERAGE(B$4:B9),C9+B9/$A$1-INDEX(B$4:B9,A9-$A$1)/$A$1))</f>
        <v>9092</v>
      </c>
      <c r="D10" s="30">
        <f ca="1">IF(A9&lt;$A$1,NA(),AVERAGE(B9:INDEX(B$4:B9,A9-$A$1+1)))</f>
        <v>9092</v>
      </c>
      <c r="E10" s="30">
        <f t="shared" ca="1" si="0"/>
        <v>2718</v>
      </c>
      <c r="F10" s="30">
        <f t="shared" ca="1" si="1"/>
        <v>2718</v>
      </c>
      <c r="G10" s="30">
        <f t="shared" ca="1" si="2"/>
        <v>7387524</v>
      </c>
      <c r="H10" s="30">
        <f t="shared" ca="1" si="3"/>
        <v>0.23014394580863676</v>
      </c>
      <c r="I10" s="30">
        <f ca="1">IF(ISNUMBER($E10),AVERAGE(F10:INDEX(F$4:F10,$A$1+1)),NA())</f>
        <v>2545</v>
      </c>
      <c r="J10" s="318">
        <f ca="1">IF(ISNUMBER($E10),AVERAGE(G10:INDEX(G$4:G10,$A$1+1)),NA())</f>
        <v>6506954</v>
      </c>
      <c r="K10" s="30">
        <f ca="1">IF(ISNUMBER($E10),AVERAGE(H10:INDEX(H$4:H10,$A$1+1)),NA())</f>
        <v>0.22664299830413023</v>
      </c>
      <c r="L10" s="30">
        <f ca="1">IF(ISNUMBER($E10),SUM(E10:INDEX(E$4:E10,$A$1+1)),NA())</f>
        <v>5090</v>
      </c>
      <c r="M10" s="30">
        <f t="shared" ca="1" si="4"/>
        <v>2</v>
      </c>
      <c r="N10" s="30">
        <f ca="1">IF(ISNUMBER($E10),AVERAGE(E10:INDEX(E$4:E10,$A$1+1)),NA())</f>
        <v>2545</v>
      </c>
      <c r="O10" s="147"/>
      <c r="P10" s="24">
        <v>6</v>
      </c>
      <c r="Q10" s="103">
        <v>1869.5</v>
      </c>
      <c r="R10" s="103">
        <v>5105985.8333333312</v>
      </c>
      <c r="S10" s="103">
        <v>0.12413820707951066</v>
      </c>
    </row>
    <row r="11" spans="1:19" ht="15" customHeight="1">
      <c r="A11" s="29">
        <f>'[1]3.MA.ES.Level'!A10</f>
        <v>8</v>
      </c>
      <c r="B11" s="29">
        <f>'[1]3.MA.ES.Level'!B10</f>
        <v>13100</v>
      </c>
      <c r="C11" s="30" cm="1">
        <f t="array" aca="1" ref="C11" ca="1">IF(A10&lt;$A$1,NA(),IF(A10=$A$1,AVERAGE(B$4:B10),C10+B10/$A$1-INDEX(B$4:B10,A10-$A$1)/$A$1))</f>
        <v>9958</v>
      </c>
      <c r="D11" s="30">
        <f ca="1">IF(A10&lt;$A$1,NA(),AVERAGE(B10:INDEX(B$4:B10,A10-$A$1+1)))</f>
        <v>9958</v>
      </c>
      <c r="E11" s="30">
        <f t="shared" ca="1" si="0"/>
        <v>3142</v>
      </c>
      <c r="F11" s="30">
        <f t="shared" ca="1" si="1"/>
        <v>3142</v>
      </c>
      <c r="G11" s="30">
        <f t="shared" ca="1" si="2"/>
        <v>9872164</v>
      </c>
      <c r="H11" s="30">
        <f t="shared" ca="1" si="3"/>
        <v>0.23984732824427482</v>
      </c>
      <c r="I11" s="30">
        <f ca="1">IF(ISNUMBER($E11),AVERAGE(F11:INDEX(F$4:F11,$A$1+1)),NA())</f>
        <v>2744</v>
      </c>
      <c r="J11" s="318">
        <f ca="1">IF(ISNUMBER($E11),AVERAGE(G11:INDEX(G$4:G11,$A$1+1)),NA())</f>
        <v>7628690.666666667</v>
      </c>
      <c r="K11" s="30">
        <f ca="1">IF(ISNUMBER($E11),AVERAGE(H11:INDEX(H$4:H11,$A$1+1)),NA())</f>
        <v>0.23104444161751178</v>
      </c>
      <c r="L11" s="30">
        <f ca="1">IF(ISNUMBER($E11),SUM(E11:INDEX(E$4:E11,$A$1+1)),NA())</f>
        <v>8232</v>
      </c>
      <c r="M11" s="30">
        <f t="shared" ca="1" si="4"/>
        <v>3</v>
      </c>
      <c r="N11" s="30">
        <f ca="1">IF(ISNUMBER($E11),AVERAGE(E11:INDEX(E$4:E11,$A$1+1)),NA())</f>
        <v>2744</v>
      </c>
      <c r="O11" s="147"/>
      <c r="P11" s="24">
        <v>7</v>
      </c>
      <c r="Q11" s="103">
        <v>1955.3383458646624</v>
      </c>
      <c r="R11" s="103">
        <v>5783800.6444683187</v>
      </c>
      <c r="S11" s="103">
        <v>0.12586229875816829</v>
      </c>
    </row>
    <row r="12" spans="1:19" ht="15" customHeight="1">
      <c r="A12" s="29">
        <f>'[1]3.MA.ES.Level'!A11</f>
        <v>9</v>
      </c>
      <c r="B12" s="29">
        <f>'[1]3.MA.ES.Level'!B11</f>
        <v>14190</v>
      </c>
      <c r="C12" s="30" cm="1">
        <f t="array" aca="1" ref="C12" ca="1">IF(A11&lt;$A$1,NA(),IF(A11=$A$1,AVERAGE(B$4:B11),C11+B11/$A$1-INDEX(B$4:B11,A11-$A$1)/$A$1))</f>
        <v>10934</v>
      </c>
      <c r="D12" s="30">
        <f ca="1">IF(A11&lt;$A$1,NA(),AVERAGE(B11:INDEX(B$4:B11,A11-$A$1+1)))</f>
        <v>10934</v>
      </c>
      <c r="E12" s="30">
        <f t="shared" ca="1" si="0"/>
        <v>3256</v>
      </c>
      <c r="F12" s="30">
        <f t="shared" ca="1" si="1"/>
        <v>3256</v>
      </c>
      <c r="G12" s="30">
        <f t="shared" ca="1" si="2"/>
        <v>10601536</v>
      </c>
      <c r="H12" s="30">
        <f t="shared" ca="1" si="3"/>
        <v>0.22945736434108527</v>
      </c>
      <c r="I12" s="30">
        <f ca="1">IF(ISNUMBER($E12),AVERAGE(F12:INDEX(F$4:F12,$A$1+1)),NA())</f>
        <v>2872</v>
      </c>
      <c r="J12" s="318">
        <f ca="1">IF(ISNUMBER($E12),AVERAGE(G12:INDEX(G$4:G12,$A$1+1)),NA())</f>
        <v>8371902</v>
      </c>
      <c r="K12" s="30">
        <f ca="1">IF(ISNUMBER($E12),AVERAGE(H12:INDEX(H$4:H12,$A$1+1)),NA())</f>
        <v>0.23064767229840516</v>
      </c>
      <c r="L12" s="30">
        <f ca="1">IF(ISNUMBER($E12),SUM(E12:INDEX(E$4:E12,$A$1+1)),NA())</f>
        <v>11488</v>
      </c>
      <c r="M12" s="30">
        <f t="shared" ca="1" si="4"/>
        <v>4</v>
      </c>
      <c r="N12" s="30">
        <f ca="1">IF(ISNUMBER($E12),AVERAGE(E12:INDEX(E$4:E12,$A$1+1)),NA())</f>
        <v>2872</v>
      </c>
      <c r="O12" s="147"/>
      <c r="P12" s="24">
        <v>8</v>
      </c>
      <c r="Q12" s="103">
        <v>1980.9722222222222</v>
      </c>
      <c r="R12" s="103">
        <v>6167271.875</v>
      </c>
      <c r="S12" s="103">
        <v>0.1240230020042309</v>
      </c>
    </row>
    <row r="13" spans="1:19" ht="15" customHeight="1">
      <c r="A13" s="29">
        <f>'[1]3.MA.ES.Level'!A12</f>
        <v>10</v>
      </c>
      <c r="B13" s="29">
        <f>'[1]3.MA.ES.Level'!B12</f>
        <v>15760</v>
      </c>
      <c r="C13" s="30" cm="1">
        <f t="array" aca="1" ref="C13" ca="1">IF(A12&lt;$A$1,NA(),IF(A12=$A$1,AVERAGE(B$4:B12),C12+B12/$A$1-INDEX(B$4:B12,A12-$A$1)/$A$1))</f>
        <v>11876</v>
      </c>
      <c r="D13" s="30">
        <f ca="1">IF(A12&lt;$A$1,NA(),AVERAGE(B12:INDEX(B$4:B12,A12-$A$1+1)))</f>
        <v>11876</v>
      </c>
      <c r="E13" s="30">
        <f t="shared" ca="1" si="0"/>
        <v>3884</v>
      </c>
      <c r="F13" s="30">
        <f t="shared" ca="1" si="1"/>
        <v>3884</v>
      </c>
      <c r="G13" s="30">
        <f t="shared" ca="1" si="2"/>
        <v>15085456</v>
      </c>
      <c r="H13" s="30">
        <f t="shared" ca="1" si="3"/>
        <v>0.24644670050761422</v>
      </c>
      <c r="I13" s="30">
        <f ca="1">IF(ISNUMBER($E13),AVERAGE(F13:INDEX(F$4:F13,$A$1+1)),NA())</f>
        <v>3074.4</v>
      </c>
      <c r="J13" s="318">
        <f ca="1">IF(ISNUMBER($E13),AVERAGE(G13:INDEX(G$4:G13,$A$1+1)),NA())</f>
        <v>9714612.8000000007</v>
      </c>
      <c r="K13" s="30">
        <f ca="1">IF(ISNUMBER($E13),AVERAGE(H13:INDEX(H$4:H13,$A$1+1)),NA())</f>
        <v>0.23380747794024698</v>
      </c>
      <c r="L13" s="30">
        <f ca="1">IF(ISNUMBER($E13),SUM(E13:INDEX(E$4:E13,$A$1+1)),NA())</f>
        <v>15372</v>
      </c>
      <c r="M13" s="30">
        <f t="shared" ca="1" si="4"/>
        <v>5</v>
      </c>
      <c r="N13" s="30">
        <f ca="1">IF(ISNUMBER($E13),AVERAGE(E13:INDEX(E$4:E13,$A$1+1)),NA())</f>
        <v>3074.4</v>
      </c>
      <c r="O13" s="147"/>
      <c r="P13" s="24">
        <v>9</v>
      </c>
      <c r="Q13" s="103">
        <v>2002.1568627450984</v>
      </c>
      <c r="R13" s="103">
        <v>6251843.0646332586</v>
      </c>
      <c r="S13" s="103">
        <v>0.12296561693009188</v>
      </c>
    </row>
    <row r="14" spans="1:19" ht="15" customHeight="1">
      <c r="A14" s="29">
        <f>'[1]3.MA.ES.Level'!A13</f>
        <v>11</v>
      </c>
      <c r="B14" s="29">
        <f>'[1]3.MA.ES.Level'!B13</f>
        <v>15670</v>
      </c>
      <c r="C14" s="30" cm="1">
        <f t="array" aca="1" ref="C14" ca="1">IF(A13&lt;$A$1,NA(),IF(A13=$A$1,AVERAGE(B$4:B13),C13+B13/$A$1-INDEX(B$4:B13,A13-$A$1)/$A$1))</f>
        <v>13098</v>
      </c>
      <c r="D14" s="30">
        <f ca="1">IF(A13&lt;$A$1,NA(),AVERAGE(B13:INDEX(B$4:B13,A13-$A$1+1)))</f>
        <v>13098</v>
      </c>
      <c r="E14" s="30">
        <f t="shared" ca="1" si="0"/>
        <v>2572</v>
      </c>
      <c r="F14" s="30">
        <f t="shared" ca="1" si="1"/>
        <v>2572</v>
      </c>
      <c r="G14" s="30">
        <f t="shared" ca="1" si="2"/>
        <v>6615184</v>
      </c>
      <c r="H14" s="30">
        <f t="shared" ca="1" si="3"/>
        <v>0.16413529036375241</v>
      </c>
      <c r="I14" s="30">
        <f ca="1">IF(ISNUMBER($E14),AVERAGE(F14:INDEX(F$4:F14,$A$1+1)),NA())</f>
        <v>2990.6666666666665</v>
      </c>
      <c r="J14" s="318">
        <f ca="1">IF(ISNUMBER($E14),AVERAGE(G14:INDEX(G$4:G14,$A$1+1)),NA())</f>
        <v>9198041.333333334</v>
      </c>
      <c r="K14" s="30">
        <f ca="1">IF(ISNUMBER($E14),AVERAGE(H14:INDEX(H$4:H14,$A$1+1)),NA())</f>
        <v>0.22219544667749788</v>
      </c>
      <c r="L14" s="30">
        <f ca="1">IF(ISNUMBER($E14),SUM(E14:INDEX(E$4:E14,$A$1+1)),NA())</f>
        <v>17944</v>
      </c>
      <c r="M14" s="30">
        <f t="shared" ca="1" si="4"/>
        <v>6</v>
      </c>
      <c r="N14" s="30">
        <f ca="1">IF(ISNUMBER($E14),AVERAGE(E14:INDEX(E$4:E14,$A$1+1)),NA())</f>
        <v>2990.6666666666665</v>
      </c>
      <c r="O14" s="147"/>
      <c r="P14" s="24">
        <v>10</v>
      </c>
      <c r="Q14" s="103">
        <v>1935.0625</v>
      </c>
      <c r="R14" s="103">
        <v>5422732.6875</v>
      </c>
      <c r="S14" s="103">
        <v>0.11817497313885064</v>
      </c>
    </row>
    <row r="15" spans="1:19" ht="15" customHeight="1">
      <c r="A15" s="29">
        <f>'[1]3.MA.ES.Level'!A14</f>
        <v>12</v>
      </c>
      <c r="B15" s="29">
        <f>'[1]3.MA.ES.Level'!B14</f>
        <v>14340</v>
      </c>
      <c r="C15" s="30" cm="1">
        <f t="array" aca="1" ref="C15" ca="1">IF(A14&lt;$A$1,NA(),IF(A14=$A$1,AVERAGE(B$4:B14),C14+B14/$A$1-INDEX(B$4:B14,A14-$A$1)/$A$1))</f>
        <v>14106</v>
      </c>
      <c r="D15" s="30">
        <f ca="1">IF(A14&lt;$A$1,NA(),AVERAGE(B14:INDEX(B$4:B14,A14-$A$1+1)))</f>
        <v>14106</v>
      </c>
      <c r="E15" s="30">
        <f t="shared" ca="1" si="0"/>
        <v>234</v>
      </c>
      <c r="F15" s="30">
        <f t="shared" ca="1" si="1"/>
        <v>234</v>
      </c>
      <c r="G15" s="30">
        <f t="shared" ca="1" si="2"/>
        <v>54756</v>
      </c>
      <c r="H15" s="30">
        <f t="shared" ca="1" si="3"/>
        <v>1.6317991631799162E-2</v>
      </c>
      <c r="I15" s="30">
        <f ca="1">IF(ISNUMBER($E15),AVERAGE(F15:INDEX(F$4:F15,$A$1+1)),NA())</f>
        <v>2596.8571428571427</v>
      </c>
      <c r="J15" s="318">
        <f ca="1">IF(ISNUMBER($E15),AVERAGE(G15:INDEX(G$4:G15,$A$1+1)),NA())</f>
        <v>7891857.7142857146</v>
      </c>
      <c r="K15" s="30">
        <f ca="1">IF(ISNUMBER($E15),AVERAGE(H15:INDEX(H$4:H15,$A$1+1)),NA())</f>
        <v>0.19278438167096951</v>
      </c>
      <c r="L15" s="30">
        <f ca="1">IF(ISNUMBER($E15),SUM(E15:INDEX(E$4:E15,$A$1+1)),NA())</f>
        <v>18178</v>
      </c>
      <c r="M15" s="30">
        <f t="shared" ca="1" si="4"/>
        <v>7.0000000000000009</v>
      </c>
      <c r="N15" s="30">
        <f ca="1">IF(ISNUMBER($E15),AVERAGE(E15:INDEX(E$4:E15,$A$1+1)),NA())</f>
        <v>2596.8571428571427</v>
      </c>
      <c r="O15" s="147"/>
      <c r="P15" s="24">
        <v>11</v>
      </c>
      <c r="Q15" s="103">
        <v>1883.3939393939388</v>
      </c>
      <c r="R15" s="103">
        <v>4750157.4655647324</v>
      </c>
      <c r="S15" s="103">
        <v>0.11438485368066148</v>
      </c>
    </row>
    <row r="16" spans="1:19" ht="15" customHeight="1">
      <c r="A16" s="29">
        <f>'[1]3.MA.ES.Level'!A15</f>
        <v>13</v>
      </c>
      <c r="B16" s="29">
        <f>'[1]3.MA.ES.Level'!B15</f>
        <v>11810</v>
      </c>
      <c r="C16" s="30" cm="1">
        <f t="array" aca="1" ref="C16" ca="1">IF(A15&lt;$A$1,NA(),IF(A15=$A$1,AVERAGE(B$4:B15),C15+B15/$A$1-INDEX(B$4:B15,A15-$A$1)/$A$1))</f>
        <v>14612</v>
      </c>
      <c r="D16" s="30">
        <f ca="1">IF(A15&lt;$A$1,NA(),AVERAGE(B15:INDEX(B$4:B15,A15-$A$1+1)))</f>
        <v>14612</v>
      </c>
      <c r="E16" s="30">
        <f t="shared" ca="1" si="0"/>
        <v>-2802</v>
      </c>
      <c r="F16" s="30">
        <f t="shared" ca="1" si="1"/>
        <v>2802</v>
      </c>
      <c r="G16" s="30">
        <f t="shared" ca="1" si="2"/>
        <v>7851204</v>
      </c>
      <c r="H16" s="30">
        <f t="shared" ca="1" si="3"/>
        <v>0.23725656223539374</v>
      </c>
      <c r="I16" s="30">
        <f ca="1">IF(ISNUMBER($E16),AVERAGE(F16:INDEX(F$4:F16,$A$1+1)),NA())</f>
        <v>2622.5</v>
      </c>
      <c r="J16" s="318">
        <f ca="1">IF(ISNUMBER($E16),AVERAGE(G16:INDEX(G$4:G16,$A$1+1)),NA())</f>
        <v>7886776</v>
      </c>
      <c r="K16" s="30">
        <f ca="1">IF(ISNUMBER($E16),AVERAGE(H16:INDEX(H$4:H16,$A$1+1)),NA())</f>
        <v>0.19834340424152253</v>
      </c>
      <c r="L16" s="30">
        <f ca="1">IF(ISNUMBER($E16),SUM(E16:INDEX(E$4:E16,$A$1+1)),NA())</f>
        <v>15376</v>
      </c>
      <c r="M16" s="30">
        <f t="shared" ca="1" si="4"/>
        <v>5.8631077216396568</v>
      </c>
      <c r="N16" s="30">
        <f ca="1">IF(ISNUMBER($E16),AVERAGE(E16:INDEX(E$4:E16,$A$1+1)),NA())</f>
        <v>1922</v>
      </c>
      <c r="O16" s="147"/>
      <c r="P16" s="24">
        <v>12</v>
      </c>
      <c r="Q16" s="103">
        <v>1988.2142857142894</v>
      </c>
      <c r="R16" s="103">
        <v>5019615.9722222378</v>
      </c>
      <c r="S16" s="103">
        <v>0.1201840481538012</v>
      </c>
    </row>
    <row r="17" spans="1:19" ht="15" customHeight="1">
      <c r="A17" s="29">
        <f>'[1]3.MA.ES.Level'!A16</f>
        <v>14</v>
      </c>
      <c r="B17" s="29">
        <f>'[1]3.MA.ES.Level'!B16</f>
        <v>14100</v>
      </c>
      <c r="C17" s="30" cm="1">
        <f t="array" aca="1" ref="C17" ca="1">IF(A16&lt;$A$1,NA(),IF(A16=$A$1,AVERAGE(B$4:B16),C16+B16/$A$1-INDEX(B$4:B16,A16-$A$1)/$A$1))</f>
        <v>14354</v>
      </c>
      <c r="D17" s="30">
        <f ca="1">IF(A16&lt;$A$1,NA(),AVERAGE(B16:INDEX(B$4:B16,A16-$A$1+1)))</f>
        <v>14354</v>
      </c>
      <c r="E17" s="30">
        <f t="shared" ca="1" si="0"/>
        <v>-254</v>
      </c>
      <c r="F17" s="30">
        <f t="shared" ca="1" si="1"/>
        <v>254</v>
      </c>
      <c r="G17" s="30">
        <f t="shared" ca="1" si="2"/>
        <v>64516</v>
      </c>
      <c r="H17" s="30">
        <f t="shared" ca="1" si="3"/>
        <v>1.8014184397163121E-2</v>
      </c>
      <c r="I17" s="30">
        <f ca="1">IF(ISNUMBER($E17),AVERAGE(F17:INDEX(F$4:F17,$A$1+1)),NA())</f>
        <v>2359.3333333333335</v>
      </c>
      <c r="J17" s="318">
        <f ca="1">IF(ISNUMBER($E17),AVERAGE(G17:INDEX(G$4:G17,$A$1+1)),NA())</f>
        <v>7017636</v>
      </c>
      <c r="K17" s="30">
        <f ca="1">IF(ISNUMBER($E17),AVERAGE(H17:INDEX(H$4:H17,$A$1+1)),NA())</f>
        <v>0.17830682425881592</v>
      </c>
      <c r="L17" s="30">
        <f ca="1">IF(ISNUMBER($E17),SUM(E17:INDEX(E$4:E17,$A$1+1)),NA())</f>
        <v>15122</v>
      </c>
      <c r="M17" s="30">
        <f t="shared" ca="1" si="4"/>
        <v>6.4094376942639162</v>
      </c>
      <c r="N17" s="30">
        <f ca="1">IF(ISNUMBER($E17),AVERAGE(E17:INDEX(E$4:E17,$A$1+1)),NA())</f>
        <v>1680.2222222222222</v>
      </c>
      <c r="O17" s="147"/>
      <c r="P17" s="24">
        <v>13</v>
      </c>
      <c r="Q17" s="103">
        <v>2312.2485207100594</v>
      </c>
      <c r="R17" s="103">
        <v>6199787.118798364</v>
      </c>
      <c r="S17" s="103">
        <v>0.14016558274368196</v>
      </c>
    </row>
    <row r="18" spans="1:19" ht="15" customHeight="1">
      <c r="A18" s="29">
        <f>'[1]3.MA.ES.Level'!A17</f>
        <v>15</v>
      </c>
      <c r="B18" s="29">
        <f>'[1]3.MA.ES.Level'!B17</f>
        <v>14000</v>
      </c>
      <c r="C18" s="30" cm="1">
        <f t="array" aca="1" ref="C18" ca="1">IF(A17&lt;$A$1,NA(),IF(A17=$A$1,AVERAGE(B$4:B17),C17+B17/$A$1-INDEX(B$4:B17,A17-$A$1)/$A$1))</f>
        <v>14336</v>
      </c>
      <c r="D18" s="30">
        <f ca="1">IF(A17&lt;$A$1,NA(),AVERAGE(B17:INDEX(B$4:B17,A17-$A$1+1)))</f>
        <v>14336</v>
      </c>
      <c r="E18" s="30">
        <f t="shared" ca="1" si="0"/>
        <v>-336</v>
      </c>
      <c r="F18" s="30">
        <f t="shared" ca="1" si="1"/>
        <v>336</v>
      </c>
      <c r="G18" s="30">
        <f t="shared" ca="1" si="2"/>
        <v>112896</v>
      </c>
      <c r="H18" s="30">
        <f t="shared" ca="1" si="3"/>
        <v>2.4E-2</v>
      </c>
      <c r="I18" s="30">
        <f ca="1">IF(ISNUMBER($E18),AVERAGE(F18:INDEX(F$4:F18,$A$1+1)),NA())</f>
        <v>2157</v>
      </c>
      <c r="J18" s="318">
        <f ca="1">IF(ISNUMBER($E18),AVERAGE(G18:INDEX(G$4:G18,$A$1+1)),NA())</f>
        <v>6327162</v>
      </c>
      <c r="K18" s="30">
        <f ca="1">IF(ISNUMBER($E18),AVERAGE(H18:INDEX(H$4:H18,$A$1+1)),NA())</f>
        <v>0.16287614183293433</v>
      </c>
      <c r="L18" s="30">
        <f ca="1">IF(ISNUMBER($E18),SUM(E18:INDEX(E$4:E18,$A$1+1)),NA())</f>
        <v>14786</v>
      </c>
      <c r="M18" s="30">
        <f t="shared" ca="1" si="4"/>
        <v>6.8548910523875755</v>
      </c>
      <c r="N18" s="30">
        <f ca="1">IF(ISNUMBER($E18),AVERAGE(E18:INDEX(E$4:E18,$A$1+1)),NA())</f>
        <v>1478.6</v>
      </c>
      <c r="O18" s="147"/>
      <c r="P18" s="24">
        <v>14</v>
      </c>
      <c r="Q18" s="103">
        <v>2472.9761904761899</v>
      </c>
      <c r="R18" s="103">
        <v>6860162.8401360521</v>
      </c>
      <c r="S18" s="103">
        <v>0.14875401155583048</v>
      </c>
    </row>
    <row r="19" spans="1:19" ht="15" customHeight="1">
      <c r="A19" s="29">
        <f>'[1]3.MA.ES.Level'!A18</f>
        <v>16</v>
      </c>
      <c r="B19" s="29">
        <f>'[1]3.MA.ES.Level'!B18</f>
        <v>14120</v>
      </c>
      <c r="C19" s="30" cm="1">
        <f t="array" aca="1" ref="C19" ca="1">IF(A18&lt;$A$1,NA(),IF(A18=$A$1,AVERAGE(B$4:B18),C18+B18/$A$1-INDEX(B$4:B18,A18-$A$1)/$A$1))</f>
        <v>13984</v>
      </c>
      <c r="D19" s="30">
        <f ca="1">IF(A18&lt;$A$1,NA(),AVERAGE(B18:INDEX(B$4:B18,A18-$A$1+1)))</f>
        <v>13984</v>
      </c>
      <c r="E19" s="30">
        <f t="shared" ca="1" si="0"/>
        <v>136</v>
      </c>
      <c r="F19" s="30">
        <f t="shared" ca="1" si="1"/>
        <v>136</v>
      </c>
      <c r="G19" s="30">
        <f t="shared" ca="1" si="2"/>
        <v>18496</v>
      </c>
      <c r="H19" s="30">
        <f t="shared" ca="1" si="3"/>
        <v>9.6317280453257787E-3</v>
      </c>
      <c r="I19" s="30">
        <f ca="1">IF(ISNUMBER($E19),AVERAGE(F19:INDEX(F$4:F19,$A$1+1)),NA())</f>
        <v>1973.2727272727273</v>
      </c>
      <c r="J19" s="318">
        <f ca="1">IF(ISNUMBER($E19),AVERAGE(G19:INDEX(G$4:G19,$A$1+1)),NA())</f>
        <v>5753646.9090909092</v>
      </c>
      <c r="K19" s="30">
        <f ca="1">IF(ISNUMBER($E19),AVERAGE(H19:INDEX(H$4:H19,$A$1+1)),NA())</f>
        <v>0.14894483148860627</v>
      </c>
      <c r="L19" s="30">
        <f ca="1">IF(ISNUMBER($E19),SUM(E19:INDEX(E$4:E19,$A$1+1)),NA())</f>
        <v>14922</v>
      </c>
      <c r="M19" s="30">
        <f t="shared" ca="1" si="4"/>
        <v>7.5620565742191097</v>
      </c>
      <c r="N19" s="30">
        <f ca="1">IF(ISNUMBER($E19),AVERAGE(E19:INDEX(E$4:E19,$A$1+1)),NA())</f>
        <v>1356.5454545454545</v>
      </c>
      <c r="O19" s="147"/>
      <c r="P19" s="24">
        <v>15</v>
      </c>
      <c r="Q19" s="103">
        <v>2678.1212121212097</v>
      </c>
      <c r="R19" s="103">
        <v>7812001.6565656429</v>
      </c>
      <c r="S19" s="103">
        <v>0.15965529760640412</v>
      </c>
    </row>
    <row r="20" spans="1:19" ht="15" customHeight="1">
      <c r="A20" s="29">
        <f>'[1]3.MA.ES.Level'!A19</f>
        <v>17</v>
      </c>
      <c r="B20" s="29">
        <f>'[1]3.MA.ES.Level'!B19</f>
        <v>14600</v>
      </c>
      <c r="C20" s="30" cm="1">
        <f t="array" aca="1" ref="C20" ca="1">IF(A19&lt;$A$1,NA(),IF(A19=$A$1,AVERAGE(B$4:B19),C19+B19/$A$1-INDEX(B$4:B19,A19-$A$1)/$A$1))</f>
        <v>13674</v>
      </c>
      <c r="D20" s="30">
        <f ca="1">IF(A19&lt;$A$1,NA(),AVERAGE(B19:INDEX(B$4:B19,A19-$A$1+1)))</f>
        <v>13674</v>
      </c>
      <c r="E20" s="30">
        <f t="shared" ca="1" si="0"/>
        <v>926</v>
      </c>
      <c r="F20" s="30">
        <f t="shared" ca="1" si="1"/>
        <v>926</v>
      </c>
      <c r="G20" s="30">
        <f t="shared" ca="1" si="2"/>
        <v>857476</v>
      </c>
      <c r="H20" s="30">
        <f t="shared" ca="1" si="3"/>
        <v>6.3424657534246573E-2</v>
      </c>
      <c r="I20" s="30">
        <f ca="1">IF(ISNUMBER($E20),AVERAGE(F20:INDEX(F$4:F20,$A$1+1)),NA())</f>
        <v>1886</v>
      </c>
      <c r="J20" s="318">
        <f ca="1">IF(ISNUMBER($E20),AVERAGE(G20:INDEX(G$4:G20,$A$1+1)),NA())</f>
        <v>5345632.666666667</v>
      </c>
      <c r="K20" s="30">
        <f ca="1">IF(ISNUMBER($E20),AVERAGE(H20:INDEX(H$4:H20,$A$1+1)),NA())</f>
        <v>0.14181815032574296</v>
      </c>
      <c r="L20" s="30">
        <f ca="1">IF(ISNUMBER($E20),SUM(E20:INDEX(E$4:E20,$A$1+1)),NA())</f>
        <v>15848</v>
      </c>
      <c r="M20" s="30">
        <f t="shared" ca="1" si="4"/>
        <v>8.4029692470837745</v>
      </c>
      <c r="N20" s="30">
        <f ca="1">IF(ISNUMBER($E20),AVERAGE(E20:INDEX(E$4:E20,$A$1+1)),NA())</f>
        <v>1320.6666666666667</v>
      </c>
      <c r="O20" s="147"/>
      <c r="P20" s="24">
        <v>16</v>
      </c>
      <c r="Q20" s="103">
        <v>2925.4375</v>
      </c>
      <c r="R20" s="103">
        <v>9136684.8828125</v>
      </c>
      <c r="S20" s="103">
        <v>0.17248129457850772</v>
      </c>
    </row>
    <row r="21" spans="1:19" ht="15" customHeight="1">
      <c r="A21" s="29">
        <f>'[1]3.MA.ES.Level'!A20</f>
        <v>18</v>
      </c>
      <c r="B21" s="29">
        <f>'[1]3.MA.ES.Level'!B20</f>
        <v>15160</v>
      </c>
      <c r="C21" s="30" cm="1">
        <f t="array" aca="1" ref="C21" ca="1">IF(A20&lt;$A$1,NA(),IF(A20=$A$1,AVERAGE(B$4:B20),C20+B20/$A$1-INDEX(B$4:B20,A20-$A$1)/$A$1))</f>
        <v>13726</v>
      </c>
      <c r="D21" s="30">
        <f ca="1">IF(A20&lt;$A$1,NA(),AVERAGE(B20:INDEX(B$4:B20,A20-$A$1+1)))</f>
        <v>13726</v>
      </c>
      <c r="E21" s="30">
        <f t="shared" ca="1" si="0"/>
        <v>1434</v>
      </c>
      <c r="F21" s="30">
        <f t="shared" ca="1" si="1"/>
        <v>1434</v>
      </c>
      <c r="G21" s="30">
        <f t="shared" ca="1" si="2"/>
        <v>2056356</v>
      </c>
      <c r="H21" s="30">
        <f t="shared" ca="1" si="3"/>
        <v>9.4591029023746706E-2</v>
      </c>
      <c r="I21" s="30">
        <f ca="1">IF(ISNUMBER($E21),AVERAGE(F21:INDEX(F$4:F21,$A$1+1)),NA())</f>
        <v>1851.2307692307693</v>
      </c>
      <c r="J21" s="318">
        <f ca="1">IF(ISNUMBER($E21),AVERAGE(G21:INDEX(G$4:G21,$A$1+1)),NA())</f>
        <v>5092611.384615385</v>
      </c>
      <c r="K21" s="30">
        <f ca="1">IF(ISNUMBER($E21),AVERAGE(H21:INDEX(H$4:H21,$A$1+1)),NA())</f>
        <v>0.13818529484097403</v>
      </c>
      <c r="L21" s="30">
        <f ca="1">IF(ISNUMBER($E21),SUM(E21:INDEX(E$4:E21,$A$1+1)),NA())</f>
        <v>17282</v>
      </c>
      <c r="M21" s="30">
        <f t="shared" ca="1" si="4"/>
        <v>9.3354109532119995</v>
      </c>
      <c r="N21" s="30">
        <f ca="1">IF(ISNUMBER($E21),AVERAGE(E21:INDEX(E$4:E21,$A$1+1)),NA())</f>
        <v>1329.3846153846155</v>
      </c>
      <c r="O21" s="147"/>
      <c r="P21" s="24">
        <v>17</v>
      </c>
      <c r="Q21" s="103">
        <v>3187.7777777777792</v>
      </c>
      <c r="R21" s="103">
        <v>10720558.439061904</v>
      </c>
      <c r="S21" s="103">
        <v>0.18557033884942728</v>
      </c>
    </row>
    <row r="22" spans="1:19" ht="15" customHeight="1">
      <c r="A22" s="29">
        <f>'[1]3.MA.ES.Level'!A21</f>
        <v>19</v>
      </c>
      <c r="B22" s="29">
        <f>'[1]3.MA.ES.Level'!B21</f>
        <v>15350</v>
      </c>
      <c r="C22" s="30" cm="1">
        <f t="array" aca="1" ref="C22" ca="1">IF(A21&lt;$A$1,NA(),IF(A21=$A$1,AVERAGE(B$4:B21),C21+B21/$A$1-INDEX(B$4:B21,A21-$A$1)/$A$1))</f>
        <v>14396</v>
      </c>
      <c r="D22" s="30">
        <f ca="1">IF(A21&lt;$A$1,NA(),AVERAGE(B21:INDEX(B$4:B21,A21-$A$1+1)))</f>
        <v>14396</v>
      </c>
      <c r="E22" s="30">
        <f t="shared" ca="1" si="0"/>
        <v>954</v>
      </c>
      <c r="F22" s="30">
        <f t="shared" ca="1" si="1"/>
        <v>954</v>
      </c>
      <c r="G22" s="30">
        <f t="shared" ca="1" si="2"/>
        <v>910116</v>
      </c>
      <c r="H22" s="30">
        <f t="shared" ca="1" si="3"/>
        <v>6.214983713355049E-2</v>
      </c>
      <c r="I22" s="30">
        <f ca="1">IF(ISNUMBER($E22),AVERAGE(F22:INDEX(F$4:F22,$A$1+1)),NA())</f>
        <v>1787.1428571428571</v>
      </c>
      <c r="J22" s="318">
        <f ca="1">IF(ISNUMBER($E22),AVERAGE(G22:INDEX(G$4:G22,$A$1+1)),NA())</f>
        <v>4793861.7142857146</v>
      </c>
      <c r="K22" s="30">
        <f ca="1">IF(ISNUMBER($E22),AVERAGE(H22:INDEX(H$4:H22,$A$1+1)),NA())</f>
        <v>0.1327541907190152</v>
      </c>
      <c r="L22" s="30">
        <f ca="1">IF(ISNUMBER($E22),SUM(E22:INDEX(E$4:E22,$A$1+1)),NA())</f>
        <v>18236</v>
      </c>
      <c r="M22" s="30">
        <f t="shared" ca="1" si="4"/>
        <v>10.203996802557954</v>
      </c>
      <c r="N22" s="30">
        <f ca="1">IF(ISNUMBER($E22),AVERAGE(E22:INDEX(E$4:E22,$A$1+1)),NA())</f>
        <v>1302.5714285714287</v>
      </c>
      <c r="O22" s="147"/>
      <c r="P22" s="24">
        <v>18</v>
      </c>
      <c r="Q22" s="103">
        <v>3450.6944444444425</v>
      </c>
      <c r="R22" s="103">
        <v>12474581.172839489</v>
      </c>
      <c r="S22" s="103">
        <v>0.19820645220849495</v>
      </c>
    </row>
    <row r="23" spans="1:19" ht="15" customHeight="1">
      <c r="A23" s="29">
        <f>'[1]3.MA.ES.Level'!A22</f>
        <v>20</v>
      </c>
      <c r="B23" s="29">
        <f>'[1]3.MA.ES.Level'!B22</f>
        <v>15630</v>
      </c>
      <c r="C23" s="30" cm="1">
        <f t="array" aca="1" ref="C23" ca="1">IF(A22&lt;$A$1,NA(),IF(A22=$A$1,AVERAGE(B$4:B22),C22+B22/$A$1-INDEX(B$4:B22,A22-$A$1)/$A$1))</f>
        <v>14646</v>
      </c>
      <c r="D23" s="30">
        <f ca="1">IF(A22&lt;$A$1,NA(),AVERAGE(B22:INDEX(B$4:B22,A22-$A$1+1)))</f>
        <v>14646</v>
      </c>
      <c r="E23" s="30">
        <f t="shared" ca="1" si="0"/>
        <v>984</v>
      </c>
      <c r="F23" s="30">
        <f t="shared" ca="1" si="1"/>
        <v>984</v>
      </c>
      <c r="G23" s="30">
        <f t="shared" ca="1" si="2"/>
        <v>968256</v>
      </c>
      <c r="H23" s="30">
        <f t="shared" ca="1" si="3"/>
        <v>6.2955854126679464E-2</v>
      </c>
      <c r="I23" s="30">
        <f ca="1">IF(ISNUMBER($E23),AVERAGE(F23:INDEX(F$4:F23,$A$1+1)),NA())</f>
        <v>1733.6</v>
      </c>
      <c r="J23" s="318">
        <f ca="1">IF(ISNUMBER($E23),AVERAGE(G23:INDEX(G$4:G23,$A$1+1)),NA())</f>
        <v>4538821.333333333</v>
      </c>
      <c r="K23" s="30">
        <f ca="1">IF(ISNUMBER($E23),AVERAGE(H23:INDEX(H$4:H23,$A$1+1)),NA())</f>
        <v>0.12810096827952613</v>
      </c>
      <c r="L23" s="30">
        <f ca="1">IF(ISNUMBER($E23),SUM(E23:INDEX(E$4:E23,$A$1+1)),NA())</f>
        <v>19220</v>
      </c>
      <c r="M23" s="30">
        <f t="shared" ca="1" si="4"/>
        <v>11.086755883710198</v>
      </c>
      <c r="N23" s="30">
        <f ca="1">IF(ISNUMBER($E23),AVERAGE(E23:INDEX(E$4:E23,$A$1+1)),NA())</f>
        <v>1281.3333333333333</v>
      </c>
      <c r="O23" s="147"/>
      <c r="P23" s="24">
        <v>19</v>
      </c>
      <c r="Q23" s="103">
        <v>3762.4060150375944</v>
      </c>
      <c r="R23" s="103">
        <v>14754590.660862682</v>
      </c>
      <c r="S23" s="103">
        <v>0.21283729768600682</v>
      </c>
    </row>
    <row r="24" spans="1:19" ht="15" customHeight="1">
      <c r="A24" s="29">
        <f>'[1]3.MA.ES.Level'!A23</f>
        <v>21</v>
      </c>
      <c r="B24" s="29">
        <f>'[1]3.MA.ES.Level'!B23</f>
        <v>16400</v>
      </c>
      <c r="C24" s="30" cm="1">
        <f t="array" aca="1" ref="C24" ca="1">IF(A23&lt;$A$1,NA(),IF(A23=$A$1,AVERAGE(B$4:B23),C23+B23/$A$1-INDEX(B$4:B23,A23-$A$1)/$A$1))</f>
        <v>14972</v>
      </c>
      <c r="D24" s="30">
        <f ca="1">IF(A23&lt;$A$1,NA(),AVERAGE(B23:INDEX(B$4:B23,A23-$A$1+1)))</f>
        <v>14972</v>
      </c>
      <c r="E24" s="30">
        <f t="shared" ca="1" si="0"/>
        <v>1428</v>
      </c>
      <c r="F24" s="30">
        <f t="shared" ca="1" si="1"/>
        <v>1428</v>
      </c>
      <c r="G24" s="30">
        <f t="shared" ca="1" si="2"/>
        <v>2039184</v>
      </c>
      <c r="H24" s="30">
        <f t="shared" ca="1" si="3"/>
        <v>8.7073170731707311E-2</v>
      </c>
      <c r="I24" s="30">
        <f ca="1">IF(ISNUMBER($E24),AVERAGE(F24:INDEX(F$4:F24,$A$1+1)),NA())</f>
        <v>1714.5</v>
      </c>
      <c r="J24" s="318">
        <f ca="1">IF(ISNUMBER($E24),AVERAGE(G24:INDEX(G$4:G24,$A$1+1)),NA())</f>
        <v>4382594</v>
      </c>
      <c r="K24" s="30">
        <f ca="1">IF(ISNUMBER($E24),AVERAGE(H24:INDEX(H$4:H24,$A$1+1)),NA())</f>
        <v>0.12553673093278747</v>
      </c>
      <c r="L24" s="30">
        <f ca="1">IF(ISNUMBER($E24),SUM(E24:INDEX(E$4:E24,$A$1+1)),NA())</f>
        <v>20648</v>
      </c>
      <c r="M24" s="30">
        <f t="shared" ca="1" si="4"/>
        <v>12.043161271507728</v>
      </c>
      <c r="N24" s="30">
        <f ca="1">IF(ISNUMBER($E24),AVERAGE(E24:INDEX(E$4:E24,$A$1+1)),NA())</f>
        <v>1290.5</v>
      </c>
      <c r="O24" s="147"/>
      <c r="P24" s="24">
        <v>20</v>
      </c>
      <c r="Q24" s="103">
        <v>4123</v>
      </c>
      <c r="R24" s="103">
        <v>17631550.416666668</v>
      </c>
      <c r="S24" s="103">
        <v>0.22925183992852613</v>
      </c>
    </row>
    <row r="25" spans="1:19" ht="15" customHeight="1">
      <c r="A25" s="29">
        <f>'[1]3.MA.ES.Level'!A24</f>
        <v>22</v>
      </c>
      <c r="B25" s="29">
        <f>'[1]3.MA.ES.Level'!B24</f>
        <v>17550</v>
      </c>
      <c r="C25" s="30" cm="1">
        <f t="array" aca="1" ref="C25" ca="1">IF(A24&lt;$A$1,NA(),IF(A24=$A$1,AVERAGE(B$4:B24),C24+B24/$A$1-INDEX(B$4:B24,A24-$A$1)/$A$1))</f>
        <v>15428</v>
      </c>
      <c r="D25" s="30">
        <f ca="1">IF(A24&lt;$A$1,NA(),AVERAGE(B24:INDEX(B$4:B24,A24-$A$1+1)))</f>
        <v>15428</v>
      </c>
      <c r="E25" s="30">
        <f t="shared" ca="1" si="0"/>
        <v>2122</v>
      </c>
      <c r="F25" s="30">
        <f t="shared" ca="1" si="1"/>
        <v>2122</v>
      </c>
      <c r="G25" s="30">
        <f t="shared" ca="1" si="2"/>
        <v>4502884</v>
      </c>
      <c r="H25" s="30">
        <f t="shared" ca="1" si="3"/>
        <v>0.1209116809116809</v>
      </c>
      <c r="I25" s="30">
        <f ca="1">IF(ISNUMBER($E25),AVERAGE(F25:INDEX(F$4:F25,$A$1+1)),NA())</f>
        <v>1738.4705882352941</v>
      </c>
      <c r="J25" s="318">
        <f ca="1">IF(ISNUMBER($E25),AVERAGE(G25:INDEX(G$4:G25,$A$1+1)),NA())</f>
        <v>4389669.8823529407</v>
      </c>
      <c r="K25" s="30">
        <f ca="1">IF(ISNUMBER($E25),AVERAGE(H25:INDEX(H$4:H25,$A$1+1)),NA())</f>
        <v>0.12526466916684001</v>
      </c>
      <c r="L25" s="30">
        <f ca="1">IF(ISNUMBER($E25),SUM(E25:INDEX(E$4:E25,$A$1+1)),NA())</f>
        <v>22770</v>
      </c>
      <c r="M25" s="30">
        <f t="shared" ca="1" si="4"/>
        <v>13.097719428842119</v>
      </c>
      <c r="N25" s="30">
        <f ca="1">IF(ISNUMBER($E25),AVERAGE(E25:INDEX(E$4:E25,$A$1+1)),NA())</f>
        <v>1339.4117647058824</v>
      </c>
      <c r="O25" s="147"/>
      <c r="P25" s="24">
        <v>21</v>
      </c>
      <c r="Q25" s="103">
        <v>4456.6666666666661</v>
      </c>
      <c r="R25" s="103">
        <v>20576202.857142854</v>
      </c>
      <c r="S25" s="103">
        <v>0.2436744921649508</v>
      </c>
    </row>
    <row r="26" spans="1:19" ht="15" customHeight="1">
      <c r="A26" s="29">
        <f>'[1]3.MA.ES.Level'!A25</f>
        <v>23</v>
      </c>
      <c r="B26" s="29">
        <f>'[1]3.MA.ES.Level'!B25</f>
        <v>16970</v>
      </c>
      <c r="C26" s="30" cm="1">
        <f t="array" aca="1" ref="C26" ca="1">IF(A25&lt;$A$1,NA(),IF(A25=$A$1,AVERAGE(B$4:B25),C25+B25/$A$1-INDEX(B$4:B25,A25-$A$1)/$A$1))</f>
        <v>16018</v>
      </c>
      <c r="D26" s="30">
        <f ca="1">IF(A25&lt;$A$1,NA(),AVERAGE(B25:INDEX(B$4:B25,A25-$A$1+1)))</f>
        <v>16018</v>
      </c>
      <c r="E26" s="30">
        <f t="shared" ca="1" si="0"/>
        <v>952</v>
      </c>
      <c r="F26" s="30">
        <f t="shared" ca="1" si="1"/>
        <v>952</v>
      </c>
      <c r="G26" s="30">
        <f t="shared" ca="1" si="2"/>
        <v>906304</v>
      </c>
      <c r="H26" s="30">
        <f t="shared" ca="1" si="3"/>
        <v>5.6098998232174423E-2</v>
      </c>
      <c r="I26" s="30">
        <f ca="1">IF(ISNUMBER($E26),AVERAGE(F26:INDEX(F$4:F26,$A$1+1)),NA())</f>
        <v>1694.7777777777778</v>
      </c>
      <c r="J26" s="318">
        <f ca="1">IF(ISNUMBER($E26),AVERAGE(G26:INDEX(G$4:G26,$A$1+1)),NA())</f>
        <v>4196149.555555556</v>
      </c>
      <c r="K26" s="30">
        <f ca="1">IF(ISNUMBER($E26),AVERAGE(H26:INDEX(H$4:H26,$A$1+1)),NA())</f>
        <v>0.12142213189269192</v>
      </c>
      <c r="L26" s="30">
        <f ca="1">IF(ISNUMBER($E26),SUM(E26:INDEX(E$4:E26,$A$1+1)),NA())</f>
        <v>23722</v>
      </c>
      <c r="M26" s="30">
        <f t="shared" ca="1" si="4"/>
        <v>13.997115321576082</v>
      </c>
      <c r="N26" s="30">
        <f ca="1">IF(ISNUMBER($E26),AVERAGE(E26:INDEX(E$4:E26,$A$1+1)),NA())</f>
        <v>1317.8888888888889</v>
      </c>
      <c r="O26" s="147"/>
      <c r="P26" s="24">
        <v>22</v>
      </c>
      <c r="Q26" s="103">
        <v>4648.7500000000018</v>
      </c>
      <c r="R26" s="103">
        <v>22450493.646694228</v>
      </c>
      <c r="S26" s="103">
        <v>0.25151688843387487</v>
      </c>
    </row>
    <row r="27" spans="1:19" ht="15" customHeight="1">
      <c r="A27" s="29">
        <f>'[1]3.MA.ES.Level'!A26</f>
        <v>24</v>
      </c>
      <c r="B27" s="29">
        <f>'[1]3.MA.ES.Level'!B26</f>
        <v>17300</v>
      </c>
      <c r="C27" s="30" cm="1">
        <f t="array" aca="1" ref="C27" ca="1">IF(A26&lt;$A$1,NA(),IF(A26=$A$1,AVERAGE(B$4:B26),C26+B26/$A$1-INDEX(B$4:B26,A26-$A$1)/$A$1))</f>
        <v>16380</v>
      </c>
      <c r="D27" s="30">
        <f ca="1">IF(A26&lt;$A$1,NA(),AVERAGE(B26:INDEX(B$4:B26,A26-$A$1+1)))</f>
        <v>16380</v>
      </c>
      <c r="E27" s="30">
        <f t="shared" ca="1" si="0"/>
        <v>920</v>
      </c>
      <c r="F27" s="30">
        <f t="shared" ca="1" si="1"/>
        <v>920</v>
      </c>
      <c r="G27" s="30">
        <f t="shared" ca="1" si="2"/>
        <v>846400</v>
      </c>
      <c r="H27" s="30">
        <f t="shared" ca="1" si="3"/>
        <v>5.3179190751445088E-2</v>
      </c>
      <c r="I27" s="30">
        <f ca="1">IF(ISNUMBER($E27),AVERAGE(F27:INDEX(F$4:F27,$A$1+1)),NA())</f>
        <v>1654</v>
      </c>
      <c r="J27" s="318">
        <f ca="1">IF(ISNUMBER($E27),AVERAGE(G27:INDEX(G$4:G27,$A$1+1)),NA())</f>
        <v>4019846.9473684211</v>
      </c>
      <c r="K27" s="30">
        <f ca="1">IF(ISNUMBER($E27),AVERAGE(H27:INDEX(H$4:H27,$A$1+1)),NA())</f>
        <v>0.11783039814841577</v>
      </c>
      <c r="L27" s="30">
        <f ca="1">IF(ISNUMBER($E27),SUM(E27:INDEX(E$4:E27,$A$1+1)),NA())</f>
        <v>24642</v>
      </c>
      <c r="M27" s="30">
        <f t="shared" ca="1" si="4"/>
        <v>14.898428053204354</v>
      </c>
      <c r="N27" s="30">
        <f ca="1">IF(ISNUMBER($E27),AVERAGE(E27:INDEX(E$4:E27,$A$1+1)),NA())</f>
        <v>1296.9473684210527</v>
      </c>
      <c r="O27" s="147"/>
      <c r="P27" s="24">
        <v>23</v>
      </c>
      <c r="Q27" s="103">
        <v>5152.1739130434798</v>
      </c>
      <c r="R27" s="103">
        <v>27457605.797101468</v>
      </c>
      <c r="S27" s="103">
        <v>0.27217199602141418</v>
      </c>
    </row>
    <row r="28" spans="1:19" ht="15" customHeight="1">
      <c r="A28" s="29">
        <f>'[1]3.MA.ES.Level'!A27</f>
        <v>25</v>
      </c>
      <c r="B28" s="29">
        <f>'[1]3.MA.ES.Level'!B27</f>
        <v>20060</v>
      </c>
      <c r="C28" s="30" cm="1">
        <f t="array" aca="1" ref="C28" ca="1">IF(A27&lt;$A$1,NA(),IF(A27=$A$1,AVERAGE(B$4:B27),C27+B27/$A$1-INDEX(B$4:B27,A27-$A$1)/$A$1))</f>
        <v>16770</v>
      </c>
      <c r="D28" s="30">
        <f ca="1">IF(A27&lt;$A$1,NA(),AVERAGE(B27:INDEX(B$4:B27,A27-$A$1+1)))</f>
        <v>16770</v>
      </c>
      <c r="E28" s="30">
        <f t="shared" ca="1" si="0"/>
        <v>3290</v>
      </c>
      <c r="F28" s="30">
        <f t="shared" ca="1" si="1"/>
        <v>3290</v>
      </c>
      <c r="G28" s="30">
        <f t="shared" ca="1" si="2"/>
        <v>10824100</v>
      </c>
      <c r="H28" s="30">
        <f t="shared" ca="1" si="3"/>
        <v>0.16400797607178463</v>
      </c>
      <c r="I28" s="30">
        <f ca="1">IF(ISNUMBER($E28),AVERAGE(F28:INDEX(F$4:F28,$A$1+1)),NA())</f>
        <v>1735.8</v>
      </c>
      <c r="J28" s="318">
        <f ca="1">IF(ISNUMBER($E28),AVERAGE(G28:INDEX(G$4:G28,$A$1+1)),NA())</f>
        <v>4360059.5999999996</v>
      </c>
      <c r="K28" s="30">
        <f ca="1">IF(ISNUMBER($E28),AVERAGE(H28:INDEX(H$4:H28,$A$1+1)),NA())</f>
        <v>0.1201392770445842</v>
      </c>
      <c r="L28" s="30">
        <f ca="1">IF(ISNUMBER($E28),SUM(E28:INDEX(E$4:E28,$A$1+1)),NA())</f>
        <v>27932</v>
      </c>
      <c r="M28" s="30">
        <f t="shared" ca="1" si="4"/>
        <v>16.091715635441872</v>
      </c>
      <c r="N28" s="30">
        <f ca="1">IF(ISNUMBER($E28),AVERAGE(E28:INDEX(E$4:E28,$A$1+1)),NA())</f>
        <v>1396.6</v>
      </c>
      <c r="O28" s="147"/>
      <c r="P28" s="24">
        <v>24</v>
      </c>
      <c r="Q28" s="103">
        <v>5942.5</v>
      </c>
      <c r="R28" s="103">
        <v>35942684.027777776</v>
      </c>
      <c r="S28" s="103">
        <v>0.30311186974789917</v>
      </c>
    </row>
    <row r="29" spans="1:19" ht="15" customHeight="1">
      <c r="A29" s="29">
        <f>'[1]3.MA.ES.Level'!A28</f>
        <v>26</v>
      </c>
      <c r="B29" s="29">
        <f>'[1]3.MA.ES.Level'!B28</f>
        <v>19040</v>
      </c>
      <c r="C29" s="30" cm="1">
        <f t="array" aca="1" ref="C29" ca="1">IF(A28&lt;$A$1,NA(),IF(A28=$A$1,AVERAGE(B$4:B28),C28+B28/$A$1-INDEX(B$4:B28,A28-$A$1)/$A$1))</f>
        <v>17656</v>
      </c>
      <c r="D29" s="30">
        <f ca="1">IF(A28&lt;$A$1,NA(),AVERAGE(B28:INDEX(B$4:B28,A28-$A$1+1)))</f>
        <v>17656</v>
      </c>
      <c r="E29" s="30">
        <f t="shared" ca="1" si="0"/>
        <v>1384</v>
      </c>
      <c r="F29" s="30">
        <f t="shared" ca="1" si="1"/>
        <v>1384</v>
      </c>
      <c r="G29" s="30">
        <f t="shared" ca="1" si="2"/>
        <v>1915456</v>
      </c>
      <c r="H29" s="30">
        <f t="shared" ca="1" si="3"/>
        <v>7.2689075630252106E-2</v>
      </c>
      <c r="I29" s="30">
        <f ca="1">IF(ISNUMBER($E29),AVERAGE(F29:INDEX(F$4:F29,$A$1+1)),NA())</f>
        <v>1719.047619047619</v>
      </c>
      <c r="J29" s="318">
        <f ca="1">IF(ISNUMBER($E29),AVERAGE(G29:INDEX(G$4:G29,$A$1+1)),NA())</f>
        <v>4243649.9047619049</v>
      </c>
      <c r="K29" s="30">
        <f ca="1">IF(ISNUMBER($E29),AVERAGE(H29:INDEX(H$4:H29,$A$1+1)),NA())</f>
        <v>0.11787974364390173</v>
      </c>
      <c r="L29" s="30">
        <f ca="1">IF(ISNUMBER($E29),SUM(E29:INDEX(E$4:E29,$A$1+1)),NA())</f>
        <v>29316</v>
      </c>
      <c r="M29" s="30">
        <f t="shared" ca="1" si="4"/>
        <v>17.053628808864268</v>
      </c>
      <c r="N29" s="30">
        <f ca="1">IF(ISNUMBER($E29),AVERAGE(E29:INDEX(E$4:E29,$A$1+1)),NA())</f>
        <v>1396</v>
      </c>
      <c r="O29" s="147"/>
      <c r="P29" s="24">
        <v>25</v>
      </c>
      <c r="Q29" s="103">
        <v>5446.4</v>
      </c>
      <c r="R29" s="103">
        <v>29663272.959999997</v>
      </c>
      <c r="S29" s="103">
        <v>0.2860504201680672</v>
      </c>
    </row>
    <row r="30" spans="1:19" ht="15" customHeight="1">
      <c r="A30" s="29">
        <f>'[1]3.MA.ES.Level'!A29</f>
        <v>27</v>
      </c>
      <c r="B30" s="29"/>
      <c r="C30" s="30" cm="1">
        <f t="array" aca="1" ref="C30" ca="1">IF(A29&lt;$A$1,NA(),IF(A29=$A$1,AVERAGE(B$4:B29),C29+B29/$A$1-INDEX(B$4:B29,A29-$A$1)/$A$1))</f>
        <v>18184</v>
      </c>
      <c r="D30" s="30">
        <f ca="1">IF(A29&lt;$A$1,NA(),AVERAGE(B29:INDEX(B$4:B29,A29-$A$1+1)))</f>
        <v>18184</v>
      </c>
      <c r="O30" s="147"/>
      <c r="P30" s="24" t="s">
        <v>107</v>
      </c>
      <c r="Q30" s="29">
        <f>MIN(Q5:Q29)</f>
        <v>955.2</v>
      </c>
      <c r="R30" s="29">
        <f>MIN(R5:R29)</f>
        <v>1439920</v>
      </c>
      <c r="S30" s="29">
        <f>MIN(S5:S29)</f>
        <v>7.1667905851061239E-2</v>
      </c>
    </row>
    <row r="31" spans="1:19" ht="15" customHeight="1">
      <c r="A31" s="29">
        <v>28</v>
      </c>
      <c r="B31" s="29"/>
      <c r="C31" s="327">
        <f ca="1">C30</f>
        <v>18184</v>
      </c>
      <c r="D31" s="327">
        <f ca="1">D29</f>
        <v>17656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24"/>
      <c r="Q31" s="147"/>
      <c r="R31" s="24"/>
    </row>
    <row r="32" spans="1:19" ht="15" customHeight="1">
      <c r="A32" s="29">
        <v>29</v>
      </c>
      <c r="B32" s="29"/>
      <c r="C32" s="327">
        <f t="shared" ref="C32:C33" ca="1" si="5">C31</f>
        <v>18184</v>
      </c>
      <c r="D32" s="327">
        <f t="shared" ref="D32:D33" ca="1" si="6">D30</f>
        <v>18184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24"/>
      <c r="Q32" s="147"/>
      <c r="R32" s="24"/>
    </row>
    <row r="33" spans="1:24" ht="15" customHeight="1">
      <c r="A33" s="29">
        <v>30</v>
      </c>
      <c r="B33" s="29"/>
      <c r="C33" s="327">
        <f t="shared" ca="1" si="5"/>
        <v>18184</v>
      </c>
      <c r="D33" s="327">
        <f t="shared" ca="1" si="6"/>
        <v>17656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24"/>
      <c r="Q33" s="147"/>
      <c r="R33" s="24"/>
    </row>
    <row r="34" spans="1:24" ht="15" customHeight="1" thickBot="1">
      <c r="A34" s="29"/>
    </row>
    <row r="35" spans="1:24" ht="15" customHeight="1">
      <c r="A35" s="328" t="str">
        <f>PROPER(CHAR(96+COLUMN(A1)))&amp;ROW(A1)</f>
        <v>A1</v>
      </c>
      <c r="B35" s="329" t="str" cm="1">
        <f t="array" aca="1" ref="B35" ca="1">_xlfn.FORMULATEXT(INDIRECT(A35))</f>
        <v>=RANDBETWEEN(2,12)</v>
      </c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4"/>
      <c r="O35" s="317"/>
      <c r="P35" s="24"/>
      <c r="Q35" s="328" t="str">
        <f>PROPER(CHAR(96+COLUMN(Q4)))&amp;ROW(Q4)</f>
        <v>Q4</v>
      </c>
      <c r="R35" s="329" t="str" cm="1">
        <f t="array" aca="1" ref="R35" ca="1">_xlfn.FORMULATEXT(INDIRECT(Q35))</f>
        <v>=I29</v>
      </c>
      <c r="S35" s="340"/>
    </row>
    <row r="36" spans="1:24" ht="15" customHeight="1">
      <c r="A36" s="330" t="str">
        <f>PROPER(CHAR(96+COLUMN(C9)))&amp;ROW(C9)</f>
        <v>C9</v>
      </c>
      <c r="B36" s="331" t="str" cm="1">
        <f t="array" aca="1" ref="B36" ca="1">_xlfn.FORMULATEXT(INDIRECT(A36))</f>
        <v>=IF(A8&lt;$A$1,NA(),IF(A8=$A$1,AVERAGE(B$4:B8),C8+B8/$A$1-INDEX(B$4:B8,A8-$A$1)/$A$1))</v>
      </c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3"/>
      <c r="O36" s="316"/>
      <c r="P36" s="24"/>
      <c r="Q36" s="330" t="str">
        <f>PROPER(CHAR(96+COLUMN(R4)))&amp;ROW(R4)</f>
        <v>R4</v>
      </c>
      <c r="R36" s="331" t="str" cm="1">
        <f t="array" aca="1" ref="R36" ca="1">_xlfn.FORMULATEXT(INDIRECT(Q36))</f>
        <v>=J29</v>
      </c>
      <c r="S36" s="307"/>
    </row>
    <row r="37" spans="1:24" ht="15" customHeight="1">
      <c r="A37" s="330" t="str">
        <f>PROPER(CHAR(96+COLUMN(D9)))&amp;ROW(D9)</f>
        <v>D9</v>
      </c>
      <c r="B37" s="331" t="str" cm="1">
        <f t="array" aca="1" ref="B37" ca="1">_xlfn.FORMULATEXT(INDIRECT(A37))</f>
        <v>=IF(A8&lt;$A$1,NA(),AVERAGE(B8:INDEX(B$4:B8,A8-$A$1+1)))</v>
      </c>
      <c r="C37" s="334"/>
      <c r="D37" s="334"/>
      <c r="E37" s="334"/>
      <c r="F37" s="334"/>
      <c r="G37" s="334"/>
      <c r="H37" s="334"/>
      <c r="I37" s="334"/>
      <c r="J37" s="335" t="s">
        <v>111</v>
      </c>
      <c r="K37" s="306"/>
      <c r="L37" s="306"/>
      <c r="M37" s="306"/>
      <c r="N37" s="336"/>
      <c r="O37" s="316"/>
      <c r="P37" s="316"/>
      <c r="Q37" s="330" t="str">
        <f>PROPER(CHAR(96+COLUMN(S4)))&amp;ROW(S4)</f>
        <v>S4</v>
      </c>
      <c r="R37" s="331" t="str" cm="1">
        <f t="array" aca="1" ref="R37" ca="1">_xlfn.FORMULATEXT(INDIRECT(Q37))</f>
        <v>=K29</v>
      </c>
      <c r="S37" s="307"/>
    </row>
    <row r="38" spans="1:24" ht="15" customHeight="1">
      <c r="A38" s="330" t="str">
        <f>PROPER(CHAR(96+COLUMN(E9)))&amp;ROW(E9)</f>
        <v>E9</v>
      </c>
      <c r="B38" s="331" t="str" cm="1">
        <f t="array" aca="1" ref="B38" ca="1">_xlfn.FORMULATEXT(INDIRECT(A38))</f>
        <v>=IF(ISNUMBER($C9),B9-C9,NA())</v>
      </c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6"/>
      <c r="O38" s="316"/>
      <c r="P38" s="316"/>
      <c r="Q38" s="330" t="str">
        <f>PROPER(CHAR(96+COLUMN(Q5)))&amp;ROW(Q5)</f>
        <v>Q5</v>
      </c>
      <c r="R38" s="331" t="str" cm="1">
        <f t="array" aca="1" ref="R38" ca="1">_xlfn.FORMULATEXT(INDIRECT(Q38))</f>
        <v>{=TABLE(,A1)}</v>
      </c>
      <c r="S38" s="307"/>
    </row>
    <row r="39" spans="1:24" ht="15" customHeight="1">
      <c r="A39" s="330" t="str">
        <f>PROPER(CHAR(96+COLUMN(F9)))&amp;ROW(F9)</f>
        <v>F9</v>
      </c>
      <c r="B39" s="331" t="str" cm="1">
        <f t="array" aca="1" ref="B39" ca="1">_xlfn.FORMULATEXT(INDIRECT(A39))</f>
        <v>=IF(ISNUMBER($E9),ABS($E9),NA())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6"/>
      <c r="O39" s="316"/>
      <c r="P39" s="316"/>
      <c r="Q39" s="330" t="str">
        <f>PROPER(CHAR(96+COLUMN(Q30)))&amp;ROW(Q30)</f>
        <v>Q30</v>
      </c>
      <c r="R39" s="331" t="str" cm="1">
        <f t="array" aca="1" ref="R39" ca="1">_xlfn.FORMULATEXT(INDIRECT(Q39))</f>
        <v>=MIN(Q5:Q29)</v>
      </c>
      <c r="S39" s="307"/>
    </row>
    <row r="40" spans="1:24" ht="15" customHeight="1">
      <c r="A40" s="330" t="str">
        <f>PROPER(CHAR(96+COLUMN(G9)))&amp;ROW(G9)</f>
        <v>G9</v>
      </c>
      <c r="B40" s="331" t="str" cm="1">
        <f t="array" aca="1" ref="B40" ca="1">_xlfn.FORMULATEXT(INDIRECT(A40))</f>
        <v>=IF(ISNUMBER($E9),$E9^2,NA())</v>
      </c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6"/>
      <c r="O40" s="316"/>
      <c r="P40" s="316"/>
      <c r="Q40" s="330" t="str">
        <f>PROPER(CHAR(96+COLUMN(R30)))&amp;ROW(R30)</f>
        <v>R30</v>
      </c>
      <c r="R40" s="331" t="str" cm="1">
        <f t="array" aca="1" ref="R40" ca="1">_xlfn.FORMULATEXT(INDIRECT(Q40))</f>
        <v>=MIN(R5:R29)</v>
      </c>
      <c r="S40" s="307"/>
      <c r="X40" s="318"/>
    </row>
    <row r="41" spans="1:24" ht="15" customHeight="1" thickBot="1">
      <c r="A41" s="330" t="str">
        <f>PROPER(CHAR(96+COLUMN(H9)))&amp;ROW(H9)</f>
        <v>H9</v>
      </c>
      <c r="B41" s="331" t="str" cm="1">
        <f t="array" aca="1" ref="B41" ca="1">_xlfn.FORMULATEXT(INDIRECT(A41))</f>
        <v>=IF(ISNUMBER($E9),F9/B9,NA())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6"/>
      <c r="O41" s="316"/>
      <c r="P41" s="316"/>
      <c r="Q41" s="337" t="str">
        <f>PROPER(CHAR(96+COLUMN(S30)))&amp;ROW(S30)</f>
        <v>S30</v>
      </c>
      <c r="R41" s="338" t="str" cm="1">
        <f t="array" aca="1" ref="R41" ca="1">_xlfn.FORMULATEXT(INDIRECT(Q41))</f>
        <v>=MIN(S5:S29)</v>
      </c>
      <c r="S41" s="313"/>
      <c r="X41" s="318"/>
    </row>
    <row r="42" spans="1:24" ht="15" customHeight="1">
      <c r="A42" s="330" t="str">
        <f>PROPER(CHAR(96+COLUMN(I9)))&amp;ROW(I9)</f>
        <v>I9</v>
      </c>
      <c r="B42" s="331" t="str" cm="1">
        <f t="array" aca="1" ref="B42" ca="1">_xlfn.FORMULATEXT(INDIRECT(A42))</f>
        <v>=IF(ISNUMBER($E9),AVERAGE(F9:INDEX(F$4:F9,$A$1+1)),NA())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6"/>
      <c r="O42" s="316"/>
      <c r="P42" s="316"/>
      <c r="X42" s="318"/>
    </row>
    <row r="43" spans="1:24" ht="15" customHeight="1">
      <c r="A43" s="330" t="str">
        <f>PROPER(CHAR(96+COLUMN(J9)))&amp;ROW(J9)</f>
        <v>J9</v>
      </c>
      <c r="B43" s="331" t="str" cm="1">
        <f t="array" aca="1" ref="B43" ca="1">_xlfn.FORMULATEXT(INDIRECT(A43))</f>
        <v>=IF(ISNUMBER($E9),AVERAGE(G9:INDEX(G$4:G9,$A$1+1)),NA())</v>
      </c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6"/>
      <c r="O43" s="316"/>
      <c r="P43" s="316"/>
      <c r="X43" s="318"/>
    </row>
    <row r="44" spans="1:24" ht="15" customHeight="1">
      <c r="A44" s="330" t="str">
        <f>PROPER(CHAR(96+COLUMN(K9)))&amp;ROW(K9)</f>
        <v>K9</v>
      </c>
      <c r="B44" s="331" t="str" cm="1">
        <f t="array" aca="1" ref="B44" ca="1">_xlfn.FORMULATEXT(INDIRECT(A44))</f>
        <v>=IF(ISNUMBER($E9),AVERAGE(H9:INDEX(H$4:H9,$A$1+1)),NA())</v>
      </c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6"/>
      <c r="O44" s="316"/>
      <c r="P44" s="316"/>
      <c r="X44" s="318"/>
    </row>
    <row r="45" spans="1:24" ht="15" customHeight="1">
      <c r="A45" s="330" t="str">
        <f>PROPER(CHAR(96+COLUMN(L9)))&amp;ROW(L9)</f>
        <v>L9</v>
      </c>
      <c r="B45" s="331" t="str" cm="1">
        <f t="array" aca="1" ref="B45" ca="1">_xlfn.FORMULATEXT(INDIRECT(A45))</f>
        <v>=IF(ISNUMBER($E9),SUM(E9:INDEX(E$4:E9,$A$1+1)),NA())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6"/>
      <c r="O45" s="316"/>
      <c r="P45" s="316"/>
      <c r="X45" s="318"/>
    </row>
    <row r="46" spans="1:24" ht="15" customHeight="1">
      <c r="A46" s="330" t="str">
        <f>PROPER(CHAR(96+COLUMN(M9)))&amp;ROW(M9)</f>
        <v>M9</v>
      </c>
      <c r="B46" s="331" t="str" cm="1">
        <f t="array" aca="1" ref="B46" ca="1">_xlfn.FORMULATEXT(INDIRECT(A46))</f>
        <v>=IF(ISNUMBER($E9),L9/I9,NA())</v>
      </c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6"/>
      <c r="X46" s="318"/>
    </row>
    <row r="47" spans="1:24" ht="15" customHeight="1" thickBot="1">
      <c r="A47" s="337" t="str">
        <f>PROPER(CHAR(96+COLUMN(N9)))&amp;ROW(N9)</f>
        <v>N9</v>
      </c>
      <c r="B47" s="338" t="str" cm="1">
        <f t="array" aca="1" ref="B47" ca="1">_xlfn.FORMULATEXT(INDIRECT(A47))</f>
        <v>=IF(ISNUMBER($E9),AVERAGE(E9:INDEX(E$4:E9,$A$1+1)),NA())</v>
      </c>
      <c r="C47" s="339"/>
      <c r="D47" s="339"/>
      <c r="E47" s="339"/>
      <c r="F47" s="339"/>
      <c r="G47" s="339"/>
      <c r="H47" s="339"/>
      <c r="I47" s="339"/>
      <c r="J47" s="339"/>
      <c r="K47" s="311"/>
      <c r="L47" s="311"/>
      <c r="M47" s="311"/>
      <c r="N47" s="313"/>
      <c r="X47" s="318"/>
    </row>
    <row r="48" spans="1:24" ht="12.75" customHeight="1">
      <c r="X48" s="318"/>
    </row>
    <row r="49" spans="19:24" ht="12.75" customHeight="1">
      <c r="X49" s="318"/>
    </row>
    <row r="50" spans="19:24" ht="12.75" customHeight="1">
      <c r="X50" s="318"/>
    </row>
    <row r="51" spans="19:24" ht="12.75" customHeight="1"/>
    <row r="52" spans="19:24" ht="12.75" customHeight="1">
      <c r="S52" s="35"/>
    </row>
    <row r="53" spans="19:24" ht="12.75" customHeight="1">
      <c r="S53" s="35"/>
    </row>
    <row r="54" spans="19:24" ht="12.75" customHeight="1">
      <c r="S54" s="35"/>
    </row>
    <row r="55" spans="19:24" ht="12.75" customHeight="1">
      <c r="S55" s="35"/>
    </row>
    <row r="56" spans="19:24" ht="12.75" customHeight="1">
      <c r="S56" s="35"/>
    </row>
    <row r="57" spans="19:24" ht="12.75" customHeight="1"/>
    <row r="58" spans="19:24" ht="12.75" customHeight="1"/>
    <row r="59" spans="19:24" ht="12.75" customHeight="1"/>
    <row r="60" spans="19:24" ht="12.75" customHeight="1"/>
    <row r="61" spans="19:24" ht="12.75" customHeight="1"/>
    <row r="62" spans="19:24" ht="12.75" customHeight="1"/>
    <row r="63" spans="19:24" ht="12.75" customHeight="1"/>
    <row r="64" spans="19:2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</sheetData>
  <conditionalFormatting sqref="D5:N29 D30">
    <cfRule type="expression" dxfId="5" priority="3">
      <formula>ISERROR(D5)</formula>
    </cfRule>
  </conditionalFormatting>
  <conditionalFormatting sqref="C5:C30">
    <cfRule type="expression" dxfId="4" priority="4">
      <formula>ISERROR(C5)</formula>
    </cfRule>
  </conditionalFormatting>
  <conditionalFormatting sqref="Q5:S29">
    <cfRule type="cellIs" dxfId="0" priority="1" operator="equal">
      <formula>Q$30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F955-5D75-4109-99B4-C6762A535C98}">
  <dimension ref="A1:X223"/>
  <sheetViews>
    <sheetView zoomScale="77" zoomScaleNormal="77" workbookViewId="0">
      <selection activeCell="C8" sqref="C8"/>
    </sheetView>
  </sheetViews>
  <sheetFormatPr defaultColWidth="8.7109375" defaultRowHeight="16.5"/>
  <cols>
    <col min="1" max="1" width="5.5703125" style="30" customWidth="1"/>
    <col min="2" max="2" width="7.28515625" style="30" customWidth="1"/>
    <col min="3" max="3" width="8.28515625" style="30" bestFit="1" customWidth="1"/>
    <col min="4" max="4" width="8.140625" style="30" customWidth="1"/>
    <col min="5" max="5" width="7.28515625" style="30" bestFit="1" customWidth="1"/>
    <col min="6" max="6" width="9.28515625" style="30" bestFit="1" customWidth="1"/>
    <col min="7" max="7" width="7.7109375" style="30" bestFit="1" customWidth="1"/>
    <col min="8" max="8" width="6.85546875" style="30" bestFit="1" customWidth="1"/>
    <col min="9" max="9" width="9" style="30" bestFit="1" customWidth="1"/>
    <col min="10" max="10" width="6.85546875" style="30" bestFit="1" customWidth="1"/>
    <col min="11" max="11" width="8.28515625" style="30" bestFit="1" customWidth="1"/>
    <col min="12" max="13" width="6.85546875" style="30" bestFit="1" customWidth="1"/>
    <col min="14" max="14" width="7.7109375" style="30" customWidth="1"/>
    <col min="15" max="15" width="8.28515625" style="30" bestFit="1" customWidth="1"/>
    <col min="16" max="16" width="8.7109375" style="30" bestFit="1" customWidth="1"/>
    <col min="17" max="17" width="9.28515625" style="30" bestFit="1" customWidth="1"/>
    <col min="18" max="18" width="8.85546875" style="30" bestFit="1" customWidth="1"/>
    <col min="19" max="19" width="9" style="30" bestFit="1" customWidth="1"/>
    <col min="20" max="21" width="8.85546875" style="30" bestFit="1" customWidth="1"/>
    <col min="22" max="22" width="10.28515625" style="30" customWidth="1"/>
    <col min="23" max="25" width="8.7109375" style="30"/>
    <col min="26" max="26" width="5.7109375" style="30" customWidth="1"/>
    <col min="27" max="29" width="8.7109375" style="30"/>
    <col min="30" max="30" width="9.28515625" style="30" customWidth="1"/>
    <col min="31" max="16384" width="8.7109375" style="30"/>
  </cols>
  <sheetData>
    <row r="1" spans="1:24">
      <c r="A1" s="36">
        <v>4</v>
      </c>
      <c r="B1" s="30">
        <v>0</v>
      </c>
      <c r="C1" s="29"/>
      <c r="D1" s="29"/>
      <c r="E1" s="29"/>
      <c r="F1" s="29"/>
      <c r="G1" s="29"/>
      <c r="H1" s="29"/>
      <c r="I1" s="29"/>
      <c r="J1" s="29"/>
      <c r="K1" s="29"/>
      <c r="M1" s="29"/>
      <c r="X1" s="30" t="str">
        <f>A1&amp;"-Period MA"</f>
        <v>4-Period MA</v>
      </c>
    </row>
    <row r="2" spans="1:24">
      <c r="A2" s="29" t="s">
        <v>0</v>
      </c>
      <c r="B2" s="29" t="s">
        <v>1</v>
      </c>
      <c r="C2" s="29" t="s">
        <v>4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30" t="s">
        <v>58</v>
      </c>
      <c r="K2" s="29" t="s">
        <v>90</v>
      </c>
      <c r="L2" s="30" t="s">
        <v>15</v>
      </c>
      <c r="M2" s="29" t="s">
        <v>13</v>
      </c>
      <c r="N2" s="24"/>
      <c r="O2" s="24"/>
      <c r="P2" s="24" t="s">
        <v>108</v>
      </c>
      <c r="Q2" s="30">
        <v>200</v>
      </c>
      <c r="R2" s="30">
        <v>5</v>
      </c>
    </row>
    <row r="3" spans="1:24" s="32" customFormat="1" ht="12.75" customHeight="1">
      <c r="A3" s="31"/>
      <c r="B3" s="31"/>
      <c r="C3" s="31"/>
      <c r="N3" s="24"/>
      <c r="O3" s="24" t="s">
        <v>11</v>
      </c>
      <c r="Q3" s="24"/>
    </row>
    <row r="4" spans="1:24" ht="12.75" customHeight="1">
      <c r="A4" s="29">
        <f>'3.MA.ES.Level'!A3</f>
        <v>1</v>
      </c>
      <c r="B4" s="29">
        <f>'3.MA.ES.Level'!B3</f>
        <v>6460</v>
      </c>
      <c r="D4" s="104"/>
      <c r="E4" s="104"/>
      <c r="F4" s="104"/>
      <c r="G4" s="146"/>
      <c r="H4" s="104"/>
      <c r="I4" s="104"/>
      <c r="J4" s="34"/>
      <c r="K4" s="104"/>
      <c r="L4" s="33"/>
      <c r="M4" s="33"/>
      <c r="N4" s="24"/>
      <c r="O4" s="58">
        <f>H29</f>
        <v>1527.6136363636363</v>
      </c>
      <c r="P4" s="58">
        <f>Q2</f>
        <v>200</v>
      </c>
      <c r="Q4" s="58">
        <f t="shared" ref="Q4:V4" si="0">P4+$R$2</f>
        <v>205</v>
      </c>
      <c r="R4" s="58">
        <f t="shared" si="0"/>
        <v>210</v>
      </c>
      <c r="S4" s="58">
        <f t="shared" si="0"/>
        <v>215</v>
      </c>
      <c r="T4" s="58">
        <f t="shared" si="0"/>
        <v>220</v>
      </c>
      <c r="U4" s="58">
        <f t="shared" si="0"/>
        <v>225</v>
      </c>
      <c r="V4" s="58">
        <f t="shared" si="0"/>
        <v>230</v>
      </c>
      <c r="W4" s="30" t="str">
        <f>IF(A3&gt;=$A$1,AVERAGE(B3:INDEX($B$4:$B$30,A3-$A$1+1)),"")</f>
        <v/>
      </c>
    </row>
    <row r="5" spans="1:24" ht="12.75" customHeight="1">
      <c r="A5" s="29">
        <f>'3.MA.ES.Level'!A4</f>
        <v>2</v>
      </c>
      <c r="B5" s="29">
        <f>'3.MA.ES.Level'!B4</f>
        <v>7480</v>
      </c>
      <c r="C5" s="30" t="e">
        <f>IF(#REF!&lt;$A$1,NA(),AVERAGE(A4:INDEX(A$4:A4,#REF!-$A$1+1)))</f>
        <v>#REF!</v>
      </c>
      <c r="D5" s="147" t="e">
        <f>IF(ISNUMBER($C5),B5-C5,NA())</f>
        <v>#N/A</v>
      </c>
      <c r="E5" s="147" t="e">
        <f>IF(ISNUMBER($C5),ABS(D5),NA())</f>
        <v>#N/A</v>
      </c>
      <c r="F5" s="147" t="e">
        <f>IF(ISNUMBER($C5),E5^2,NA())</f>
        <v>#N/A</v>
      </c>
      <c r="G5" s="147" t="e">
        <f>IF(ISNUMBER($C5),E5/B5,NA())</f>
        <v>#N/A</v>
      </c>
      <c r="H5" s="147" t="e">
        <f>IF($A4&lt;$A$1,NA(),IF($A4=$A$1,E5,(H4*($A4-$A$1)+E5)/($A5-$A$1)))</f>
        <v>#N/A</v>
      </c>
      <c r="I5" s="147" t="e">
        <f>IF($A4&lt;$A$1,NA(),IF($A4=$A$1,F5,(I4*($A4-$A$1)+F5)/($A5-$A$1)))</f>
        <v>#N/A</v>
      </c>
      <c r="J5" s="147" t="e">
        <f>IF($A4&lt;$A$1,NA(),IF($A4=$A$1,G5,(J4*($A4-$A$1)+G5)/($A5-$A$1)))</f>
        <v>#N/A</v>
      </c>
      <c r="K5" s="147" t="e">
        <f>IF($A4&lt;$A$1,NA(),IF($A4=$A$1,D5,K4+D5))</f>
        <v>#N/A</v>
      </c>
      <c r="L5" s="147" t="e">
        <f>IF(ISNUMBER(C5),K5/H5,NA())</f>
        <v>#N/A</v>
      </c>
      <c r="M5" s="147" t="e">
        <f>IF($A4&lt;$A$1,NA(),IF($A4=$A$1,D5,(M4*($A4-$A$1)+D5)/($A5-$A$1)))</f>
        <v>#N/A</v>
      </c>
      <c r="N5" s="24"/>
      <c r="O5" s="24">
        <f>N10</f>
        <v>8</v>
      </c>
      <c r="P5" s="152">
        <f t="dataTable" ref="P5:V17" dt2D="1" dtr="1" r1="B1" r2="A1"/>
        <v>1643.4722222222222</v>
      </c>
      <c r="Q5" s="152">
        <v>1675.9722222222224</v>
      </c>
      <c r="R5" s="152">
        <v>1708.4722222222222</v>
      </c>
      <c r="S5" s="152">
        <v>1740.9722222222222</v>
      </c>
      <c r="T5" s="152">
        <v>1773.4722222222222</v>
      </c>
      <c r="U5" s="152">
        <v>1805.9722222222222</v>
      </c>
      <c r="V5" s="152">
        <v>1838.4722222222222</v>
      </c>
      <c r="W5" s="30" t="str">
        <f>IF(A4&gt;=$A$1,AVERAGE(B4:INDEX($B$4:$B$30,A4-$A$1+1)),"")</f>
        <v/>
      </c>
    </row>
    <row r="6" spans="1:24" ht="12.75" customHeight="1">
      <c r="A6" s="29">
        <f>'3.MA.ES.Level'!A5</f>
        <v>3</v>
      </c>
      <c r="B6" s="29">
        <f>'3.MA.ES.Level'!B5</f>
        <v>8220</v>
      </c>
      <c r="C6" s="147" t="e" cm="1">
        <f t="array" ref="C6">IF(A5&lt;$A$1,NA(),IF(A5=$A$1,AVERAGE(B$4:B5),C5+B5/$A$1-INDEX(B$4:B5,A5-$A$1)/$A$1))+$B$1</f>
        <v>#N/A</v>
      </c>
      <c r="D6" s="147" t="e">
        <f t="shared" ref="D6:D29" si="1">IF(ISNUMBER($C6),B6-C6,NA())</f>
        <v>#N/A</v>
      </c>
      <c r="E6" s="147" t="e">
        <f t="shared" ref="E6:E29" si="2">IF(ISNUMBER($C6),ABS(D6),NA())</f>
        <v>#N/A</v>
      </c>
      <c r="F6" s="147" t="e">
        <f t="shared" ref="F6:F29" si="3">IF(ISNUMBER($C6),E6^2,NA())</f>
        <v>#N/A</v>
      </c>
      <c r="G6" s="147" t="e">
        <f t="shared" ref="G6:G29" si="4">IF(ISNUMBER($C6),E6/B6,NA())</f>
        <v>#N/A</v>
      </c>
      <c r="H6" s="147" t="e">
        <f t="shared" ref="H6:J29" si="5">IF($A5&lt;$A$1,NA(),IF($A5=$A$1,E6,(H5*($A5-$A$1)+E6)/($A6-$A$1)))</f>
        <v>#N/A</v>
      </c>
      <c r="I6" s="147" t="e">
        <f t="shared" si="5"/>
        <v>#N/A</v>
      </c>
      <c r="J6" s="147" t="e">
        <f t="shared" si="5"/>
        <v>#N/A</v>
      </c>
      <c r="K6" s="147" t="e">
        <f t="shared" ref="K6:K29" si="6">IF($A5&lt;$A$1,NA(),IF($A5=$A$1,D6,K5+D6))</f>
        <v>#N/A</v>
      </c>
      <c r="L6" s="147" t="e">
        <f t="shared" ref="L6:L29" si="7">IF(ISNUMBER(C6),K6/H6,NA())</f>
        <v>#N/A</v>
      </c>
      <c r="M6" s="147" t="e">
        <f t="shared" ref="M6:M29" si="8">IF($A5&lt;$A$1,NA(),IF($A5=$A$1,D6,(M5*($A5-$A$1)+D6)/($A6-$A$1)))</f>
        <v>#N/A</v>
      </c>
      <c r="N6" s="147"/>
      <c r="O6" s="24">
        <f>O5+$N$11</f>
        <v>9</v>
      </c>
      <c r="P6" s="152">
        <v>1400.457516339869</v>
      </c>
      <c r="Q6" s="152">
        <v>1421.9281045751634</v>
      </c>
      <c r="R6" s="152">
        <v>1443.3986928104575</v>
      </c>
      <c r="S6" s="152">
        <v>1464.8692810457517</v>
      </c>
      <c r="T6" s="152">
        <v>1486.3398692810458</v>
      </c>
      <c r="U6" s="152">
        <v>1510.2287581699347</v>
      </c>
      <c r="V6" s="152">
        <v>1536.339869281046</v>
      </c>
      <c r="W6" s="30" t="str">
        <f>IF(A5&gt;=$A$1,AVERAGE(B5:INDEX($B$4:$B$30,A5-$A$1+1)),"")</f>
        <v/>
      </c>
    </row>
    <row r="7" spans="1:24" ht="12.75" customHeight="1">
      <c r="A7" s="29">
        <f>'3.MA.ES.Level'!A6</f>
        <v>4</v>
      </c>
      <c r="B7" s="29">
        <f>'3.MA.ES.Level'!B6</f>
        <v>9480</v>
      </c>
      <c r="C7" s="147" t="e" cm="1">
        <f t="array" ref="C7">IF(A6&lt;$A$1,NA(),IF(A6=$A$1,AVERAGE(B$4:B6),C6+B6/$A$1-INDEX(B$4:B6,A6-$A$1)/$A$1))+$B$1</f>
        <v>#N/A</v>
      </c>
      <c r="D7" s="147" t="e">
        <f t="shared" si="1"/>
        <v>#N/A</v>
      </c>
      <c r="E7" s="147" t="e">
        <f t="shared" si="2"/>
        <v>#N/A</v>
      </c>
      <c r="F7" s="147" t="e">
        <f t="shared" si="3"/>
        <v>#N/A</v>
      </c>
      <c r="G7" s="147" t="e">
        <f t="shared" si="4"/>
        <v>#N/A</v>
      </c>
      <c r="H7" s="147" t="e">
        <f t="shared" si="5"/>
        <v>#N/A</v>
      </c>
      <c r="I7" s="147" t="e">
        <f t="shared" si="5"/>
        <v>#N/A</v>
      </c>
      <c r="J7" s="147" t="e">
        <f t="shared" si="5"/>
        <v>#N/A</v>
      </c>
      <c r="K7" s="147" t="e">
        <f t="shared" si="6"/>
        <v>#N/A</v>
      </c>
      <c r="L7" s="147" t="e">
        <f t="shared" si="7"/>
        <v>#N/A</v>
      </c>
      <c r="M7" s="147" t="e">
        <f t="shared" si="8"/>
        <v>#N/A</v>
      </c>
      <c r="N7" s="147"/>
      <c r="O7" s="24">
        <f t="shared" ref="O7:O17" si="9">O6+$N$11</f>
        <v>10</v>
      </c>
      <c r="P7" s="152">
        <v>1041.8125</v>
      </c>
      <c r="Q7" s="152">
        <v>1063.0625</v>
      </c>
      <c r="R7" s="152">
        <v>1084.3125</v>
      </c>
      <c r="S7" s="152">
        <v>1105.5624999999998</v>
      </c>
      <c r="T7" s="152">
        <v>1126.8125</v>
      </c>
      <c r="U7" s="152">
        <v>1148.0625</v>
      </c>
      <c r="V7" s="152">
        <v>1169.3125</v>
      </c>
      <c r="W7" s="30" t="str">
        <f>IF(A6&gt;=$A$1,AVERAGE(B6:INDEX($B$4:$B$30,A6-$A$1+1)),"")</f>
        <v/>
      </c>
    </row>
    <row r="8" spans="1:24" ht="12.75" customHeight="1">
      <c r="A8" s="29">
        <f>'3.MA.ES.Level'!A7</f>
        <v>5</v>
      </c>
      <c r="B8" s="29">
        <f>'3.MA.ES.Level'!B7</f>
        <v>9650</v>
      </c>
      <c r="C8" s="147" cm="1">
        <f t="array" ref="C8">IF(A7&lt;$A$1,NA(),IF(A7=$A$1,AVERAGE(B$4:B7),C7+B7/$A$1-INDEX(B$4:B7,A7-$A$1)/$A$1))+$B$1</f>
        <v>7910</v>
      </c>
      <c r="D8" s="147">
        <f t="shared" si="1"/>
        <v>1740</v>
      </c>
      <c r="E8" s="147">
        <f t="shared" si="2"/>
        <v>1740</v>
      </c>
      <c r="F8" s="149">
        <f t="shared" si="3"/>
        <v>3027600</v>
      </c>
      <c r="G8" s="150">
        <f t="shared" si="4"/>
        <v>0.18031088082901556</v>
      </c>
      <c r="H8" s="149">
        <f t="shared" si="5"/>
        <v>1740</v>
      </c>
      <c r="I8" s="149">
        <f t="shared" si="5"/>
        <v>3027600</v>
      </c>
      <c r="J8" s="147">
        <f t="shared" si="5"/>
        <v>0.18031088082901556</v>
      </c>
      <c r="K8" s="147">
        <f t="shared" si="6"/>
        <v>1740</v>
      </c>
      <c r="L8" s="148">
        <f t="shared" si="7"/>
        <v>1</v>
      </c>
      <c r="M8" s="147">
        <f t="shared" si="8"/>
        <v>1740</v>
      </c>
      <c r="N8" s="147"/>
      <c r="O8" s="24">
        <f t="shared" si="9"/>
        <v>11</v>
      </c>
      <c r="P8" s="152">
        <v>666.42424242424147</v>
      </c>
      <c r="Q8" s="152">
        <v>684.42424242424147</v>
      </c>
      <c r="R8" s="152">
        <v>702.42424242424147</v>
      </c>
      <c r="S8" s="152">
        <v>720.42424242424147</v>
      </c>
      <c r="T8" s="152">
        <v>738.42424242424147</v>
      </c>
      <c r="U8" s="152">
        <v>756.42424242424147</v>
      </c>
      <c r="V8" s="152">
        <v>774.42424242424147</v>
      </c>
    </row>
    <row r="9" spans="1:24" ht="12.75" customHeight="1">
      <c r="A9" s="29">
        <f>'3.MA.ES.Level'!A8</f>
        <v>6</v>
      </c>
      <c r="B9" s="29">
        <f>'3.MA.ES.Level'!B8</f>
        <v>10630</v>
      </c>
      <c r="C9" s="147" cm="1">
        <f t="array" ref="C9">IF(A8&lt;$A$1,NA(),IF(A8=$A$1,AVERAGE(B$4:B8),C8+B8/$A$1-INDEX(B$4:B8,A8-$A$1)/$A$1))+$B$1</f>
        <v>8707.5</v>
      </c>
      <c r="D9" s="147">
        <f t="shared" si="1"/>
        <v>1922.5</v>
      </c>
      <c r="E9" s="147">
        <f t="shared" si="2"/>
        <v>1922.5</v>
      </c>
      <c r="F9" s="149">
        <f t="shared" si="3"/>
        <v>3696006.25</v>
      </c>
      <c r="G9" s="150">
        <f t="shared" si="4"/>
        <v>0.18085606773283161</v>
      </c>
      <c r="H9" s="149">
        <f t="shared" si="5"/>
        <v>1831.25</v>
      </c>
      <c r="I9" s="149">
        <f t="shared" si="5"/>
        <v>3361803.125</v>
      </c>
      <c r="J9" s="147">
        <f t="shared" si="5"/>
        <v>0.18058347428092358</v>
      </c>
      <c r="K9" s="147">
        <f t="shared" si="6"/>
        <v>3662.5</v>
      </c>
      <c r="L9" s="148">
        <f t="shared" si="7"/>
        <v>2</v>
      </c>
      <c r="M9" s="147">
        <f t="shared" si="8"/>
        <v>1831.25</v>
      </c>
      <c r="N9" s="30" t="s">
        <v>110</v>
      </c>
      <c r="O9" s="24">
        <f t="shared" si="9"/>
        <v>12</v>
      </c>
      <c r="P9" s="152">
        <v>581.30952380952408</v>
      </c>
      <c r="Q9" s="152">
        <v>571.78571428571456</v>
      </c>
      <c r="R9" s="152">
        <v>567.85714285714312</v>
      </c>
      <c r="S9" s="152">
        <v>563.92857142857179</v>
      </c>
      <c r="T9" s="152">
        <v>560.00000000000023</v>
      </c>
      <c r="U9" s="152">
        <v>562.73809523809666</v>
      </c>
      <c r="V9" s="152">
        <v>568.80952380952476</v>
      </c>
    </row>
    <row r="10" spans="1:24" ht="12.75" customHeight="1">
      <c r="A10" s="29">
        <f>'3.MA.ES.Level'!A9</f>
        <v>7</v>
      </c>
      <c r="B10" s="29">
        <f>'3.MA.ES.Level'!B9</f>
        <v>11810</v>
      </c>
      <c r="C10" s="147" cm="1">
        <f t="array" ref="C10">IF(A9&lt;$A$1,NA(),IF(A9=$A$1,AVERAGE(B$4:B9),C9+B9/$A$1-INDEX(B$4:B9,A9-$A$1)/$A$1))+$B$1</f>
        <v>9495</v>
      </c>
      <c r="D10" s="147">
        <f t="shared" si="1"/>
        <v>2315</v>
      </c>
      <c r="E10" s="147">
        <f t="shared" si="2"/>
        <v>2315</v>
      </c>
      <c r="F10" s="149">
        <f t="shared" si="3"/>
        <v>5359225</v>
      </c>
      <c r="G10" s="150">
        <f t="shared" si="4"/>
        <v>0.19602032176121931</v>
      </c>
      <c r="H10" s="149">
        <f t="shared" si="5"/>
        <v>1992.5</v>
      </c>
      <c r="I10" s="149">
        <f t="shared" si="5"/>
        <v>4027610.4166666665</v>
      </c>
      <c r="J10" s="147">
        <f t="shared" si="5"/>
        <v>0.18572909010768882</v>
      </c>
      <c r="K10" s="147">
        <f t="shared" si="6"/>
        <v>5977.5</v>
      </c>
      <c r="L10" s="148">
        <f t="shared" si="7"/>
        <v>3</v>
      </c>
      <c r="M10" s="147">
        <f t="shared" si="8"/>
        <v>1992.5</v>
      </c>
      <c r="N10" s="147">
        <v>8</v>
      </c>
      <c r="O10" s="24">
        <f t="shared" si="9"/>
        <v>13</v>
      </c>
      <c r="P10" s="152">
        <v>912.24852071005876</v>
      </c>
      <c r="Q10" s="152">
        <v>884.88165680473367</v>
      </c>
      <c r="R10" s="152">
        <v>866.03550295857974</v>
      </c>
      <c r="S10" s="152">
        <v>851.7455621301774</v>
      </c>
      <c r="T10" s="152">
        <v>838.28402366863907</v>
      </c>
      <c r="U10" s="152">
        <v>824.8224852071005</v>
      </c>
      <c r="V10" s="152">
        <v>811.36094674556205</v>
      </c>
    </row>
    <row r="11" spans="1:24" ht="12.75" customHeight="1">
      <c r="A11" s="29">
        <f>'3.MA.ES.Level'!A10</f>
        <v>8</v>
      </c>
      <c r="B11" s="29">
        <f>'3.MA.ES.Level'!B10</f>
        <v>13100</v>
      </c>
      <c r="C11" s="147" cm="1">
        <f t="array" ref="C11">IF(A10&lt;$A$1,NA(),IF(A10=$A$1,AVERAGE(B$4:B10),C10+B10/$A$1-INDEX(B$4:B10,A10-$A$1)/$A$1))+$B$1</f>
        <v>10392.5</v>
      </c>
      <c r="D11" s="147">
        <f t="shared" si="1"/>
        <v>2707.5</v>
      </c>
      <c r="E11" s="147">
        <f t="shared" si="2"/>
        <v>2707.5</v>
      </c>
      <c r="F11" s="149">
        <f t="shared" si="3"/>
        <v>7330556.25</v>
      </c>
      <c r="G11" s="150">
        <f t="shared" si="4"/>
        <v>0.20667938931297711</v>
      </c>
      <c r="H11" s="149">
        <f t="shared" si="5"/>
        <v>2171.25</v>
      </c>
      <c r="I11" s="149">
        <f t="shared" si="5"/>
        <v>4853346.875</v>
      </c>
      <c r="J11" s="147">
        <f t="shared" si="5"/>
        <v>0.1909666649090109</v>
      </c>
      <c r="K11" s="147">
        <f t="shared" si="6"/>
        <v>8685</v>
      </c>
      <c r="L11" s="148">
        <f t="shared" si="7"/>
        <v>4</v>
      </c>
      <c r="M11" s="147">
        <f t="shared" si="8"/>
        <v>2171.25</v>
      </c>
      <c r="N11" s="147">
        <v>1</v>
      </c>
      <c r="O11" s="24">
        <f t="shared" si="9"/>
        <v>14</v>
      </c>
      <c r="P11" s="152">
        <v>1172.976190476189</v>
      </c>
      <c r="Q11" s="152">
        <v>1140.476190476189</v>
      </c>
      <c r="R11" s="152">
        <v>1107.976190476189</v>
      </c>
      <c r="S11" s="152">
        <v>1075.476190476189</v>
      </c>
      <c r="T11" s="152">
        <v>1043.6904761904755</v>
      </c>
      <c r="U11" s="152">
        <v>1019.5238095238084</v>
      </c>
      <c r="V11" s="152">
        <v>996.3095238095226</v>
      </c>
    </row>
    <row r="12" spans="1:24" ht="12.75" customHeight="1">
      <c r="A12" s="29">
        <f>'3.MA.ES.Level'!A11</f>
        <v>9</v>
      </c>
      <c r="B12" s="29">
        <f>'3.MA.ES.Level'!B11</f>
        <v>14190</v>
      </c>
      <c r="C12" s="147" cm="1">
        <f t="array" ref="C12">IF(A11&lt;$A$1,NA(),IF(A11=$A$1,AVERAGE(B$4:B11),C11+B11/$A$1-INDEX(B$4:B11,A11-$A$1)/$A$1))+$B$1</f>
        <v>11297.5</v>
      </c>
      <c r="D12" s="147">
        <f t="shared" si="1"/>
        <v>2892.5</v>
      </c>
      <c r="E12" s="147">
        <f t="shared" si="2"/>
        <v>2892.5</v>
      </c>
      <c r="F12" s="149">
        <f t="shared" si="3"/>
        <v>8366556.25</v>
      </c>
      <c r="G12" s="150">
        <f t="shared" si="4"/>
        <v>0.20384073291050034</v>
      </c>
      <c r="H12" s="149">
        <f t="shared" si="5"/>
        <v>2315.5</v>
      </c>
      <c r="I12" s="149">
        <f t="shared" si="5"/>
        <v>5555988.75</v>
      </c>
      <c r="J12" s="147">
        <f t="shared" si="5"/>
        <v>0.19354147850930878</v>
      </c>
      <c r="K12" s="147">
        <f t="shared" si="6"/>
        <v>11577.5</v>
      </c>
      <c r="L12" s="148">
        <f t="shared" si="7"/>
        <v>5</v>
      </c>
      <c r="M12" s="147">
        <f t="shared" si="8"/>
        <v>2315.5</v>
      </c>
      <c r="N12" s="147"/>
      <c r="O12" s="24">
        <f t="shared" si="9"/>
        <v>15</v>
      </c>
      <c r="P12" s="152">
        <v>1478.1212121212104</v>
      </c>
      <c r="Q12" s="152">
        <v>1448.1212121212104</v>
      </c>
      <c r="R12" s="152">
        <v>1418.1212121212104</v>
      </c>
      <c r="S12" s="152">
        <v>1388.1212121212104</v>
      </c>
      <c r="T12" s="152">
        <v>1358.1212121212104</v>
      </c>
      <c r="U12" s="152">
        <v>1328.1212121212104</v>
      </c>
      <c r="V12" s="152">
        <v>1298.1212121212093</v>
      </c>
    </row>
    <row r="13" spans="1:24" ht="12.75" customHeight="1">
      <c r="A13" s="29">
        <f>'3.MA.ES.Level'!A12</f>
        <v>10</v>
      </c>
      <c r="B13" s="29">
        <f>'3.MA.ES.Level'!B12</f>
        <v>15760</v>
      </c>
      <c r="C13" s="147" cm="1">
        <f t="array" ref="C13">IF(A12&lt;$A$1,NA(),IF(A12=$A$1,AVERAGE(B$4:B12),C12+B12/$A$1-INDEX(B$4:B12,A12-$A$1)/$A$1))+$B$1</f>
        <v>12432.5</v>
      </c>
      <c r="D13" s="147">
        <f t="shared" si="1"/>
        <v>3327.5</v>
      </c>
      <c r="E13" s="147">
        <f t="shared" si="2"/>
        <v>3327.5</v>
      </c>
      <c r="F13" s="149">
        <f t="shared" si="3"/>
        <v>11072256.25</v>
      </c>
      <c r="G13" s="150">
        <f t="shared" si="4"/>
        <v>0.21113578680203046</v>
      </c>
      <c r="H13" s="149">
        <f t="shared" si="5"/>
        <v>2484.1666666666665</v>
      </c>
      <c r="I13" s="149">
        <f t="shared" si="5"/>
        <v>6475366.666666667</v>
      </c>
      <c r="J13" s="147">
        <f t="shared" si="5"/>
        <v>0.19647386322476237</v>
      </c>
      <c r="K13" s="147">
        <f t="shared" si="6"/>
        <v>14905</v>
      </c>
      <c r="L13" s="148">
        <f t="shared" si="7"/>
        <v>6</v>
      </c>
      <c r="M13" s="147">
        <f t="shared" si="8"/>
        <v>2484.1666666666665</v>
      </c>
      <c r="N13" s="147"/>
      <c r="O13" s="24">
        <f t="shared" si="9"/>
        <v>16</v>
      </c>
      <c r="P13" s="152">
        <v>1825.4375</v>
      </c>
      <c r="Q13" s="152">
        <v>1797.9375</v>
      </c>
      <c r="R13" s="152">
        <v>1770.4375</v>
      </c>
      <c r="S13" s="152">
        <v>1742.9375</v>
      </c>
      <c r="T13" s="152">
        <v>1715.4375</v>
      </c>
      <c r="U13" s="152">
        <v>1687.9375</v>
      </c>
      <c r="V13" s="152">
        <v>1660.4375</v>
      </c>
    </row>
    <row r="14" spans="1:24" ht="12.75" customHeight="1">
      <c r="A14" s="29">
        <f>'3.MA.ES.Level'!A13</f>
        <v>11</v>
      </c>
      <c r="B14" s="29">
        <f>'3.MA.ES.Level'!B13</f>
        <v>15670</v>
      </c>
      <c r="C14" s="147" cm="1">
        <f t="array" ref="C14">IF(A13&lt;$A$1,NA(),IF(A13=$A$1,AVERAGE(B$4:B13),C13+B13/$A$1-INDEX(B$4:B13,A13-$A$1)/$A$1))+$B$1</f>
        <v>13715</v>
      </c>
      <c r="D14" s="147">
        <f t="shared" si="1"/>
        <v>1955</v>
      </c>
      <c r="E14" s="147">
        <f t="shared" si="2"/>
        <v>1955</v>
      </c>
      <c r="F14" s="149">
        <f t="shared" si="3"/>
        <v>3822025</v>
      </c>
      <c r="G14" s="150">
        <f t="shared" si="4"/>
        <v>0.12476068921506063</v>
      </c>
      <c r="H14" s="149">
        <f t="shared" si="5"/>
        <v>2408.5714285714284</v>
      </c>
      <c r="I14" s="149">
        <f t="shared" si="5"/>
        <v>6096317.8571428573</v>
      </c>
      <c r="J14" s="147">
        <f t="shared" si="5"/>
        <v>0.18622912408051925</v>
      </c>
      <c r="K14" s="147">
        <f t="shared" si="6"/>
        <v>16860</v>
      </c>
      <c r="L14" s="148">
        <f t="shared" si="7"/>
        <v>7</v>
      </c>
      <c r="M14" s="147">
        <f t="shared" si="8"/>
        <v>2408.5714285714284</v>
      </c>
      <c r="N14" s="147"/>
      <c r="O14" s="24">
        <f t="shared" si="9"/>
        <v>17</v>
      </c>
      <c r="P14" s="152">
        <v>2187.7777777777792</v>
      </c>
      <c r="Q14" s="152">
        <v>2162.7777777777792</v>
      </c>
      <c r="R14" s="152">
        <v>2137.7777777777792</v>
      </c>
      <c r="S14" s="152">
        <v>2112.7777777777792</v>
      </c>
      <c r="T14" s="152">
        <v>2087.7777777777792</v>
      </c>
      <c r="U14" s="152">
        <v>2062.7777777777792</v>
      </c>
      <c r="V14" s="152">
        <v>2037.7777777777794</v>
      </c>
    </row>
    <row r="15" spans="1:24" ht="12.75" customHeight="1">
      <c r="A15" s="29">
        <f>'3.MA.ES.Level'!A14</f>
        <v>12</v>
      </c>
      <c r="B15" s="29">
        <f>'3.MA.ES.Level'!B14</f>
        <v>14340</v>
      </c>
      <c r="C15" s="147" cm="1">
        <f t="array" ref="C15">IF(A14&lt;$A$1,NA(),IF(A14=$A$1,AVERAGE(B$4:B14),C14+B14/$A$1-INDEX(B$4:B14,A14-$A$1)/$A$1))+$B$1</f>
        <v>14680</v>
      </c>
      <c r="D15" s="147">
        <f t="shared" si="1"/>
        <v>-340</v>
      </c>
      <c r="E15" s="147">
        <f t="shared" si="2"/>
        <v>340</v>
      </c>
      <c r="F15" s="149">
        <f t="shared" si="3"/>
        <v>115600</v>
      </c>
      <c r="G15" s="150">
        <f t="shared" si="4"/>
        <v>2.3709902370990237E-2</v>
      </c>
      <c r="H15" s="149">
        <f t="shared" si="5"/>
        <v>2150</v>
      </c>
      <c r="I15" s="149">
        <f t="shared" si="5"/>
        <v>5348728.125</v>
      </c>
      <c r="J15" s="147">
        <f t="shared" si="5"/>
        <v>0.16591422136682812</v>
      </c>
      <c r="K15" s="147">
        <f t="shared" si="6"/>
        <v>16520</v>
      </c>
      <c r="L15" s="148">
        <f t="shared" si="7"/>
        <v>7.6837209302325578</v>
      </c>
      <c r="M15" s="147">
        <f t="shared" si="8"/>
        <v>2065</v>
      </c>
      <c r="N15" s="147"/>
      <c r="O15" s="24">
        <f t="shared" si="9"/>
        <v>18</v>
      </c>
      <c r="P15" s="152">
        <v>2550.6944444444421</v>
      </c>
      <c r="Q15" s="152">
        <v>2528.1944444444421</v>
      </c>
      <c r="R15" s="152">
        <v>2505.6944444444421</v>
      </c>
      <c r="S15" s="152">
        <v>2483.1944444444421</v>
      </c>
      <c r="T15" s="152">
        <v>2460.6944444444421</v>
      </c>
      <c r="U15" s="152">
        <v>2438.1944444444421</v>
      </c>
      <c r="V15" s="152">
        <v>2415.6944444444421</v>
      </c>
    </row>
    <row r="16" spans="1:24" ht="12.75" customHeight="1">
      <c r="A16" s="29">
        <f>'3.MA.ES.Level'!A15</f>
        <v>13</v>
      </c>
      <c r="B16" s="29">
        <f>'3.MA.ES.Level'!B15</f>
        <v>11810</v>
      </c>
      <c r="C16" s="147" cm="1">
        <f t="array" ref="C16">IF(A15&lt;$A$1,NA(),IF(A15=$A$1,AVERAGE(B$4:B15),C15+B15/$A$1-INDEX(B$4:B15,A15-$A$1)/$A$1))+$B$1</f>
        <v>14990</v>
      </c>
      <c r="D16" s="147">
        <f t="shared" si="1"/>
        <v>-3180</v>
      </c>
      <c r="E16" s="147">
        <f t="shared" si="2"/>
        <v>3180</v>
      </c>
      <c r="F16" s="149">
        <f t="shared" si="3"/>
        <v>10112400</v>
      </c>
      <c r="G16" s="150">
        <f t="shared" si="4"/>
        <v>0.26926333615580017</v>
      </c>
      <c r="H16" s="149">
        <f t="shared" si="5"/>
        <v>2264.4444444444443</v>
      </c>
      <c r="I16" s="149">
        <f t="shared" si="5"/>
        <v>5878025</v>
      </c>
      <c r="J16" s="147">
        <f t="shared" si="5"/>
        <v>0.17739745634338056</v>
      </c>
      <c r="K16" s="147">
        <f t="shared" si="6"/>
        <v>13340</v>
      </c>
      <c r="L16" s="148">
        <f t="shared" si="7"/>
        <v>5.8910696761530916</v>
      </c>
      <c r="M16" s="147">
        <f t="shared" si="8"/>
        <v>1482.2222222222222</v>
      </c>
      <c r="N16" s="147"/>
      <c r="O16" s="24">
        <f t="shared" si="9"/>
        <v>19</v>
      </c>
      <c r="P16" s="152">
        <v>2962.406015037594</v>
      </c>
      <c r="Q16" s="152">
        <v>2942.406015037594</v>
      </c>
      <c r="R16" s="152">
        <v>2922.406015037594</v>
      </c>
      <c r="S16" s="152">
        <v>2902.406015037594</v>
      </c>
      <c r="T16" s="152">
        <v>2882.406015037594</v>
      </c>
      <c r="U16" s="152">
        <v>2862.406015037594</v>
      </c>
      <c r="V16" s="152">
        <v>2842.406015037594</v>
      </c>
    </row>
    <row r="17" spans="1:22" ht="12.75" customHeight="1">
      <c r="A17" s="29">
        <f>'3.MA.ES.Level'!A16</f>
        <v>14</v>
      </c>
      <c r="B17" s="29">
        <f>'3.MA.ES.Level'!B16</f>
        <v>14100</v>
      </c>
      <c r="C17" s="147" cm="1">
        <f t="array" ref="C17">IF(A16&lt;$A$1,NA(),IF(A16=$A$1,AVERAGE(B$4:B16),C16+B16/$A$1-INDEX(B$4:B16,A16-$A$1)/$A$1))+$B$1</f>
        <v>14395</v>
      </c>
      <c r="D17" s="147">
        <f t="shared" si="1"/>
        <v>-295</v>
      </c>
      <c r="E17" s="147">
        <f t="shared" si="2"/>
        <v>295</v>
      </c>
      <c r="F17" s="149">
        <f t="shared" si="3"/>
        <v>87025</v>
      </c>
      <c r="G17" s="150">
        <f t="shared" si="4"/>
        <v>2.0921985815602836E-2</v>
      </c>
      <c r="H17" s="149">
        <f t="shared" si="5"/>
        <v>2067.5</v>
      </c>
      <c r="I17" s="149">
        <f t="shared" si="5"/>
        <v>5298925</v>
      </c>
      <c r="J17" s="147">
        <f t="shared" si="5"/>
        <v>0.16174990929060279</v>
      </c>
      <c r="K17" s="147">
        <f t="shared" si="6"/>
        <v>13045</v>
      </c>
      <c r="L17" s="148">
        <f t="shared" si="7"/>
        <v>6.3095525997581623</v>
      </c>
      <c r="M17" s="147">
        <f t="shared" si="8"/>
        <v>1304.5</v>
      </c>
      <c r="N17" s="147"/>
      <c r="O17" s="24">
        <f t="shared" si="9"/>
        <v>20</v>
      </c>
      <c r="P17" s="152">
        <v>3423</v>
      </c>
      <c r="Q17" s="152">
        <v>3405.5</v>
      </c>
      <c r="R17" s="152">
        <v>3388</v>
      </c>
      <c r="S17" s="152">
        <v>3370.5</v>
      </c>
      <c r="T17" s="152">
        <v>3353</v>
      </c>
      <c r="U17" s="152">
        <v>3335.5</v>
      </c>
      <c r="V17" s="152">
        <v>3318</v>
      </c>
    </row>
    <row r="18" spans="1:22" ht="12.75" customHeight="1">
      <c r="A18" s="29">
        <f>'3.MA.ES.Level'!A17</f>
        <v>15</v>
      </c>
      <c r="B18" s="29">
        <f>'3.MA.ES.Level'!B17</f>
        <v>14000</v>
      </c>
      <c r="C18" s="147" cm="1">
        <f t="array" ref="C18">IF(A17&lt;$A$1,NA(),IF(A17=$A$1,AVERAGE(B$4:B17),C17+B17/$A$1-INDEX(B$4:B17,A17-$A$1)/$A$1))+$B$1</f>
        <v>13980</v>
      </c>
      <c r="D18" s="147">
        <f t="shared" si="1"/>
        <v>20</v>
      </c>
      <c r="E18" s="147">
        <f t="shared" si="2"/>
        <v>20</v>
      </c>
      <c r="F18" s="149">
        <f t="shared" si="3"/>
        <v>400</v>
      </c>
      <c r="G18" s="150">
        <f t="shared" si="4"/>
        <v>1.4285714285714286E-3</v>
      </c>
      <c r="H18" s="149">
        <f t="shared" si="5"/>
        <v>1881.3636363636363</v>
      </c>
      <c r="I18" s="149">
        <f t="shared" si="5"/>
        <v>4817240.9090909092</v>
      </c>
      <c r="J18" s="147">
        <f t="shared" si="5"/>
        <v>0.1471752422122363</v>
      </c>
      <c r="K18" s="147">
        <f t="shared" si="6"/>
        <v>13065</v>
      </c>
      <c r="L18" s="148">
        <f t="shared" si="7"/>
        <v>6.9444310219859871</v>
      </c>
      <c r="M18" s="147">
        <f t="shared" si="8"/>
        <v>1187.7272727272727</v>
      </c>
      <c r="N18" s="147"/>
      <c r="O18" s="24" t="s">
        <v>107</v>
      </c>
      <c r="P18" s="152">
        <f>MIN(P5:V17)</f>
        <v>560.00000000000023</v>
      </c>
      <c r="Q18" s="152"/>
      <c r="R18" s="152"/>
      <c r="S18" s="152"/>
      <c r="T18" s="152"/>
      <c r="U18" s="152"/>
      <c r="V18" s="152"/>
    </row>
    <row r="19" spans="1:22" ht="12.75" customHeight="1" thickBot="1">
      <c r="A19" s="29">
        <f>'3.MA.ES.Level'!A18</f>
        <v>16</v>
      </c>
      <c r="B19" s="29">
        <f>'3.MA.ES.Level'!B18</f>
        <v>14120</v>
      </c>
      <c r="C19" s="147" cm="1">
        <f t="array" ref="C19">IF(A18&lt;$A$1,NA(),IF(A18=$A$1,AVERAGE(B$4:B18),C18+B18/$A$1-INDEX(B$4:B18,A18-$A$1)/$A$1))+$B$1</f>
        <v>13562.5</v>
      </c>
      <c r="D19" s="147">
        <f t="shared" si="1"/>
        <v>557.5</v>
      </c>
      <c r="E19" s="147">
        <f t="shared" si="2"/>
        <v>557.5</v>
      </c>
      <c r="F19" s="149">
        <f t="shared" si="3"/>
        <v>310806.25</v>
      </c>
      <c r="G19" s="150">
        <f t="shared" si="4"/>
        <v>3.9483002832861193E-2</v>
      </c>
      <c r="H19" s="149">
        <f t="shared" si="5"/>
        <v>1771.0416666666667</v>
      </c>
      <c r="I19" s="149">
        <f t="shared" si="5"/>
        <v>4441704.6875</v>
      </c>
      <c r="J19" s="147">
        <f t="shared" si="5"/>
        <v>0.13820088893062171</v>
      </c>
      <c r="K19" s="147">
        <f t="shared" si="6"/>
        <v>13622.5</v>
      </c>
      <c r="L19" s="148">
        <f t="shared" si="7"/>
        <v>7.6918009645924004</v>
      </c>
      <c r="M19" s="147">
        <f t="shared" si="8"/>
        <v>1135.2083333333333</v>
      </c>
      <c r="N19" s="147"/>
      <c r="O19" s="24"/>
      <c r="P19" s="152"/>
      <c r="Q19" s="152"/>
      <c r="R19" s="152"/>
      <c r="S19" s="152"/>
      <c r="T19" s="152"/>
      <c r="U19" s="152"/>
      <c r="V19" s="152"/>
    </row>
    <row r="20" spans="1:22" ht="12.75" customHeight="1">
      <c r="A20" s="29">
        <f>'3.MA.ES.Level'!A19</f>
        <v>17</v>
      </c>
      <c r="B20" s="29">
        <f>'3.MA.ES.Level'!B19</f>
        <v>14600</v>
      </c>
      <c r="C20" s="147" cm="1">
        <f t="array" ref="C20">IF(A19&lt;$A$1,NA(),IF(A19=$A$1,AVERAGE(B$4:B19),C19+B19/$A$1-INDEX(B$4:B19,A19-$A$1)/$A$1))+$B$1</f>
        <v>13507.5</v>
      </c>
      <c r="D20" s="147">
        <f t="shared" si="1"/>
        <v>1092.5</v>
      </c>
      <c r="E20" s="147">
        <f t="shared" si="2"/>
        <v>1092.5</v>
      </c>
      <c r="F20" s="149">
        <f t="shared" si="3"/>
        <v>1193556.25</v>
      </c>
      <c r="G20" s="150">
        <f t="shared" si="4"/>
        <v>7.4828767123287676E-2</v>
      </c>
      <c r="H20" s="149">
        <f t="shared" si="5"/>
        <v>1718.8461538461538</v>
      </c>
      <c r="I20" s="149">
        <f t="shared" si="5"/>
        <v>4191847.1153846155</v>
      </c>
      <c r="J20" s="147">
        <f t="shared" si="5"/>
        <v>0.13332611033005756</v>
      </c>
      <c r="K20" s="147">
        <f t="shared" si="6"/>
        <v>14715</v>
      </c>
      <c r="L20" s="148">
        <f t="shared" si="7"/>
        <v>8.5609756097560972</v>
      </c>
      <c r="M20" s="147">
        <f t="shared" si="8"/>
        <v>1131.9230769230769</v>
      </c>
      <c r="N20" s="147"/>
      <c r="O20" s="24"/>
      <c r="P20" s="320" t="str">
        <f>PROPER(CHAR(111))&amp;ROW(O4)</f>
        <v>O4</v>
      </c>
      <c r="Q20" s="294" t="str">
        <f ca="1">_xlfn.FORMULATEXT(O4)</f>
        <v>=H29</v>
      </c>
      <c r="R20" s="321"/>
      <c r="S20" s="152"/>
      <c r="T20" s="152"/>
      <c r="U20" s="152"/>
      <c r="V20" s="152"/>
    </row>
    <row r="21" spans="1:22" ht="12.75" customHeight="1">
      <c r="A21" s="29">
        <f>'3.MA.ES.Level'!A20</f>
        <v>18</v>
      </c>
      <c r="B21" s="29">
        <f>'3.MA.ES.Level'!B20</f>
        <v>15160</v>
      </c>
      <c r="C21" s="147" cm="1">
        <f t="array" ref="C21">IF(A20&lt;$A$1,NA(),IF(A20=$A$1,AVERAGE(B$4:B20),C20+B20/$A$1-INDEX(B$4:B20,A20-$A$1)/$A$1))+$B$1</f>
        <v>14205</v>
      </c>
      <c r="D21" s="147">
        <f t="shared" si="1"/>
        <v>955</v>
      </c>
      <c r="E21" s="147">
        <f t="shared" si="2"/>
        <v>955</v>
      </c>
      <c r="F21" s="149">
        <f t="shared" si="3"/>
        <v>912025</v>
      </c>
      <c r="G21" s="150">
        <f t="shared" si="4"/>
        <v>6.2994722955145119E-2</v>
      </c>
      <c r="H21" s="149">
        <f t="shared" si="5"/>
        <v>1664.2857142857142</v>
      </c>
      <c r="I21" s="149">
        <f t="shared" si="5"/>
        <v>3957574.1071428573</v>
      </c>
      <c r="J21" s="147">
        <f t="shared" si="5"/>
        <v>0.1283024398032781</v>
      </c>
      <c r="K21" s="147">
        <f t="shared" si="6"/>
        <v>15670</v>
      </c>
      <c r="L21" s="148">
        <f t="shared" si="7"/>
        <v>9.4154506437768237</v>
      </c>
      <c r="M21" s="147">
        <f t="shared" si="8"/>
        <v>1119.2857142857142</v>
      </c>
      <c r="N21" s="147"/>
      <c r="O21" s="24"/>
      <c r="P21" s="322" t="str">
        <f>PROPER(CHAR(111))&amp;ROW(O5)</f>
        <v>O5</v>
      </c>
      <c r="Q21" s="295" t="str">
        <f ca="1">_xlfn.FORMULATEXT(O5)</f>
        <v>=N10</v>
      </c>
      <c r="R21" s="307"/>
      <c r="S21" s="152"/>
      <c r="T21" s="152"/>
      <c r="U21" s="152"/>
      <c r="V21" s="152"/>
    </row>
    <row r="22" spans="1:22" ht="12.75" customHeight="1">
      <c r="A22" s="29">
        <f>'3.MA.ES.Level'!A21</f>
        <v>19</v>
      </c>
      <c r="B22" s="29">
        <f>'3.MA.ES.Level'!B21</f>
        <v>15350</v>
      </c>
      <c r="C22" s="147" cm="1">
        <f t="array" ref="C22">IF(A21&lt;$A$1,NA(),IF(A21=$A$1,AVERAGE(B$4:B21),C21+B21/$A$1-INDEX(B$4:B21,A21-$A$1)/$A$1))+$B$1</f>
        <v>14470</v>
      </c>
      <c r="D22" s="147">
        <f t="shared" si="1"/>
        <v>880</v>
      </c>
      <c r="E22" s="147">
        <f t="shared" si="2"/>
        <v>880</v>
      </c>
      <c r="F22" s="149">
        <f t="shared" si="3"/>
        <v>774400</v>
      </c>
      <c r="G22" s="150">
        <f t="shared" si="4"/>
        <v>5.7328990228013028E-2</v>
      </c>
      <c r="H22" s="149">
        <f t="shared" si="5"/>
        <v>1612</v>
      </c>
      <c r="I22" s="149">
        <f t="shared" si="5"/>
        <v>3745362.5</v>
      </c>
      <c r="J22" s="147">
        <f t="shared" si="5"/>
        <v>0.12357087649826042</v>
      </c>
      <c r="K22" s="147">
        <f t="shared" si="6"/>
        <v>16550</v>
      </c>
      <c r="L22" s="148">
        <f t="shared" si="7"/>
        <v>10.266749379652605</v>
      </c>
      <c r="M22" s="147">
        <f t="shared" si="8"/>
        <v>1103.3333333333333</v>
      </c>
      <c r="N22" s="147"/>
      <c r="O22" s="24"/>
      <c r="P22" s="322" t="str">
        <f>PROPER(CHAR(111))&amp;ROW(O6)</f>
        <v>O6</v>
      </c>
      <c r="Q22" s="295" t="str">
        <f ca="1">_xlfn.FORMULATEXT(O6)</f>
        <v>=O5+$N$11</v>
      </c>
      <c r="R22" s="307"/>
      <c r="S22" s="152"/>
      <c r="T22" s="152"/>
      <c r="U22" s="152"/>
      <c r="V22" s="152"/>
    </row>
    <row r="23" spans="1:22" ht="12.75" customHeight="1">
      <c r="A23" s="29">
        <f>'3.MA.ES.Level'!A22</f>
        <v>20</v>
      </c>
      <c r="B23" s="29">
        <f>'3.MA.ES.Level'!B22</f>
        <v>15630</v>
      </c>
      <c r="C23" s="147" cm="1">
        <f t="array" ref="C23">IF(A22&lt;$A$1,NA(),IF(A22=$A$1,AVERAGE(B$4:B22),C22+B22/$A$1-INDEX(B$4:B22,A22-$A$1)/$A$1))+$B$1</f>
        <v>14807.5</v>
      </c>
      <c r="D23" s="147">
        <f t="shared" si="1"/>
        <v>822.5</v>
      </c>
      <c r="E23" s="147">
        <f t="shared" si="2"/>
        <v>822.5</v>
      </c>
      <c r="F23" s="149">
        <f t="shared" si="3"/>
        <v>676506.25</v>
      </c>
      <c r="G23" s="150">
        <f t="shared" si="4"/>
        <v>5.2623160588611648E-2</v>
      </c>
      <c r="H23" s="149">
        <f t="shared" si="5"/>
        <v>1562.65625</v>
      </c>
      <c r="I23" s="149">
        <f t="shared" si="5"/>
        <v>3553558.984375</v>
      </c>
      <c r="J23" s="147">
        <f t="shared" si="5"/>
        <v>0.11913664425390737</v>
      </c>
      <c r="K23" s="147">
        <f t="shared" si="6"/>
        <v>17372.5</v>
      </c>
      <c r="L23" s="148">
        <f t="shared" si="7"/>
        <v>11.117288271172884</v>
      </c>
      <c r="M23" s="147">
        <f t="shared" si="8"/>
        <v>1085.78125</v>
      </c>
      <c r="N23" s="147"/>
      <c r="O23" s="24"/>
      <c r="P23" s="322" t="str">
        <f>PROPER(CHAR(112))&amp;ROW(P5)</f>
        <v>P5</v>
      </c>
      <c r="Q23" s="295" t="str">
        <f ca="1">_xlfn.FORMULATEXT(P5)</f>
        <v>{=TABLE(B1,A1)}</v>
      </c>
      <c r="R23" s="307"/>
      <c r="S23" s="152"/>
      <c r="T23" s="152"/>
      <c r="U23" s="152"/>
      <c r="V23" s="152"/>
    </row>
    <row r="24" spans="1:22" ht="12.75" customHeight="1">
      <c r="A24" s="29">
        <f>'3.MA.ES.Level'!A23</f>
        <v>21</v>
      </c>
      <c r="B24" s="29">
        <f>'3.MA.ES.Level'!B23</f>
        <v>16400</v>
      </c>
      <c r="C24" s="147" cm="1">
        <f t="array" ref="C24">IF(A23&lt;$A$1,NA(),IF(A23=$A$1,AVERAGE(B$4:B23),C23+B23/$A$1-INDEX(B$4:B23,A23-$A$1)/$A$1))+$B$1</f>
        <v>15185</v>
      </c>
      <c r="D24" s="147">
        <f t="shared" si="1"/>
        <v>1215</v>
      </c>
      <c r="E24" s="147">
        <f t="shared" si="2"/>
        <v>1215</v>
      </c>
      <c r="F24" s="149">
        <f t="shared" si="3"/>
        <v>1476225</v>
      </c>
      <c r="G24" s="150">
        <f t="shared" si="4"/>
        <v>7.4085365853658533E-2</v>
      </c>
      <c r="H24" s="149">
        <f t="shared" si="5"/>
        <v>1542.2058823529412</v>
      </c>
      <c r="I24" s="149">
        <f t="shared" si="5"/>
        <v>3431362.8676470588</v>
      </c>
      <c r="J24" s="147">
        <f t="shared" si="5"/>
        <v>0.11648656905389272</v>
      </c>
      <c r="K24" s="147">
        <f t="shared" si="6"/>
        <v>18587.5</v>
      </c>
      <c r="L24" s="148">
        <f t="shared" si="7"/>
        <v>12.05254124153714</v>
      </c>
      <c r="M24" s="147">
        <f t="shared" si="8"/>
        <v>1093.3823529411766</v>
      </c>
      <c r="N24" s="147"/>
      <c r="O24" s="24"/>
      <c r="P24" s="322" t="str">
        <f>PROPER(CHAR(112))&amp;ROW(P4)</f>
        <v>P4</v>
      </c>
      <c r="Q24" s="295" t="str">
        <f ca="1">_xlfn.FORMULATEXT(P4)</f>
        <v>=Q2</v>
      </c>
      <c r="R24" s="307"/>
      <c r="S24" s="152"/>
      <c r="T24" s="152"/>
      <c r="U24" s="152"/>
      <c r="V24" s="152"/>
    </row>
    <row r="25" spans="1:22" ht="12.75" customHeight="1" thickBot="1">
      <c r="A25" s="29">
        <f>'3.MA.ES.Level'!A24</f>
        <v>22</v>
      </c>
      <c r="B25" s="29">
        <f>'3.MA.ES.Level'!B24</f>
        <v>17550</v>
      </c>
      <c r="C25" s="147" cm="1">
        <f t="array" ref="C25">IF(A24&lt;$A$1,NA(),IF(A24=$A$1,AVERAGE(B$4:B24),C24+B24/$A$1-INDEX(B$4:B24,A24-$A$1)/$A$1))+$B$1</f>
        <v>15635</v>
      </c>
      <c r="D25" s="147">
        <f t="shared" si="1"/>
        <v>1915</v>
      </c>
      <c r="E25" s="147">
        <f t="shared" si="2"/>
        <v>1915</v>
      </c>
      <c r="F25" s="149">
        <f t="shared" si="3"/>
        <v>3667225</v>
      </c>
      <c r="G25" s="150">
        <f t="shared" si="4"/>
        <v>0.10911680911680911</v>
      </c>
      <c r="H25" s="149">
        <f t="shared" si="5"/>
        <v>1562.9166666666667</v>
      </c>
      <c r="I25" s="149">
        <f t="shared" si="5"/>
        <v>3444466.3194444445</v>
      </c>
      <c r="J25" s="147">
        <f t="shared" si="5"/>
        <v>0.11607713794627698</v>
      </c>
      <c r="K25" s="147">
        <f t="shared" si="6"/>
        <v>20502.5</v>
      </c>
      <c r="L25" s="148">
        <f t="shared" si="7"/>
        <v>13.118101839509464</v>
      </c>
      <c r="M25" s="147">
        <f t="shared" si="8"/>
        <v>1139.0277777777778</v>
      </c>
      <c r="N25" s="147"/>
      <c r="O25" s="24"/>
      <c r="P25" s="323" t="str">
        <f>PROPER(CHAR(113))&amp;ROW(Q4)</f>
        <v>Q4</v>
      </c>
      <c r="Q25" s="297" t="str">
        <f ca="1">_xlfn.FORMULATEXT(P5)</f>
        <v>{=TABLE(B1,A1)}</v>
      </c>
      <c r="R25" s="313"/>
      <c r="S25" s="152"/>
      <c r="T25" s="152"/>
      <c r="U25" s="152"/>
      <c r="V25" s="153"/>
    </row>
    <row r="26" spans="1:22" ht="12.75" customHeight="1">
      <c r="A26" s="29">
        <f>'3.MA.ES.Level'!A25</f>
        <v>23</v>
      </c>
      <c r="B26" s="29">
        <f>'3.MA.ES.Level'!B25</f>
        <v>16970</v>
      </c>
      <c r="C26" s="147" cm="1">
        <f t="array" ref="C26">IF(A25&lt;$A$1,NA(),IF(A25=$A$1,AVERAGE(B$4:B25),C25+B25/$A$1-INDEX(B$4:B25,A25-$A$1)/$A$1))+$B$1</f>
        <v>16232.5</v>
      </c>
      <c r="D26" s="147">
        <f t="shared" si="1"/>
        <v>737.5</v>
      </c>
      <c r="E26" s="147">
        <f t="shared" si="2"/>
        <v>737.5</v>
      </c>
      <c r="F26" s="149">
        <f t="shared" si="3"/>
        <v>543906.25</v>
      </c>
      <c r="G26" s="150">
        <f t="shared" si="4"/>
        <v>4.3459045374189743E-2</v>
      </c>
      <c r="H26" s="149">
        <f t="shared" si="5"/>
        <v>1519.4736842105262</v>
      </c>
      <c r="I26" s="149">
        <f t="shared" si="5"/>
        <v>3291805.2631578948</v>
      </c>
      <c r="J26" s="147">
        <f t="shared" si="5"/>
        <v>0.11225513307406186</v>
      </c>
      <c r="K26" s="147">
        <f t="shared" si="6"/>
        <v>21240</v>
      </c>
      <c r="L26" s="148">
        <f t="shared" si="7"/>
        <v>13.978524419812956</v>
      </c>
      <c r="M26" s="147">
        <f t="shared" si="8"/>
        <v>1117.8947368421052</v>
      </c>
      <c r="N26" s="147"/>
      <c r="O26" s="24"/>
      <c r="P26" s="152"/>
      <c r="Q26" s="152"/>
      <c r="R26" s="152"/>
      <c r="S26" s="152"/>
      <c r="T26" s="152"/>
      <c r="U26" s="152"/>
      <c r="V26" s="152"/>
    </row>
    <row r="27" spans="1:22" ht="12.75" customHeight="1">
      <c r="A27" s="29">
        <f>'3.MA.ES.Level'!A26</f>
        <v>24</v>
      </c>
      <c r="B27" s="29">
        <f>'3.MA.ES.Level'!B26</f>
        <v>17300</v>
      </c>
      <c r="C27" s="147" cm="1">
        <f t="array" ref="C27">IF(A26&lt;$A$1,NA(),IF(A26=$A$1,AVERAGE(B$4:B26),C26+B26/$A$1-INDEX(B$4:B26,A26-$A$1)/$A$1))+$B$1</f>
        <v>16637.5</v>
      </c>
      <c r="D27" s="147">
        <f t="shared" si="1"/>
        <v>662.5</v>
      </c>
      <c r="E27" s="147">
        <f t="shared" si="2"/>
        <v>662.5</v>
      </c>
      <c r="F27" s="149">
        <f t="shared" si="3"/>
        <v>438906.25</v>
      </c>
      <c r="G27" s="150">
        <f t="shared" si="4"/>
        <v>3.8294797687861273E-2</v>
      </c>
      <c r="H27" s="149">
        <f t="shared" si="5"/>
        <v>1476.625</v>
      </c>
      <c r="I27" s="149">
        <f t="shared" si="5"/>
        <v>3149160.3125</v>
      </c>
      <c r="J27" s="147">
        <f t="shared" si="5"/>
        <v>0.10855711630475182</v>
      </c>
      <c r="K27" s="147">
        <f t="shared" si="6"/>
        <v>21902.5</v>
      </c>
      <c r="L27" s="148">
        <f t="shared" si="7"/>
        <v>14.832811309574199</v>
      </c>
      <c r="M27" s="147">
        <f t="shared" si="8"/>
        <v>1095.125</v>
      </c>
      <c r="N27" s="147"/>
      <c r="O27" s="24"/>
      <c r="P27" s="152"/>
      <c r="Q27" s="152"/>
      <c r="R27" s="152"/>
      <c r="S27" s="152"/>
      <c r="T27" s="152"/>
      <c r="U27" s="152"/>
      <c r="V27" s="152"/>
    </row>
    <row r="28" spans="1:22" ht="12.75" customHeight="1">
      <c r="A28" s="29">
        <f>'3.MA.ES.Level'!A27</f>
        <v>25</v>
      </c>
      <c r="B28" s="29">
        <f>'3.MA.ES.Level'!B27</f>
        <v>20060</v>
      </c>
      <c r="C28" s="147" cm="1">
        <f t="array" ref="C28">IF(A27&lt;$A$1,NA(),IF(A27=$A$1,AVERAGE(B$4:B27),C27+B27/$A$1-INDEX(B$4:B27,A27-$A$1)/$A$1))+$B$1</f>
        <v>17055</v>
      </c>
      <c r="D28" s="147">
        <f t="shared" si="1"/>
        <v>3005</v>
      </c>
      <c r="E28" s="147">
        <f t="shared" si="2"/>
        <v>3005</v>
      </c>
      <c r="F28" s="149">
        <f t="shared" si="3"/>
        <v>9030025</v>
      </c>
      <c r="G28" s="150">
        <f t="shared" si="4"/>
        <v>0.14980059820538386</v>
      </c>
      <c r="H28" s="149">
        <f t="shared" si="5"/>
        <v>1549.4047619047619</v>
      </c>
      <c r="I28" s="149">
        <f t="shared" si="5"/>
        <v>3429201.4880952379</v>
      </c>
      <c r="J28" s="147">
        <f t="shared" si="5"/>
        <v>0.11052109163335334</v>
      </c>
      <c r="K28" s="147">
        <f t="shared" si="6"/>
        <v>24907.5</v>
      </c>
      <c r="L28" s="148">
        <f t="shared" si="7"/>
        <v>16.075528236650019</v>
      </c>
      <c r="M28" s="147">
        <f t="shared" si="8"/>
        <v>1186.0714285714287</v>
      </c>
      <c r="N28" s="147"/>
      <c r="O28" s="24"/>
      <c r="P28" s="152"/>
      <c r="Q28" s="152"/>
      <c r="R28" s="152"/>
      <c r="S28" s="152"/>
      <c r="T28" s="152"/>
      <c r="U28" s="152"/>
      <c r="V28" s="152"/>
    </row>
    <row r="29" spans="1:22" ht="12.75" customHeight="1">
      <c r="A29" s="29">
        <f>'3.MA.ES.Level'!A28</f>
        <v>26</v>
      </c>
      <c r="B29" s="29">
        <f>'3.MA.ES.Level'!B28</f>
        <v>19040</v>
      </c>
      <c r="C29" s="147" cm="1">
        <f t="array" ref="C29">IF(A28&lt;$A$1,NA(),IF(A28=$A$1,AVERAGE(B$4:B28),C28+B28/$A$1-INDEX(B$4:B28,A28-$A$1)/$A$1))+$B$1</f>
        <v>17970</v>
      </c>
      <c r="D29" s="147">
        <f t="shared" si="1"/>
        <v>1070</v>
      </c>
      <c r="E29" s="147">
        <f t="shared" si="2"/>
        <v>1070</v>
      </c>
      <c r="F29" s="149">
        <f t="shared" si="3"/>
        <v>1144900</v>
      </c>
      <c r="G29" s="150">
        <f t="shared" si="4"/>
        <v>5.619747899159664E-2</v>
      </c>
      <c r="H29" s="149">
        <f t="shared" si="5"/>
        <v>1527.6136363636363</v>
      </c>
      <c r="I29" s="149">
        <f t="shared" si="5"/>
        <v>3325369.6022727271</v>
      </c>
      <c r="J29" s="147">
        <f t="shared" si="5"/>
        <v>0.10805183651327349</v>
      </c>
      <c r="K29" s="147">
        <f t="shared" si="6"/>
        <v>25977.5</v>
      </c>
      <c r="L29" s="148">
        <f t="shared" si="7"/>
        <v>17.005281559175781</v>
      </c>
      <c r="M29" s="147">
        <f t="shared" si="8"/>
        <v>1180.7954545454547</v>
      </c>
      <c r="N29" s="147"/>
      <c r="O29" s="24"/>
      <c r="P29" s="152"/>
      <c r="Q29" s="152"/>
      <c r="R29" s="152"/>
      <c r="S29" s="152"/>
      <c r="T29" s="152"/>
      <c r="U29" s="152"/>
      <c r="V29" s="152"/>
    </row>
    <row r="30" spans="1:22" ht="12.75" customHeight="1">
      <c r="A30" s="29">
        <f>'3.MA.ES.Level'!A29</f>
        <v>27</v>
      </c>
      <c r="B30" s="29"/>
      <c r="C30" s="147" cm="1">
        <f t="array" ref="C30">IF(A29&lt;$A$1,NA(),IF(A29=$A$1,AVERAGE(B$4:B29),C29+B29/$A$1-INDEX(B$4:B29,A29-$A$1)/$A$1))+$B$1</f>
        <v>18342.5</v>
      </c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24"/>
      <c r="P30" s="147"/>
      <c r="Q30" s="24"/>
    </row>
    <row r="31" spans="1:22" ht="12.75" customHeight="1">
      <c r="A31" s="29">
        <v>28</v>
      </c>
      <c r="C31" s="30">
        <f>C30</f>
        <v>18342.5</v>
      </c>
      <c r="N31" s="44"/>
      <c r="O31" s="24"/>
      <c r="P31" s="95"/>
      <c r="Q31" s="44"/>
      <c r="R31" s="44"/>
    </row>
    <row r="32" spans="1:22" ht="12.75" customHeight="1">
      <c r="A32" s="29">
        <v>29</v>
      </c>
      <c r="C32" s="30">
        <f>C30</f>
        <v>18342.5</v>
      </c>
      <c r="O32" s="24"/>
      <c r="P32"/>
      <c r="Q32"/>
      <c r="R32"/>
      <c r="S32"/>
    </row>
    <row r="33" spans="1:19" ht="12.75" customHeight="1">
      <c r="A33" s="29">
        <v>30</v>
      </c>
      <c r="O33" s="24"/>
      <c r="P33"/>
      <c r="Q33"/>
      <c r="R33"/>
      <c r="S33"/>
    </row>
    <row r="34" spans="1:19" ht="12.75" customHeight="1">
      <c r="O34" s="121"/>
      <c r="P34"/>
      <c r="Q34"/>
      <c r="R34"/>
      <c r="S34"/>
    </row>
    <row r="35" spans="1:19" ht="12.75" customHeight="1">
      <c r="O35" s="121"/>
      <c r="P35"/>
      <c r="Q35"/>
      <c r="R35"/>
      <c r="S35"/>
    </row>
    <row r="36" spans="1:19" ht="12.75" customHeight="1">
      <c r="O36" s="121"/>
      <c r="P36"/>
      <c r="Q36"/>
      <c r="R36"/>
      <c r="S36"/>
    </row>
    <row r="37" spans="1:19" ht="12.75" customHeight="1">
      <c r="O37" s="121"/>
      <c r="P37"/>
      <c r="Q37"/>
      <c r="R37"/>
      <c r="S37"/>
    </row>
    <row r="38" spans="1:19" ht="12.75" customHeight="1">
      <c r="O38" s="121"/>
      <c r="P38"/>
      <c r="Q38"/>
      <c r="R38"/>
      <c r="S38"/>
    </row>
    <row r="39" spans="1:19" ht="12.75" customHeight="1">
      <c r="O39" s="121"/>
      <c r="P39"/>
      <c r="Q39"/>
      <c r="R39"/>
      <c r="S39"/>
    </row>
    <row r="40" spans="1:19" ht="12.75" customHeight="1">
      <c r="O40" s="121"/>
      <c r="P40"/>
      <c r="Q40"/>
      <c r="R40"/>
      <c r="S40"/>
    </row>
    <row r="41" spans="1:19" ht="12.75" customHeight="1">
      <c r="O41" s="121"/>
      <c r="P41"/>
      <c r="Q41"/>
      <c r="R41"/>
      <c r="S41"/>
    </row>
    <row r="42" spans="1:19" ht="12.75" customHeight="1">
      <c r="O42" s="121"/>
      <c r="P42"/>
      <c r="Q42"/>
      <c r="R42"/>
      <c r="S42"/>
    </row>
    <row r="43" spans="1:19" ht="12.75" customHeight="1">
      <c r="O43" s="44"/>
    </row>
    <row r="44" spans="1:19" ht="12.75" customHeight="1">
      <c r="A44" s="305" t="str">
        <f>PROPER(CHAR(96+COLUMN(C10)))&amp;ROW(C10)</f>
        <v>C10</v>
      </c>
      <c r="B44" s="319" t="str" cm="1">
        <f t="array" aca="1" ref="B44" ca="1">_xlfn.FORMULATEXT(INDIRECT(A44))</f>
        <v>=IF(A9&lt;$A$1,NA(),IF(A9=$A$1,AVERAGE(B$4:B9),C9+B9/$A$1-INDEX(B$4:B9,A9-$A$1)/$A$1))+$B$1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145"/>
      <c r="O44"/>
    </row>
    <row r="45" spans="1:19" ht="12.75" customHeight="1">
      <c r="A45" s="305" t="str">
        <f>PROPER(CHAR(96+COLUMN(D10)))&amp;ROW(D10)</f>
        <v>D10</v>
      </c>
      <c r="B45" s="319" t="str" cm="1">
        <f t="array" aca="1" ref="B45" ca="1">_xlfn.FORMULATEXT(INDIRECT(A45))</f>
        <v>=IF(ISNUMBER($C10),B10-C10,NA())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/>
    </row>
    <row r="46" spans="1:19" ht="12.75" customHeight="1">
      <c r="A46" s="305" t="str">
        <f>PROPER(CHAR(96+COLUMN(E10)))&amp;ROW(E10)</f>
        <v>E10</v>
      </c>
      <c r="B46" s="319" t="str" cm="1">
        <f t="array" aca="1" ref="B46" ca="1">_xlfn.FORMULATEXT(INDIRECT(A46))</f>
        <v>=IF(ISNUMBER($C10),ABS(D10),NA())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/>
    </row>
    <row r="47" spans="1:19" ht="12.75" customHeight="1">
      <c r="A47" s="305" t="str">
        <f>PROPER(CHAR(96+COLUMN(F10)))&amp;ROW(F10)</f>
        <v>F10</v>
      </c>
      <c r="B47" s="319" t="str" cm="1">
        <f t="array" aca="1" ref="B47" ca="1">_xlfn.FORMULATEXT(INDIRECT(A47))</f>
        <v>=IF(ISNUMBER($C10),E10^2,NA())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/>
    </row>
    <row r="48" spans="1:19" ht="12.75" customHeight="1">
      <c r="A48" s="305" t="str">
        <f>PROPER(CHAR(96+COLUMN(G10)))&amp;ROW(G10)</f>
        <v>G10</v>
      </c>
      <c r="B48" s="319" t="str" cm="1">
        <f t="array" aca="1" ref="B48" ca="1">_xlfn.FORMULATEXT(INDIRECT(A48))</f>
        <v>=IF(ISNUMBER($C10),E10/B10,NA())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/>
    </row>
    <row r="49" spans="1:15" ht="12.75" customHeight="1">
      <c r="A49" s="305" t="str">
        <f>PROPER(CHAR(96+COLUMN(H10)))&amp;ROW(H10)</f>
        <v>H10</v>
      </c>
      <c r="B49" s="319" t="str" cm="1">
        <f t="array" aca="1" ref="B49" ca="1">_xlfn.FORMULATEXT(INDIRECT(A49))</f>
        <v>=IF($A9&lt;$A$1,NA(),IF($A9=$A$1,E10,(H9*($A9-$A$1)+E10)/($A10-$A$1)))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/>
    </row>
    <row r="50" spans="1:15" ht="12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2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2.75" customHeight="1"/>
    <row r="55" spans="1:15" ht="12.75" customHeight="1"/>
    <row r="56" spans="1:15" ht="12.75" customHeight="1"/>
    <row r="57" spans="1:15" ht="12.75" customHeight="1"/>
    <row r="58" spans="1:15" ht="12.75" customHeight="1"/>
    <row r="59" spans="1:15" ht="12.75" customHeight="1"/>
    <row r="60" spans="1:15" ht="12.75" customHeight="1"/>
    <row r="61" spans="1:15" ht="12.75" customHeight="1"/>
    <row r="62" spans="1:15" ht="12.75" customHeight="1"/>
    <row r="63" spans="1:15" ht="12.75" customHeight="1"/>
    <row r="64" spans="1:1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2:2" ht="12.75" customHeight="1"/>
    <row r="98" spans="2:2" ht="12.75" customHeight="1"/>
    <row r="99" spans="2:2" ht="12.75" customHeight="1"/>
    <row r="100" spans="2:2" ht="12.75" customHeight="1"/>
    <row r="101" spans="2:2" ht="12.75" customHeight="1"/>
    <row r="102" spans="2:2" ht="12.75" customHeight="1"/>
    <row r="103" spans="2:2" ht="12.75" customHeight="1"/>
    <row r="104" spans="2:2" ht="12.75" customHeight="1">
      <c r="B104" s="100" t="str">
        <f>IF(A6&gt;=$A$1,AVERAGE(B6:INDEX($B$4:$B$30,A6-$A$1+1)),"")</f>
        <v/>
      </c>
    </row>
    <row r="105" spans="2:2" ht="12.75" customHeight="1"/>
    <row r="106" spans="2:2" ht="12.75" customHeight="1"/>
    <row r="107" spans="2:2" ht="12.75" customHeight="1"/>
    <row r="108" spans="2:2" ht="12.75" customHeight="1"/>
    <row r="109" spans="2:2" ht="12.75" customHeight="1"/>
    <row r="110" spans="2:2" ht="12.75" customHeight="1"/>
    <row r="111" spans="2:2" ht="12.75" customHeight="1"/>
    <row r="112" spans="2: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</sheetData>
  <conditionalFormatting sqref="C6:C30">
    <cfRule type="expression" dxfId="18" priority="5">
      <formula>ISNUMBER(C6)</formula>
    </cfRule>
  </conditionalFormatting>
  <conditionalFormatting sqref="D6:N30">
    <cfRule type="expression" dxfId="17" priority="4">
      <formula>ISNUMBER(D6)</formula>
    </cfRule>
  </conditionalFormatting>
  <conditionalFormatting sqref="P5:R5">
    <cfRule type="cellIs" dxfId="16" priority="3" operator="equal">
      <formula>P$18</formula>
    </cfRule>
  </conditionalFormatting>
  <conditionalFormatting sqref="P5:V17">
    <cfRule type="cellIs" dxfId="15" priority="2" operator="equal">
      <formula>$P$18</formula>
    </cfRule>
  </conditionalFormatting>
  <conditionalFormatting sqref="C5">
    <cfRule type="expression" dxfId="14" priority="1">
      <formula>ISERROR(C5)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E118-9B44-4484-96DA-828F298B0BEF}">
  <dimension ref="A1:V226"/>
  <sheetViews>
    <sheetView zoomScale="106" zoomScaleNormal="106" workbookViewId="0">
      <selection activeCell="A5" sqref="A5"/>
    </sheetView>
  </sheetViews>
  <sheetFormatPr defaultColWidth="8.7109375" defaultRowHeight="16.5"/>
  <cols>
    <col min="1" max="1" width="8.85546875" style="30" customWidth="1"/>
    <col min="2" max="2" width="7.28515625" style="30" customWidth="1"/>
    <col min="3" max="3" width="10.5703125" style="30" bestFit="1" customWidth="1"/>
    <col min="4" max="4" width="8.140625" style="30" customWidth="1"/>
    <col min="5" max="5" width="7.140625" style="30" bestFit="1" customWidth="1"/>
    <col min="6" max="6" width="10.85546875" style="30" bestFit="1" customWidth="1"/>
    <col min="7" max="7" width="9.85546875" style="30" bestFit="1" customWidth="1"/>
    <col min="8" max="8" width="16.28515625" style="30" bestFit="1" customWidth="1"/>
    <col min="9" max="9" width="16.42578125" style="30" bestFit="1" customWidth="1"/>
    <col min="10" max="10" width="14.85546875" style="30" customWidth="1"/>
    <col min="11" max="11" width="17.42578125" style="30" bestFit="1" customWidth="1"/>
    <col min="12" max="12" width="11" style="30" customWidth="1"/>
    <col min="13" max="13" width="9.85546875" style="30" bestFit="1" customWidth="1"/>
    <col min="14" max="14" width="11.5703125" style="30" bestFit="1" customWidth="1"/>
    <col min="15" max="15" width="3.28515625" style="30" customWidth="1"/>
    <col min="16" max="16" width="12.28515625" style="30" customWidth="1"/>
    <col min="17" max="17" width="8" style="30" customWidth="1"/>
    <col min="18" max="18" width="11.42578125" style="30" customWidth="1"/>
    <col min="19" max="19" width="8.85546875" style="30" customWidth="1"/>
    <col min="20" max="20" width="8.7109375" style="30" bestFit="1" customWidth="1"/>
    <col min="21" max="22" width="8.7109375" style="30"/>
    <col min="23" max="23" width="10.28515625" style="30" customWidth="1"/>
    <col min="24" max="26" width="8.7109375" style="30"/>
    <col min="27" max="27" width="5.7109375" style="30" customWidth="1"/>
    <col min="28" max="30" width="8.7109375" style="30"/>
    <col min="31" max="31" width="9.28515625" style="30" customWidth="1"/>
    <col min="32" max="16384" width="8.7109375" style="30"/>
  </cols>
  <sheetData>
    <row r="1" spans="1:22">
      <c r="A1" s="36">
        <v>5</v>
      </c>
      <c r="C1" s="29"/>
      <c r="D1" s="29"/>
      <c r="E1" s="29"/>
      <c r="F1" s="29"/>
      <c r="G1" s="29"/>
      <c r="H1" s="29"/>
      <c r="I1" s="29"/>
      <c r="J1" s="29"/>
      <c r="K1" s="29"/>
      <c r="L1" s="29"/>
      <c r="N1" s="29"/>
      <c r="P1" s="30" t="str">
        <f>A1&amp;"-Period MA Forecast"</f>
        <v>5-Period MA Forecast</v>
      </c>
    </row>
    <row r="2" spans="1:22">
      <c r="A2" s="29" t="s">
        <v>0</v>
      </c>
      <c r="B2" s="29" t="s">
        <v>1</v>
      </c>
      <c r="C2" s="29" t="s">
        <v>4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13</v>
      </c>
      <c r="I2" s="29" t="s">
        <v>11</v>
      </c>
      <c r="J2" s="29" t="s">
        <v>12</v>
      </c>
      <c r="K2" s="30" t="s">
        <v>58</v>
      </c>
      <c r="L2" s="29" t="s">
        <v>90</v>
      </c>
      <c r="M2" s="30" t="s">
        <v>15</v>
      </c>
      <c r="O2" s="24"/>
      <c r="P2" s="24"/>
      <c r="Q2" s="24"/>
      <c r="R2" s="24"/>
    </row>
    <row r="3" spans="1:22" s="32" customFormat="1" ht="12.75" customHeight="1">
      <c r="A3" s="31"/>
      <c r="B3" s="31"/>
      <c r="C3" s="31"/>
      <c r="O3" s="24"/>
      <c r="P3" s="24"/>
      <c r="Q3" s="24" t="s">
        <v>11</v>
      </c>
      <c r="R3" s="24" t="s">
        <v>12</v>
      </c>
      <c r="S3" s="32" t="s">
        <v>58</v>
      </c>
    </row>
    <row r="4" spans="1:22" ht="12.6" customHeight="1">
      <c r="A4" s="30">
        <v>1</v>
      </c>
      <c r="B4" s="29">
        <f>'3.MA.ES.Level'!B3</f>
        <v>6460</v>
      </c>
      <c r="H4" s="324"/>
      <c r="I4" s="324"/>
      <c r="J4" s="324"/>
      <c r="K4" s="324"/>
      <c r="L4" s="324"/>
      <c r="M4" s="324"/>
      <c r="O4" s="24"/>
      <c r="P4" s="24" t="s">
        <v>159</v>
      </c>
      <c r="Q4" s="152">
        <f>I29</f>
        <v>1719.047619047619</v>
      </c>
      <c r="R4" s="58">
        <f>J29</f>
        <v>4243649.9047619049</v>
      </c>
      <c r="S4" s="89">
        <f>K29</f>
        <v>0.11787974364390173</v>
      </c>
      <c r="T4" s="30" cm="1">
        <f t="array" aca="1" ref="T4:T29" ca="1">OFFSET(B4,,,COUNT(B4:B53))</f>
        <v>6460</v>
      </c>
      <c r="V4" s="30" cm="1">
        <f t="array" aca="1" ref="V4:V29" ca="1">OFFSET(B4,,,COUNT(B4:B53))</f>
        <v>6460</v>
      </c>
    </row>
    <row r="5" spans="1:22" ht="12.75" customHeight="1">
      <c r="A5" s="30">
        <f>IF(OR(ISNUMBER(B5),ISNUMBER(C5)),A4+1,NA())</f>
        <v>2</v>
      </c>
      <c r="B5" s="29">
        <f>'3.MA.ES.Level'!B4</f>
        <v>7480</v>
      </c>
      <c r="C5" s="30" t="e">
        <f>IF(OR(A4&lt;$A$1,B4=""),NA(),AVERAGE(B4:INDEX(B$4:B4,A4-$A$1+1)))</f>
        <v>#N/A</v>
      </c>
      <c r="D5" s="30" t="e">
        <f>IF(AND(ISNUMBER($C5),ISNUMBER($B5)),B5-C5,NA())</f>
        <v>#N/A</v>
      </c>
      <c r="E5" s="30" t="e">
        <f>IF(ISNUMBER($D5),ABS($D5),NA())</f>
        <v>#N/A</v>
      </c>
      <c r="F5" s="30" t="e">
        <f>IF(ISNUMBER($D5),$D5^2,NA())</f>
        <v>#N/A</v>
      </c>
      <c r="G5" s="30" t="e">
        <f>IF(ISNUMBER($D5),E5/B5,NA())</f>
        <v>#N/A</v>
      </c>
      <c r="H5" s="30" t="e">
        <f>IF(ISNUMBER($D5),AVERAGE(D5:INDEX(D$4:D5,$A$1+1)),NA())</f>
        <v>#N/A</v>
      </c>
      <c r="I5" s="30" t="e">
        <f>IF(ISNUMBER($D5),AVERAGE(E5:INDEX(E$4:E5,$A$1+1)),NA())</f>
        <v>#N/A</v>
      </c>
      <c r="J5" s="30" t="e">
        <f>IF(ISNUMBER($D5),AVERAGE(F5:INDEX(F$4:F5,$A$1+1)),NA())</f>
        <v>#N/A</v>
      </c>
      <c r="K5" s="30" t="e">
        <f>IF(ISNUMBER($D5),AVERAGE(G5:INDEX(G$4:G5,$A$1+1)),NA())</f>
        <v>#N/A</v>
      </c>
      <c r="L5" s="30" t="e">
        <f>IF(ISNUMBER($D5),SUM(D5:INDEX(D$4:D5,$A$1+1)),NA())</f>
        <v>#N/A</v>
      </c>
      <c r="M5" s="30" t="e">
        <f>IF(ISNUMBER($D5),L5/I5,NA())</f>
        <v>#N/A</v>
      </c>
      <c r="O5" s="24"/>
      <c r="P5" s="24">
        <v>1</v>
      </c>
      <c r="Q5" s="152">
        <f t="dataTable" ref="Q5:S29" dt2D="0" dtr="0" r1="A1"/>
        <v>955.2</v>
      </c>
      <c r="R5" s="24">
        <v>1439920</v>
      </c>
      <c r="S5" s="89">
        <v>7.1667905851061239E-2</v>
      </c>
      <c r="T5" s="30">
        <f ca="1"/>
        <v>7480</v>
      </c>
      <c r="V5" s="30">
        <f ca="1"/>
        <v>7480</v>
      </c>
    </row>
    <row r="6" spans="1:22" ht="12.75" customHeight="1">
      <c r="A6" s="30">
        <f t="shared" ref="A6:A53" si="0">IF(OR(ISNUMBER(B6),ISNUMBER(C6)),A5+1,NA())</f>
        <v>3</v>
      </c>
      <c r="B6" s="29">
        <f>'3.MA.ES.Level'!B5</f>
        <v>8220</v>
      </c>
      <c r="C6" s="30" t="e">
        <f>IF(OR(A5&lt;$A$1,B5=""),NA(),AVERAGE(B5:INDEX(B$4:B5,A5-$A$1+1)))</f>
        <v>#N/A</v>
      </c>
      <c r="D6" s="30" t="e">
        <f t="shared" ref="D6:D53" si="1">IF(AND(ISNUMBER($C6),ISNUMBER($B6)),B6-C6,NA())</f>
        <v>#N/A</v>
      </c>
      <c r="E6" s="30" t="e">
        <f t="shared" ref="E6:E53" si="2">IF(ISNUMBER($D6),ABS($D6),NA())</f>
        <v>#N/A</v>
      </c>
      <c r="F6" s="30" t="e">
        <f t="shared" ref="F6:F53" si="3">IF(ISNUMBER($D6),$D6^2,NA())</f>
        <v>#N/A</v>
      </c>
      <c r="G6" s="30" t="e">
        <f t="shared" ref="G6:G53" si="4">IF(ISNUMBER($D6),E6/B6,NA())</f>
        <v>#N/A</v>
      </c>
      <c r="H6" s="30" t="e">
        <f>IF(ISNUMBER($D6),AVERAGE(D6:INDEX(D$4:D6,$A$1+1)),NA())</f>
        <v>#N/A</v>
      </c>
      <c r="I6" s="30" t="e">
        <f>IF(ISNUMBER($D6),AVERAGE(E6:INDEX(E$4:E6,$A$1+1)),NA())</f>
        <v>#N/A</v>
      </c>
      <c r="J6" s="30" t="e">
        <f>IF(ISNUMBER($D6),AVERAGE(F6:INDEX(F$4:F6,$A$1+1)),NA())</f>
        <v>#N/A</v>
      </c>
      <c r="K6" s="30" t="e">
        <f>IF(ISNUMBER($D6),AVERAGE(G6:INDEX(G$4:G6,$A$1+1)),NA())</f>
        <v>#N/A</v>
      </c>
      <c r="L6" s="30" t="e">
        <f>IF(ISNUMBER($D6),SUM(D6:INDEX(D$4:D6,$A$1+1)),NA())</f>
        <v>#N/A</v>
      </c>
      <c r="M6" s="30" t="e">
        <f t="shared" ref="M6:M53" si="5">IF(ISNUMBER($D6),L6/I6,NA())</f>
        <v>#N/A</v>
      </c>
      <c r="O6" s="147"/>
      <c r="P6" s="24">
        <v>2</v>
      </c>
      <c r="Q6" s="152">
        <v>1146.25</v>
      </c>
      <c r="R6" s="58">
        <v>1987245.8333333333</v>
      </c>
      <c r="S6" s="89">
        <v>8.609163795685594E-2</v>
      </c>
      <c r="T6" s="30">
        <f ca="1"/>
        <v>8220</v>
      </c>
      <c r="V6" s="30">
        <f ca="1"/>
        <v>8220</v>
      </c>
    </row>
    <row r="7" spans="1:22" ht="12.75" customHeight="1">
      <c r="A7" s="30">
        <f t="shared" si="0"/>
        <v>4</v>
      </c>
      <c r="B7" s="29">
        <f>'3.MA.ES.Level'!B6</f>
        <v>9480</v>
      </c>
      <c r="C7" s="30" t="e">
        <f>IF(OR(A6&lt;$A$1,B6=""),NA(),AVERAGE(B6:INDEX(B$4:B6,A6-$A$1+1)))</f>
        <v>#N/A</v>
      </c>
      <c r="D7" s="30" t="e">
        <f t="shared" si="1"/>
        <v>#N/A</v>
      </c>
      <c r="E7" s="30" t="e">
        <f t="shared" si="2"/>
        <v>#N/A</v>
      </c>
      <c r="F7" s="30" t="e">
        <f t="shared" si="3"/>
        <v>#N/A</v>
      </c>
      <c r="G7" s="30" t="e">
        <f t="shared" si="4"/>
        <v>#N/A</v>
      </c>
      <c r="H7" s="30" t="e">
        <f>IF(ISNUMBER($D7),AVERAGE(D7:INDEX(D$4:D7,$A$1+1)),NA())</f>
        <v>#N/A</v>
      </c>
      <c r="I7" s="30" t="e">
        <f>IF(ISNUMBER($D7),AVERAGE(E7:INDEX(E$4:E7,$A$1+1)),NA())</f>
        <v>#N/A</v>
      </c>
      <c r="J7" s="30" t="e">
        <f>IF(ISNUMBER($D7),AVERAGE(F7:INDEX(F$4:F7,$A$1+1)),NA())</f>
        <v>#N/A</v>
      </c>
      <c r="K7" s="30" t="e">
        <f>IF(ISNUMBER($D7),AVERAGE(G7:INDEX(G$4:G7,$A$1+1)),NA())</f>
        <v>#N/A</v>
      </c>
      <c r="L7" s="30" t="e">
        <f>IF(ISNUMBER($D7),SUM(D7:INDEX(D$4:D7,$A$1+1)),NA())</f>
        <v>#N/A</v>
      </c>
      <c r="M7" s="30" t="e">
        <f t="shared" si="5"/>
        <v>#N/A</v>
      </c>
      <c r="O7" s="147"/>
      <c r="P7" s="24">
        <v>3</v>
      </c>
      <c r="Q7" s="152">
        <v>1367.2463768115942</v>
      </c>
      <c r="R7" s="58">
        <v>2651751.6908212556</v>
      </c>
      <c r="S7" s="89">
        <v>9.9970482710231623E-2</v>
      </c>
      <c r="T7" s="30">
        <f ca="1"/>
        <v>9480</v>
      </c>
      <c r="V7" s="30">
        <f ca="1"/>
        <v>9480</v>
      </c>
    </row>
    <row r="8" spans="1:22" ht="12.75" customHeight="1">
      <c r="A8" s="30">
        <f t="shared" si="0"/>
        <v>5</v>
      </c>
      <c r="B8" s="29">
        <f>'3.MA.ES.Level'!B7</f>
        <v>9650</v>
      </c>
      <c r="C8" s="30" t="e">
        <f>IF(OR(A7&lt;$A$1,B7=""),NA(),AVERAGE(B7:INDEX(B$4:B7,A7-$A$1+1)))</f>
        <v>#N/A</v>
      </c>
      <c r="D8" s="30" t="e">
        <f t="shared" si="1"/>
        <v>#N/A</v>
      </c>
      <c r="E8" s="30" t="e">
        <f t="shared" si="2"/>
        <v>#N/A</v>
      </c>
      <c r="F8" s="30" t="e">
        <f t="shared" si="3"/>
        <v>#N/A</v>
      </c>
      <c r="G8" s="30" t="e">
        <f t="shared" si="4"/>
        <v>#N/A</v>
      </c>
      <c r="H8" s="30" t="e">
        <f>IF(ISNUMBER($D8),AVERAGE(D8:INDEX(D$4:D8,$A$1+1)),NA())</f>
        <v>#N/A</v>
      </c>
      <c r="I8" s="30" t="e">
        <f>IF(ISNUMBER($D8),AVERAGE(E8:INDEX(E$4:E8,$A$1+1)),NA())</f>
        <v>#N/A</v>
      </c>
      <c r="J8" s="30" t="e">
        <f>IF(ISNUMBER($D8),AVERAGE(F8:INDEX(F$4:F8,$A$1+1)),NA())</f>
        <v>#N/A</v>
      </c>
      <c r="K8" s="30" t="e">
        <f>IF(ISNUMBER($D8),AVERAGE(G8:INDEX(G$4:G8,$A$1+1)),NA())</f>
        <v>#N/A</v>
      </c>
      <c r="L8" s="30" t="e">
        <f>IF(ISNUMBER($D8),SUM(D8:INDEX(D$4:D8,$A$1+1)),NA())</f>
        <v>#N/A</v>
      </c>
      <c r="M8" s="30" t="e">
        <f t="shared" si="5"/>
        <v>#N/A</v>
      </c>
      <c r="O8" s="147"/>
      <c r="P8" s="24">
        <v>4</v>
      </c>
      <c r="Q8" s="152">
        <v>1527.6136363636363</v>
      </c>
      <c r="R8" s="58">
        <v>3325369.6022727271</v>
      </c>
      <c r="S8" s="89">
        <v>0.10805183651327349</v>
      </c>
      <c r="T8" s="30">
        <f ca="1"/>
        <v>9650</v>
      </c>
      <c r="V8" s="30">
        <f ca="1"/>
        <v>9650</v>
      </c>
    </row>
    <row r="9" spans="1:22" ht="12.75" customHeight="1">
      <c r="A9" s="30">
        <f t="shared" si="0"/>
        <v>6</v>
      </c>
      <c r="B9" s="29">
        <f>'3.MA.ES.Level'!B8</f>
        <v>10630</v>
      </c>
      <c r="C9" s="30">
        <f>IF(OR(A8&lt;$A$1,B8=""),NA(),AVERAGE(B8:INDEX(B$4:B8,A8-$A$1+1)))</f>
        <v>8258</v>
      </c>
      <c r="D9" s="30">
        <f t="shared" si="1"/>
        <v>2372</v>
      </c>
      <c r="E9" s="30">
        <f t="shared" si="2"/>
        <v>2372</v>
      </c>
      <c r="F9" s="30">
        <f t="shared" si="3"/>
        <v>5626384</v>
      </c>
      <c r="G9" s="30">
        <f t="shared" si="4"/>
        <v>0.22314205079962371</v>
      </c>
      <c r="H9" s="30">
        <f>IF(ISNUMBER($D9),AVERAGE(D9:INDEX(D$4:D9,$A$1+1)),NA())</f>
        <v>2372</v>
      </c>
      <c r="I9" s="30">
        <f>IF(ISNUMBER($D9),AVERAGE(E9:INDEX(E$4:E9,$A$1+1)),NA())</f>
        <v>2372</v>
      </c>
      <c r="J9" s="30">
        <f>IF(ISNUMBER($D9),AVERAGE(F9:INDEX(F$4:F9,$A$1+1)),NA())</f>
        <v>5626384</v>
      </c>
      <c r="K9" s="30">
        <f>IF(ISNUMBER($D9),AVERAGE(G9:INDEX(G$4:G9,$A$1+1)),NA())</f>
        <v>0.22314205079962371</v>
      </c>
      <c r="L9" s="30">
        <f>IF(ISNUMBER($D9),SUM(D9:INDEX(D$4:D9,$A$1+1)),NA())</f>
        <v>2372</v>
      </c>
      <c r="M9" s="30">
        <f t="shared" si="5"/>
        <v>1</v>
      </c>
      <c r="O9" s="147"/>
      <c r="P9" s="24">
        <v>5</v>
      </c>
      <c r="Q9" s="152">
        <v>1719.047619047619</v>
      </c>
      <c r="R9" s="58">
        <v>4243649.9047619049</v>
      </c>
      <c r="S9" s="89">
        <v>0.11787974364390173</v>
      </c>
      <c r="T9" s="30">
        <f ca="1"/>
        <v>10630</v>
      </c>
      <c r="V9" s="30">
        <f ca="1"/>
        <v>10630</v>
      </c>
    </row>
    <row r="10" spans="1:22" ht="12.75" customHeight="1">
      <c r="A10" s="30">
        <f t="shared" si="0"/>
        <v>7</v>
      </c>
      <c r="B10" s="29">
        <f>'3.MA.ES.Level'!B9</f>
        <v>11810</v>
      </c>
      <c r="C10" s="30">
        <f>IF(OR(A9&lt;$A$1,B9=""),NA(),AVERAGE(B9:INDEX(B$4:B9,A9-$A$1+1)))</f>
        <v>9092</v>
      </c>
      <c r="D10" s="30">
        <f t="shared" si="1"/>
        <v>2718</v>
      </c>
      <c r="E10" s="30">
        <f t="shared" si="2"/>
        <v>2718</v>
      </c>
      <c r="F10" s="30">
        <f t="shared" si="3"/>
        <v>7387524</v>
      </c>
      <c r="G10" s="30">
        <f t="shared" si="4"/>
        <v>0.23014394580863676</v>
      </c>
      <c r="H10" s="30">
        <f>IF(ISNUMBER($D10),AVERAGE(D10:INDEX(D$4:D10,$A$1+1)),NA())</f>
        <v>2545</v>
      </c>
      <c r="I10" s="30">
        <f>IF(ISNUMBER($D10),AVERAGE(E10:INDEX(E$4:E10,$A$1+1)),NA())</f>
        <v>2545</v>
      </c>
      <c r="J10" s="30">
        <f>IF(ISNUMBER($D10),AVERAGE(F10:INDEX(F$4:F10,$A$1+1)),NA())</f>
        <v>6506954</v>
      </c>
      <c r="K10" s="30">
        <f>IF(ISNUMBER($D10),AVERAGE(G10:INDEX(G$4:G10,$A$1+1)),NA())</f>
        <v>0.22664299830413023</v>
      </c>
      <c r="L10" s="30">
        <f>IF(ISNUMBER($D10),SUM(D10:INDEX(D$4:D10,$A$1+1)),NA())</f>
        <v>5090</v>
      </c>
      <c r="M10" s="30">
        <f t="shared" si="5"/>
        <v>2</v>
      </c>
      <c r="O10" s="147"/>
      <c r="P10" s="24">
        <v>6</v>
      </c>
      <c r="Q10" s="152">
        <v>1869.5000000000007</v>
      </c>
      <c r="R10" s="58">
        <v>5105985.833333334</v>
      </c>
      <c r="S10" s="89">
        <v>0.1241382070795107</v>
      </c>
      <c r="T10" s="30">
        <f ca="1"/>
        <v>11810</v>
      </c>
      <c r="V10" s="30">
        <f ca="1"/>
        <v>11810</v>
      </c>
    </row>
    <row r="11" spans="1:22" ht="12.75" customHeight="1">
      <c r="A11" s="30">
        <f t="shared" si="0"/>
        <v>8</v>
      </c>
      <c r="B11" s="29">
        <f>'3.MA.ES.Level'!B10</f>
        <v>13100</v>
      </c>
      <c r="C11" s="30">
        <f>IF(OR(A10&lt;$A$1,B10=""),NA(),AVERAGE(B10:INDEX(B$4:B10,A10-$A$1+1)))</f>
        <v>9958</v>
      </c>
      <c r="D11" s="30">
        <f t="shared" si="1"/>
        <v>3142</v>
      </c>
      <c r="E11" s="30">
        <f t="shared" si="2"/>
        <v>3142</v>
      </c>
      <c r="F11" s="30">
        <f t="shared" si="3"/>
        <v>9872164</v>
      </c>
      <c r="G11" s="30">
        <f t="shared" si="4"/>
        <v>0.23984732824427482</v>
      </c>
      <c r="H11" s="30">
        <f>IF(ISNUMBER($D11),AVERAGE(D11:INDEX(D$4:D11,$A$1+1)),NA())</f>
        <v>2744</v>
      </c>
      <c r="I11" s="30">
        <f>IF(ISNUMBER($D11),AVERAGE(E11:INDEX(E$4:E11,$A$1+1)),NA())</f>
        <v>2744</v>
      </c>
      <c r="J11" s="30">
        <f>IF(ISNUMBER($D11),AVERAGE(F11:INDEX(F$4:F11,$A$1+1)),NA())</f>
        <v>7628690.666666667</v>
      </c>
      <c r="K11" s="30">
        <f>IF(ISNUMBER($D11),AVERAGE(G11:INDEX(G$4:G11,$A$1+1)),NA())</f>
        <v>0.23104444161751178</v>
      </c>
      <c r="L11" s="30">
        <f>IF(ISNUMBER($D11),SUM(D11:INDEX(D$4:D11,$A$1+1)),NA())</f>
        <v>8232</v>
      </c>
      <c r="M11" s="30">
        <f t="shared" si="5"/>
        <v>3</v>
      </c>
      <c r="O11" s="147"/>
      <c r="P11" s="24">
        <v>7</v>
      </c>
      <c r="Q11" s="152">
        <v>1955.3383458646622</v>
      </c>
      <c r="R11" s="58">
        <v>5783800.644468314</v>
      </c>
      <c r="S11" s="89">
        <v>0.12586229875816821</v>
      </c>
      <c r="T11" s="30">
        <f ca="1"/>
        <v>13100</v>
      </c>
      <c r="V11" s="30">
        <f ca="1"/>
        <v>13100</v>
      </c>
    </row>
    <row r="12" spans="1:22" ht="12.75" customHeight="1">
      <c r="A12" s="30">
        <f t="shared" si="0"/>
        <v>9</v>
      </c>
      <c r="B12" s="29">
        <f>'3.MA.ES.Level'!B11</f>
        <v>14190</v>
      </c>
      <c r="C12" s="30">
        <f>IF(OR(A11&lt;$A$1,B11=""),NA(),AVERAGE(B11:INDEX(B$4:B11,A11-$A$1+1)))</f>
        <v>10934</v>
      </c>
      <c r="D12" s="30">
        <f t="shared" si="1"/>
        <v>3256</v>
      </c>
      <c r="E12" s="30">
        <f t="shared" si="2"/>
        <v>3256</v>
      </c>
      <c r="F12" s="30">
        <f t="shared" si="3"/>
        <v>10601536</v>
      </c>
      <c r="G12" s="30">
        <f t="shared" si="4"/>
        <v>0.22945736434108527</v>
      </c>
      <c r="H12" s="30">
        <f>IF(ISNUMBER($D12),AVERAGE(D12:INDEX(D$4:D12,$A$1+1)),NA())</f>
        <v>2872</v>
      </c>
      <c r="I12" s="30">
        <f>IF(ISNUMBER($D12),AVERAGE(E12:INDEX(E$4:E12,$A$1+1)),NA())</f>
        <v>2872</v>
      </c>
      <c r="J12" s="30">
        <f>IF(ISNUMBER($D12),AVERAGE(F12:INDEX(F$4:F12,$A$1+1)),NA())</f>
        <v>8371902</v>
      </c>
      <c r="K12" s="30">
        <f>IF(ISNUMBER($D12),AVERAGE(G12:INDEX(G$4:G12,$A$1+1)),NA())</f>
        <v>0.23064767229840516</v>
      </c>
      <c r="L12" s="30">
        <f>IF(ISNUMBER($D12),SUM(D12:INDEX(D$4:D12,$A$1+1)),NA())</f>
        <v>11488</v>
      </c>
      <c r="M12" s="30">
        <f t="shared" si="5"/>
        <v>4</v>
      </c>
      <c r="O12" s="147"/>
      <c r="P12" s="24">
        <v>8</v>
      </c>
      <c r="Q12" s="152">
        <v>1980.9722222222222</v>
      </c>
      <c r="R12" s="58">
        <v>6167271.875</v>
      </c>
      <c r="S12" s="89">
        <v>0.1240230020042309</v>
      </c>
      <c r="T12" s="30">
        <f ca="1"/>
        <v>14190</v>
      </c>
      <c r="V12" s="30">
        <f ca="1"/>
        <v>14190</v>
      </c>
    </row>
    <row r="13" spans="1:22" ht="12.75" customHeight="1">
      <c r="A13" s="30">
        <f t="shared" si="0"/>
        <v>10</v>
      </c>
      <c r="B13" s="29">
        <f>'3.MA.ES.Level'!B12</f>
        <v>15760</v>
      </c>
      <c r="C13" s="30">
        <f>IF(OR(A12&lt;$A$1,B12=""),NA(),AVERAGE(B12:INDEX(B$4:B12,A12-$A$1+1)))</f>
        <v>11876</v>
      </c>
      <c r="D13" s="30">
        <f t="shared" si="1"/>
        <v>3884</v>
      </c>
      <c r="E13" s="30">
        <f t="shared" si="2"/>
        <v>3884</v>
      </c>
      <c r="F13" s="30">
        <f t="shared" si="3"/>
        <v>15085456</v>
      </c>
      <c r="G13" s="30">
        <f t="shared" si="4"/>
        <v>0.24644670050761422</v>
      </c>
      <c r="H13" s="30">
        <f>IF(ISNUMBER($D13),AVERAGE(D13:INDEX(D$4:D13,$A$1+1)),NA())</f>
        <v>3074.4</v>
      </c>
      <c r="I13" s="30">
        <f>IF(ISNUMBER($D13),AVERAGE(E13:INDEX(E$4:E13,$A$1+1)),NA())</f>
        <v>3074.4</v>
      </c>
      <c r="J13" s="30">
        <f>IF(ISNUMBER($D13),AVERAGE(F13:INDEX(F$4:F13,$A$1+1)),NA())</f>
        <v>9714612.8000000007</v>
      </c>
      <c r="K13" s="30">
        <f>IF(ISNUMBER($D13),AVERAGE(G13:INDEX(G$4:G13,$A$1+1)),NA())</f>
        <v>0.23380747794024698</v>
      </c>
      <c r="L13" s="30">
        <f>IF(ISNUMBER($D13),SUM(D13:INDEX(D$4:D13,$A$1+1)),NA())</f>
        <v>15372</v>
      </c>
      <c r="M13" s="30">
        <f t="shared" si="5"/>
        <v>5</v>
      </c>
      <c r="O13" s="147"/>
      <c r="P13" s="24">
        <v>9</v>
      </c>
      <c r="Q13" s="152">
        <v>2002.1568627450979</v>
      </c>
      <c r="R13" s="58">
        <v>6251843.0646332605</v>
      </c>
      <c r="S13" s="89">
        <v>0.12296561693009193</v>
      </c>
      <c r="T13" s="30">
        <f ca="1"/>
        <v>15760</v>
      </c>
      <c r="V13" s="30">
        <f ca="1"/>
        <v>15760</v>
      </c>
    </row>
    <row r="14" spans="1:22" ht="12.75" customHeight="1">
      <c r="A14" s="30">
        <f t="shared" si="0"/>
        <v>11</v>
      </c>
      <c r="B14" s="29">
        <f>'3.MA.ES.Level'!B13</f>
        <v>15670</v>
      </c>
      <c r="C14" s="30">
        <f>IF(OR(A13&lt;$A$1,B13=""),NA(),AVERAGE(B13:INDEX(B$4:B13,A13-$A$1+1)))</f>
        <v>13098</v>
      </c>
      <c r="D14" s="30">
        <f t="shared" si="1"/>
        <v>2572</v>
      </c>
      <c r="E14" s="30">
        <f t="shared" si="2"/>
        <v>2572</v>
      </c>
      <c r="F14" s="30">
        <f t="shared" si="3"/>
        <v>6615184</v>
      </c>
      <c r="G14" s="30">
        <f t="shared" si="4"/>
        <v>0.16413529036375241</v>
      </c>
      <c r="H14" s="30">
        <f>IF(ISNUMBER($D14),AVERAGE(D14:INDEX(D$4:D14,$A$1+1)),NA())</f>
        <v>2990.6666666666665</v>
      </c>
      <c r="I14" s="30">
        <f>IF(ISNUMBER($D14),AVERAGE(E14:INDEX(E$4:E14,$A$1+1)),NA())</f>
        <v>2990.6666666666665</v>
      </c>
      <c r="J14" s="30">
        <f>IF(ISNUMBER($D14),AVERAGE(F14:INDEX(F$4:F14,$A$1+1)),NA())</f>
        <v>9198041.333333334</v>
      </c>
      <c r="K14" s="30">
        <f>IF(ISNUMBER($D14),AVERAGE(G14:INDEX(G$4:G14,$A$1+1)),NA())</f>
        <v>0.22219544667749788</v>
      </c>
      <c r="L14" s="30">
        <f>IF(ISNUMBER($D14),SUM(D14:INDEX(D$4:D14,$A$1+1)),NA())</f>
        <v>17944</v>
      </c>
      <c r="M14" s="30">
        <f t="shared" si="5"/>
        <v>6</v>
      </c>
      <c r="O14" s="147"/>
      <c r="P14" s="24">
        <v>10</v>
      </c>
      <c r="Q14" s="152">
        <v>1935.0625</v>
      </c>
      <c r="R14" s="58">
        <v>5422732.6875</v>
      </c>
      <c r="S14" s="89">
        <v>0.11817497313885064</v>
      </c>
      <c r="T14" s="30">
        <f ca="1"/>
        <v>15670</v>
      </c>
      <c r="V14" s="30">
        <f ca="1"/>
        <v>15670</v>
      </c>
    </row>
    <row r="15" spans="1:22" ht="12.75" customHeight="1">
      <c r="A15" s="30">
        <f t="shared" si="0"/>
        <v>12</v>
      </c>
      <c r="B15" s="29">
        <f>'3.MA.ES.Level'!B14</f>
        <v>14340</v>
      </c>
      <c r="C15" s="30">
        <f>IF(OR(A14&lt;$A$1,B14=""),NA(),AVERAGE(B14:INDEX(B$4:B14,A14-$A$1+1)))</f>
        <v>14106</v>
      </c>
      <c r="D15" s="30">
        <f t="shared" si="1"/>
        <v>234</v>
      </c>
      <c r="E15" s="30">
        <f t="shared" si="2"/>
        <v>234</v>
      </c>
      <c r="F15" s="30">
        <f t="shared" si="3"/>
        <v>54756</v>
      </c>
      <c r="G15" s="30">
        <f t="shared" si="4"/>
        <v>1.6317991631799162E-2</v>
      </c>
      <c r="H15" s="30">
        <f>IF(ISNUMBER($D15),AVERAGE(D15:INDEX(D$4:D15,$A$1+1)),NA())</f>
        <v>2596.8571428571427</v>
      </c>
      <c r="I15" s="30">
        <f>IF(ISNUMBER($D15),AVERAGE(E15:INDEX(E$4:E15,$A$1+1)),NA())</f>
        <v>2596.8571428571427</v>
      </c>
      <c r="J15" s="30">
        <f>IF(ISNUMBER($D15),AVERAGE(F15:INDEX(F$4:F15,$A$1+1)),NA())</f>
        <v>7891857.7142857146</v>
      </c>
      <c r="K15" s="30">
        <f>IF(ISNUMBER($D15),AVERAGE(G15:INDEX(G$4:G15,$A$1+1)),NA())</f>
        <v>0.19278438167096951</v>
      </c>
      <c r="L15" s="30">
        <f>IF(ISNUMBER($D15),SUM(D15:INDEX(D$4:D15,$A$1+1)),NA())</f>
        <v>18178</v>
      </c>
      <c r="M15" s="30">
        <f t="shared" si="5"/>
        <v>7.0000000000000009</v>
      </c>
      <c r="O15" s="147"/>
      <c r="P15" s="24">
        <v>11</v>
      </c>
      <c r="Q15" s="152">
        <v>1883.3939393939395</v>
      </c>
      <c r="R15" s="58">
        <v>4750157.465564738</v>
      </c>
      <c r="S15" s="89">
        <v>0.11438485368066152</v>
      </c>
      <c r="T15" s="30">
        <f ca="1"/>
        <v>14340</v>
      </c>
      <c r="V15" s="30">
        <f ca="1"/>
        <v>14340</v>
      </c>
    </row>
    <row r="16" spans="1:22" ht="12.75" customHeight="1">
      <c r="A16" s="30">
        <f t="shared" si="0"/>
        <v>13</v>
      </c>
      <c r="B16" s="29">
        <f>'3.MA.ES.Level'!B15</f>
        <v>11810</v>
      </c>
      <c r="C16" s="30">
        <f>IF(OR(A15&lt;$A$1,B15=""),NA(),AVERAGE(B15:INDEX(B$4:B15,A15-$A$1+1)))</f>
        <v>14612</v>
      </c>
      <c r="D16" s="30">
        <f t="shared" si="1"/>
        <v>-2802</v>
      </c>
      <c r="E16" s="30">
        <f t="shared" si="2"/>
        <v>2802</v>
      </c>
      <c r="F16" s="30">
        <f t="shared" si="3"/>
        <v>7851204</v>
      </c>
      <c r="G16" s="30">
        <f t="shared" si="4"/>
        <v>0.23725656223539374</v>
      </c>
      <c r="H16" s="30">
        <f>IF(ISNUMBER($D16),AVERAGE(D16:INDEX(D$4:D16,$A$1+1)),NA())</f>
        <v>1922</v>
      </c>
      <c r="I16" s="30">
        <f>IF(ISNUMBER($D16),AVERAGE(E16:INDEX(E$4:E16,$A$1+1)),NA())</f>
        <v>2622.5</v>
      </c>
      <c r="J16" s="30">
        <f>IF(ISNUMBER($D16),AVERAGE(F16:INDEX(F$4:F16,$A$1+1)),NA())</f>
        <v>7886776</v>
      </c>
      <c r="K16" s="30">
        <f>IF(ISNUMBER($D16),AVERAGE(G16:INDEX(G$4:G16,$A$1+1)),NA())</f>
        <v>0.19834340424152253</v>
      </c>
      <c r="L16" s="30">
        <f>IF(ISNUMBER($D16),SUM(D16:INDEX(D$4:D16,$A$1+1)),NA())</f>
        <v>15376</v>
      </c>
      <c r="M16" s="30">
        <f t="shared" si="5"/>
        <v>5.8631077216396568</v>
      </c>
      <c r="O16" s="147"/>
      <c r="P16" s="24">
        <v>12</v>
      </c>
      <c r="Q16" s="152">
        <v>1988.2142857142862</v>
      </c>
      <c r="R16" s="58">
        <v>5019615.9722222229</v>
      </c>
      <c r="S16" s="89">
        <v>0.12018404815380099</v>
      </c>
      <c r="T16" s="30">
        <f ca="1"/>
        <v>11810</v>
      </c>
      <c r="V16" s="30">
        <f ca="1"/>
        <v>11810</v>
      </c>
    </row>
    <row r="17" spans="1:22" ht="12.75" customHeight="1">
      <c r="A17" s="30">
        <f t="shared" si="0"/>
        <v>14</v>
      </c>
      <c r="B17" s="29">
        <f>'3.MA.ES.Level'!B16</f>
        <v>14100</v>
      </c>
      <c r="C17" s="30">
        <f>IF(OR(A16&lt;$A$1,B16=""),NA(),AVERAGE(B16:INDEX(B$4:B16,A16-$A$1+1)))</f>
        <v>14354</v>
      </c>
      <c r="D17" s="30">
        <f t="shared" si="1"/>
        <v>-254</v>
      </c>
      <c r="E17" s="30">
        <f t="shared" si="2"/>
        <v>254</v>
      </c>
      <c r="F17" s="30">
        <f t="shared" si="3"/>
        <v>64516</v>
      </c>
      <c r="G17" s="30">
        <f t="shared" si="4"/>
        <v>1.8014184397163121E-2</v>
      </c>
      <c r="H17" s="30">
        <f>IF(ISNUMBER($D17),AVERAGE(D17:INDEX(D$4:D17,$A$1+1)),NA())</f>
        <v>1680.2222222222222</v>
      </c>
      <c r="I17" s="30">
        <f>IF(ISNUMBER($D17),AVERAGE(E17:INDEX(E$4:E17,$A$1+1)),NA())</f>
        <v>2359.3333333333335</v>
      </c>
      <c r="J17" s="30">
        <f>IF(ISNUMBER($D17),AVERAGE(F17:INDEX(F$4:F17,$A$1+1)),NA())</f>
        <v>7017636</v>
      </c>
      <c r="K17" s="30">
        <f>IF(ISNUMBER($D17),AVERAGE(G17:INDEX(G$4:G17,$A$1+1)),NA())</f>
        <v>0.17830682425881592</v>
      </c>
      <c r="L17" s="30">
        <f>IF(ISNUMBER($D17),SUM(D17:INDEX(D$4:D17,$A$1+1)),NA())</f>
        <v>15122</v>
      </c>
      <c r="M17" s="30">
        <f t="shared" si="5"/>
        <v>6.4094376942639162</v>
      </c>
      <c r="O17" s="147"/>
      <c r="P17" s="24">
        <v>13</v>
      </c>
      <c r="Q17" s="152">
        <v>2312.248520710059</v>
      </c>
      <c r="R17" s="58">
        <v>6199787.1187983602</v>
      </c>
      <c r="S17" s="89">
        <v>0.14016558274368196</v>
      </c>
      <c r="T17" s="30">
        <f ca="1"/>
        <v>14100</v>
      </c>
      <c r="V17" s="30">
        <f ca="1"/>
        <v>14100</v>
      </c>
    </row>
    <row r="18" spans="1:22" ht="12.75" customHeight="1">
      <c r="A18" s="30">
        <f t="shared" si="0"/>
        <v>15</v>
      </c>
      <c r="B18" s="29">
        <f>'3.MA.ES.Level'!B17</f>
        <v>14000</v>
      </c>
      <c r="C18" s="30">
        <f>IF(OR(A17&lt;$A$1,B17=""),NA(),AVERAGE(B17:INDEX(B$4:B17,A17-$A$1+1)))</f>
        <v>14336</v>
      </c>
      <c r="D18" s="30">
        <f t="shared" si="1"/>
        <v>-336</v>
      </c>
      <c r="E18" s="30">
        <f t="shared" si="2"/>
        <v>336</v>
      </c>
      <c r="F18" s="30">
        <f t="shared" si="3"/>
        <v>112896</v>
      </c>
      <c r="G18" s="30">
        <f t="shared" si="4"/>
        <v>2.4E-2</v>
      </c>
      <c r="H18" s="30">
        <f>IF(ISNUMBER($D18),AVERAGE(D18:INDEX(D$4:D18,$A$1+1)),NA())</f>
        <v>1478.6</v>
      </c>
      <c r="I18" s="30">
        <f>IF(ISNUMBER($D18),AVERAGE(E18:INDEX(E$4:E18,$A$1+1)),NA())</f>
        <v>2157</v>
      </c>
      <c r="J18" s="30">
        <f>IF(ISNUMBER($D18),AVERAGE(F18:INDEX(F$4:F18,$A$1+1)),NA())</f>
        <v>6327162</v>
      </c>
      <c r="K18" s="30">
        <f>IF(ISNUMBER($D18),AVERAGE(G18:INDEX(G$4:G18,$A$1+1)),NA())</f>
        <v>0.16287614183293433</v>
      </c>
      <c r="L18" s="30">
        <f>IF(ISNUMBER($D18),SUM(D18:INDEX(D$4:D18,$A$1+1)),NA())</f>
        <v>14786</v>
      </c>
      <c r="M18" s="30">
        <f t="shared" si="5"/>
        <v>6.8548910523875755</v>
      </c>
      <c r="O18" s="147"/>
      <c r="P18" s="24">
        <v>14</v>
      </c>
      <c r="Q18" s="152">
        <v>2472.9761904761908</v>
      </c>
      <c r="R18" s="58">
        <v>6860162.8401360549</v>
      </c>
      <c r="S18" s="89">
        <v>0.14875401155583054</v>
      </c>
      <c r="T18" s="30">
        <f ca="1"/>
        <v>14000</v>
      </c>
      <c r="V18" s="30">
        <f ca="1"/>
        <v>14000</v>
      </c>
    </row>
    <row r="19" spans="1:22" ht="12.75" customHeight="1">
      <c r="A19" s="30">
        <f t="shared" si="0"/>
        <v>16</v>
      </c>
      <c r="B19" s="29">
        <f>'3.MA.ES.Level'!B18</f>
        <v>14120</v>
      </c>
      <c r="C19" s="30">
        <f>IF(OR(A18&lt;$A$1,B18=""),NA(),AVERAGE(B18:INDEX(B$4:B18,A18-$A$1+1)))</f>
        <v>13984</v>
      </c>
      <c r="D19" s="30">
        <f t="shared" si="1"/>
        <v>136</v>
      </c>
      <c r="E19" s="30">
        <f t="shared" si="2"/>
        <v>136</v>
      </c>
      <c r="F19" s="30">
        <f t="shared" si="3"/>
        <v>18496</v>
      </c>
      <c r="G19" s="30">
        <f t="shared" si="4"/>
        <v>9.6317280453257787E-3</v>
      </c>
      <c r="H19" s="30">
        <f>IF(ISNUMBER($D19),AVERAGE(D19:INDEX(D$4:D19,$A$1+1)),NA())</f>
        <v>1356.5454545454545</v>
      </c>
      <c r="I19" s="30">
        <f>IF(ISNUMBER($D19),AVERAGE(E19:INDEX(E$4:E19,$A$1+1)),NA())</f>
        <v>1973.2727272727273</v>
      </c>
      <c r="J19" s="30">
        <f>IF(ISNUMBER($D19),AVERAGE(F19:INDEX(F$4:F19,$A$1+1)),NA())</f>
        <v>5753646.9090909092</v>
      </c>
      <c r="K19" s="30">
        <f>IF(ISNUMBER($D19),AVERAGE(G19:INDEX(G$4:G19,$A$1+1)),NA())</f>
        <v>0.14894483148860627</v>
      </c>
      <c r="L19" s="30">
        <f>IF(ISNUMBER($D19),SUM(D19:INDEX(D$4:D19,$A$1+1)),NA())</f>
        <v>14922</v>
      </c>
      <c r="M19" s="30">
        <f t="shared" si="5"/>
        <v>7.5620565742191097</v>
      </c>
      <c r="O19" s="147"/>
      <c r="P19" s="24">
        <v>15</v>
      </c>
      <c r="Q19" s="152">
        <v>2678.1212121212116</v>
      </c>
      <c r="R19" s="58">
        <v>7812001.6565656569</v>
      </c>
      <c r="S19" s="89">
        <v>0.15965529760640426</v>
      </c>
      <c r="T19" s="30">
        <f ca="1"/>
        <v>14120</v>
      </c>
      <c r="V19" s="30">
        <f ca="1"/>
        <v>14120</v>
      </c>
    </row>
    <row r="20" spans="1:22" ht="12.75" customHeight="1">
      <c r="A20" s="30">
        <f t="shared" si="0"/>
        <v>17</v>
      </c>
      <c r="B20" s="29">
        <f>'3.MA.ES.Level'!B19</f>
        <v>14600</v>
      </c>
      <c r="C20" s="30">
        <f>IF(OR(A19&lt;$A$1,B19=""),NA(),AVERAGE(B19:INDEX(B$4:B19,A19-$A$1+1)))</f>
        <v>13674</v>
      </c>
      <c r="D20" s="30">
        <f t="shared" si="1"/>
        <v>926</v>
      </c>
      <c r="E20" s="30">
        <f t="shared" si="2"/>
        <v>926</v>
      </c>
      <c r="F20" s="30">
        <f t="shared" si="3"/>
        <v>857476</v>
      </c>
      <c r="G20" s="30">
        <f t="shared" si="4"/>
        <v>6.3424657534246573E-2</v>
      </c>
      <c r="H20" s="30">
        <f>IF(ISNUMBER($D20),AVERAGE(D20:INDEX(D$4:D20,$A$1+1)),NA())</f>
        <v>1320.6666666666667</v>
      </c>
      <c r="I20" s="30">
        <f>IF(ISNUMBER($D20),AVERAGE(E20:INDEX(E$4:E20,$A$1+1)),NA())</f>
        <v>1886</v>
      </c>
      <c r="J20" s="30">
        <f>IF(ISNUMBER($D20),AVERAGE(F20:INDEX(F$4:F20,$A$1+1)),NA())</f>
        <v>5345632.666666667</v>
      </c>
      <c r="K20" s="30">
        <f>IF(ISNUMBER($D20),AVERAGE(G20:INDEX(G$4:G20,$A$1+1)),NA())</f>
        <v>0.14181815032574296</v>
      </c>
      <c r="L20" s="30">
        <f>IF(ISNUMBER($D20),SUM(D20:INDEX(D$4:D20,$A$1+1)),NA())</f>
        <v>15848</v>
      </c>
      <c r="M20" s="30">
        <f t="shared" si="5"/>
        <v>8.4029692470837745</v>
      </c>
      <c r="O20" s="147"/>
      <c r="P20" s="24">
        <v>16</v>
      </c>
      <c r="Q20" s="152">
        <v>2925.4375</v>
      </c>
      <c r="R20" s="58">
        <v>9136684.8828125</v>
      </c>
      <c r="S20" s="89">
        <v>0.17248129457850772</v>
      </c>
      <c r="T20" s="30">
        <f ca="1"/>
        <v>14600</v>
      </c>
      <c r="V20" s="30">
        <f ca="1"/>
        <v>14600</v>
      </c>
    </row>
    <row r="21" spans="1:22" ht="12.75" customHeight="1">
      <c r="A21" s="30">
        <f t="shared" si="0"/>
        <v>18</v>
      </c>
      <c r="B21" s="29">
        <f>'3.MA.ES.Level'!B20</f>
        <v>15160</v>
      </c>
      <c r="C21" s="30">
        <f>IF(OR(A20&lt;$A$1,B20=""),NA(),AVERAGE(B20:INDEX(B$4:B20,A20-$A$1+1)))</f>
        <v>13726</v>
      </c>
      <c r="D21" s="30">
        <f t="shared" si="1"/>
        <v>1434</v>
      </c>
      <c r="E21" s="30">
        <f t="shared" si="2"/>
        <v>1434</v>
      </c>
      <c r="F21" s="30">
        <f t="shared" si="3"/>
        <v>2056356</v>
      </c>
      <c r="G21" s="30">
        <f t="shared" si="4"/>
        <v>9.4591029023746706E-2</v>
      </c>
      <c r="H21" s="30">
        <f>IF(ISNUMBER($D21),AVERAGE(D21:INDEX(D$4:D21,$A$1+1)),NA())</f>
        <v>1329.3846153846155</v>
      </c>
      <c r="I21" s="30">
        <f>IF(ISNUMBER($D21),AVERAGE(E21:INDEX(E$4:E21,$A$1+1)),NA())</f>
        <v>1851.2307692307693</v>
      </c>
      <c r="J21" s="30">
        <f>IF(ISNUMBER($D21),AVERAGE(F21:INDEX(F$4:F21,$A$1+1)),NA())</f>
        <v>5092611.384615385</v>
      </c>
      <c r="K21" s="30">
        <f>IF(ISNUMBER($D21),AVERAGE(G21:INDEX(G$4:G21,$A$1+1)),NA())</f>
        <v>0.13818529484097403</v>
      </c>
      <c r="L21" s="30">
        <f>IF(ISNUMBER($D21),SUM(D21:INDEX(D$4:D21,$A$1+1)),NA())</f>
        <v>17282</v>
      </c>
      <c r="M21" s="30">
        <f t="shared" si="5"/>
        <v>9.3354109532119995</v>
      </c>
      <c r="O21" s="147"/>
      <c r="P21" s="24">
        <v>17</v>
      </c>
      <c r="Q21" s="152">
        <v>3187.7777777777778</v>
      </c>
      <c r="R21" s="58">
        <v>10720558.439061897</v>
      </c>
      <c r="S21" s="89">
        <v>0.18557033884942722</v>
      </c>
      <c r="T21" s="30">
        <f ca="1"/>
        <v>15160</v>
      </c>
      <c r="V21" s="30">
        <f ca="1"/>
        <v>15160</v>
      </c>
    </row>
    <row r="22" spans="1:22" ht="12.75" customHeight="1">
      <c r="A22" s="30">
        <f t="shared" si="0"/>
        <v>19</v>
      </c>
      <c r="B22" s="29">
        <f>'3.MA.ES.Level'!B21</f>
        <v>15350</v>
      </c>
      <c r="C22" s="30">
        <f>IF(OR(A21&lt;$A$1,B21=""),NA(),AVERAGE(B21:INDEX(B$4:B21,A21-$A$1+1)))</f>
        <v>14396</v>
      </c>
      <c r="D22" s="30">
        <f t="shared" si="1"/>
        <v>954</v>
      </c>
      <c r="E22" s="30">
        <f t="shared" si="2"/>
        <v>954</v>
      </c>
      <c r="F22" s="30">
        <f t="shared" si="3"/>
        <v>910116</v>
      </c>
      <c r="G22" s="30">
        <f t="shared" si="4"/>
        <v>6.214983713355049E-2</v>
      </c>
      <c r="H22" s="30">
        <f>IF(ISNUMBER($D22),AVERAGE(D22:INDEX(D$4:D22,$A$1+1)),NA())</f>
        <v>1302.5714285714287</v>
      </c>
      <c r="I22" s="30">
        <f>IF(ISNUMBER($D22),AVERAGE(E22:INDEX(E$4:E22,$A$1+1)),NA())</f>
        <v>1787.1428571428571</v>
      </c>
      <c r="J22" s="30">
        <f>IF(ISNUMBER($D22),AVERAGE(F22:INDEX(F$4:F22,$A$1+1)),NA())</f>
        <v>4793861.7142857146</v>
      </c>
      <c r="K22" s="30">
        <f>IF(ISNUMBER($D22),AVERAGE(G22:INDEX(G$4:G22,$A$1+1)),NA())</f>
        <v>0.1327541907190152</v>
      </c>
      <c r="L22" s="30">
        <f>IF(ISNUMBER($D22),SUM(D22:INDEX(D$4:D22,$A$1+1)),NA())</f>
        <v>18236</v>
      </c>
      <c r="M22" s="30">
        <f t="shared" si="5"/>
        <v>10.203996802557954</v>
      </c>
      <c r="O22" s="147"/>
      <c r="P22" s="24">
        <v>18</v>
      </c>
      <c r="Q22" s="152">
        <v>3450.6944444444443</v>
      </c>
      <c r="R22" s="58">
        <v>12474581.172839504</v>
      </c>
      <c r="S22" s="89">
        <v>0.19820645220849506</v>
      </c>
      <c r="T22" s="30">
        <f ca="1"/>
        <v>15350</v>
      </c>
      <c r="V22" s="30">
        <f ca="1"/>
        <v>15350</v>
      </c>
    </row>
    <row r="23" spans="1:22" ht="12.75" customHeight="1">
      <c r="A23" s="30">
        <f t="shared" si="0"/>
        <v>20</v>
      </c>
      <c r="B23" s="29">
        <f>'3.MA.ES.Level'!B22</f>
        <v>15630</v>
      </c>
      <c r="C23" s="30">
        <f>IF(OR(A22&lt;$A$1,B22=""),NA(),AVERAGE(B22:INDEX(B$4:B22,A22-$A$1+1)))</f>
        <v>14646</v>
      </c>
      <c r="D23" s="30">
        <f t="shared" si="1"/>
        <v>984</v>
      </c>
      <c r="E23" s="30">
        <f t="shared" si="2"/>
        <v>984</v>
      </c>
      <c r="F23" s="30">
        <f t="shared" si="3"/>
        <v>968256</v>
      </c>
      <c r="G23" s="30">
        <f t="shared" si="4"/>
        <v>6.2955854126679464E-2</v>
      </c>
      <c r="H23" s="30">
        <f>IF(ISNUMBER($D23),AVERAGE(D23:INDEX(D$4:D23,$A$1+1)),NA())</f>
        <v>1281.3333333333333</v>
      </c>
      <c r="I23" s="30">
        <f>IF(ISNUMBER($D23),AVERAGE(E23:INDEX(E$4:E23,$A$1+1)),NA())</f>
        <v>1733.6</v>
      </c>
      <c r="J23" s="30">
        <f>IF(ISNUMBER($D23),AVERAGE(F23:INDEX(F$4:F23,$A$1+1)),NA())</f>
        <v>4538821.333333333</v>
      </c>
      <c r="K23" s="30">
        <f>IF(ISNUMBER($D23),AVERAGE(G23:INDEX(G$4:G23,$A$1+1)),NA())</f>
        <v>0.12810096827952613</v>
      </c>
      <c r="L23" s="30">
        <f>IF(ISNUMBER($D23),SUM(D23:INDEX(D$4:D23,$A$1+1)),NA())</f>
        <v>19220</v>
      </c>
      <c r="M23" s="30">
        <f t="shared" si="5"/>
        <v>11.086755883710198</v>
      </c>
      <c r="O23" s="147"/>
      <c r="P23" s="24">
        <v>19</v>
      </c>
      <c r="Q23" s="152">
        <v>3762.4060150375944</v>
      </c>
      <c r="R23" s="58">
        <v>14754590.660862684</v>
      </c>
      <c r="S23" s="89">
        <v>0.21283729768600682</v>
      </c>
      <c r="T23" s="30">
        <f ca="1"/>
        <v>15630</v>
      </c>
      <c r="V23" s="30">
        <f ca="1"/>
        <v>15630</v>
      </c>
    </row>
    <row r="24" spans="1:22" ht="12.75" customHeight="1">
      <c r="A24" s="30">
        <f t="shared" si="0"/>
        <v>21</v>
      </c>
      <c r="B24" s="29">
        <f>'3.MA.ES.Level'!B23</f>
        <v>16400</v>
      </c>
      <c r="C24" s="30">
        <f>IF(OR(A23&lt;$A$1,B23=""),NA(),AVERAGE(B23:INDEX(B$4:B23,A23-$A$1+1)))</f>
        <v>14972</v>
      </c>
      <c r="D24" s="30">
        <f t="shared" si="1"/>
        <v>1428</v>
      </c>
      <c r="E24" s="30">
        <f t="shared" si="2"/>
        <v>1428</v>
      </c>
      <c r="F24" s="30">
        <f t="shared" si="3"/>
        <v>2039184</v>
      </c>
      <c r="G24" s="30">
        <f t="shared" si="4"/>
        <v>8.7073170731707311E-2</v>
      </c>
      <c r="H24" s="30">
        <f>IF(ISNUMBER($D24),AVERAGE(D24:INDEX(D$4:D24,$A$1+1)),NA())</f>
        <v>1290.5</v>
      </c>
      <c r="I24" s="30">
        <f>IF(ISNUMBER($D24),AVERAGE(E24:INDEX(E$4:E24,$A$1+1)),NA())</f>
        <v>1714.5</v>
      </c>
      <c r="J24" s="30">
        <f>IF(ISNUMBER($D24),AVERAGE(F24:INDEX(F$4:F24,$A$1+1)),NA())</f>
        <v>4382594</v>
      </c>
      <c r="K24" s="30">
        <f>IF(ISNUMBER($D24),AVERAGE(G24:INDEX(G$4:G24,$A$1+1)),NA())</f>
        <v>0.12553673093278747</v>
      </c>
      <c r="L24" s="30">
        <f>IF(ISNUMBER($D24),SUM(D24:INDEX(D$4:D24,$A$1+1)),NA())</f>
        <v>20648</v>
      </c>
      <c r="M24" s="30">
        <f t="shared" si="5"/>
        <v>12.043161271507728</v>
      </c>
      <c r="O24" s="147"/>
      <c r="P24" s="24">
        <v>20</v>
      </c>
      <c r="Q24" s="152">
        <v>4123</v>
      </c>
      <c r="R24" s="58">
        <v>17631550.416666668</v>
      </c>
      <c r="S24" s="89">
        <v>0.22925183992852613</v>
      </c>
      <c r="T24" s="30">
        <f ca="1"/>
        <v>16400</v>
      </c>
      <c r="V24" s="30">
        <f ca="1"/>
        <v>16400</v>
      </c>
    </row>
    <row r="25" spans="1:22" ht="12.75" customHeight="1">
      <c r="A25" s="30">
        <f t="shared" si="0"/>
        <v>22</v>
      </c>
      <c r="B25" s="29">
        <f>'3.MA.ES.Level'!B24</f>
        <v>17550</v>
      </c>
      <c r="C25" s="30">
        <f>IF(OR(A24&lt;$A$1,B24=""),NA(),AVERAGE(B24:INDEX(B$4:B24,A24-$A$1+1)))</f>
        <v>15428</v>
      </c>
      <c r="D25" s="30">
        <f t="shared" si="1"/>
        <v>2122</v>
      </c>
      <c r="E25" s="30">
        <f t="shared" si="2"/>
        <v>2122</v>
      </c>
      <c r="F25" s="30">
        <f t="shared" si="3"/>
        <v>4502884</v>
      </c>
      <c r="G25" s="30">
        <f t="shared" si="4"/>
        <v>0.1209116809116809</v>
      </c>
      <c r="H25" s="30">
        <f>IF(ISNUMBER($D25),AVERAGE(D25:INDEX(D$4:D25,$A$1+1)),NA())</f>
        <v>1339.4117647058824</v>
      </c>
      <c r="I25" s="30">
        <f>IF(ISNUMBER($D25),AVERAGE(E25:INDEX(E$4:E25,$A$1+1)),NA())</f>
        <v>1738.4705882352941</v>
      </c>
      <c r="J25" s="30">
        <f>IF(ISNUMBER($D25),AVERAGE(F25:INDEX(F$4:F25,$A$1+1)),NA())</f>
        <v>4389669.8823529407</v>
      </c>
      <c r="K25" s="30">
        <f>IF(ISNUMBER($D25),AVERAGE(G25:INDEX(G$4:G25,$A$1+1)),NA())</f>
        <v>0.12526466916684001</v>
      </c>
      <c r="L25" s="30">
        <f>IF(ISNUMBER($D25),SUM(D25:INDEX(D$4:D25,$A$1+1)),NA())</f>
        <v>22770</v>
      </c>
      <c r="M25" s="30">
        <f t="shared" si="5"/>
        <v>13.097719428842119</v>
      </c>
      <c r="O25" s="147"/>
      <c r="P25" s="24">
        <v>21</v>
      </c>
      <c r="Q25" s="152">
        <v>4456.6666666666661</v>
      </c>
      <c r="R25" s="58">
        <v>20576202.857142854</v>
      </c>
      <c r="S25" s="89">
        <v>0.2436744921649508</v>
      </c>
      <c r="T25" s="30">
        <f ca="1"/>
        <v>17550</v>
      </c>
      <c r="V25" s="30">
        <f ca="1"/>
        <v>17550</v>
      </c>
    </row>
    <row r="26" spans="1:22" ht="12.75" customHeight="1">
      <c r="A26" s="30">
        <f t="shared" si="0"/>
        <v>23</v>
      </c>
      <c r="B26" s="29">
        <f>'3.MA.ES.Level'!B25</f>
        <v>16970</v>
      </c>
      <c r="C26" s="30">
        <f>IF(OR(A25&lt;$A$1,B25=""),NA(),AVERAGE(B25:INDEX(B$4:B25,A25-$A$1+1)))</f>
        <v>16018</v>
      </c>
      <c r="D26" s="30">
        <f t="shared" si="1"/>
        <v>952</v>
      </c>
      <c r="E26" s="30">
        <f t="shared" si="2"/>
        <v>952</v>
      </c>
      <c r="F26" s="30">
        <f t="shared" si="3"/>
        <v>906304</v>
      </c>
      <c r="G26" s="30">
        <f t="shared" si="4"/>
        <v>5.6098998232174423E-2</v>
      </c>
      <c r="H26" s="30">
        <f>IF(ISNUMBER($D26),AVERAGE(D26:INDEX(D$4:D26,$A$1+1)),NA())</f>
        <v>1317.8888888888889</v>
      </c>
      <c r="I26" s="30">
        <f>IF(ISNUMBER($D26),AVERAGE(E26:INDEX(E$4:E26,$A$1+1)),NA())</f>
        <v>1694.7777777777778</v>
      </c>
      <c r="J26" s="30">
        <f>IF(ISNUMBER($D26),AVERAGE(F26:INDEX(F$4:F26,$A$1+1)),NA())</f>
        <v>4196149.555555556</v>
      </c>
      <c r="K26" s="30">
        <f>IF(ISNUMBER($D26),AVERAGE(G26:INDEX(G$4:G26,$A$1+1)),NA())</f>
        <v>0.12142213189269192</v>
      </c>
      <c r="L26" s="30">
        <f>IF(ISNUMBER($D26),SUM(D26:INDEX(D$4:D26,$A$1+1)),NA())</f>
        <v>23722</v>
      </c>
      <c r="M26" s="30">
        <f t="shared" si="5"/>
        <v>13.997115321576082</v>
      </c>
      <c r="O26" s="147"/>
      <c r="P26" s="24">
        <v>22</v>
      </c>
      <c r="Q26" s="152">
        <v>4648.75</v>
      </c>
      <c r="R26" s="58">
        <v>22450493.646694213</v>
      </c>
      <c r="S26" s="89">
        <v>0.25151688843387482</v>
      </c>
      <c r="T26" s="30">
        <f ca="1"/>
        <v>16970</v>
      </c>
      <c r="V26" s="30">
        <f ca="1"/>
        <v>16970</v>
      </c>
    </row>
    <row r="27" spans="1:22" ht="12.75" customHeight="1">
      <c r="A27" s="30">
        <f t="shared" si="0"/>
        <v>24</v>
      </c>
      <c r="B27" s="29">
        <f>'3.MA.ES.Level'!B26</f>
        <v>17300</v>
      </c>
      <c r="C27" s="30">
        <f>IF(OR(A26&lt;$A$1,B26=""),NA(),AVERAGE(B26:INDEX(B$4:B26,A26-$A$1+1)))</f>
        <v>16380</v>
      </c>
      <c r="D27" s="30">
        <f t="shared" si="1"/>
        <v>920</v>
      </c>
      <c r="E27" s="30">
        <f t="shared" si="2"/>
        <v>920</v>
      </c>
      <c r="F27" s="30">
        <f t="shared" si="3"/>
        <v>846400</v>
      </c>
      <c r="G27" s="30">
        <f t="shared" si="4"/>
        <v>5.3179190751445088E-2</v>
      </c>
      <c r="H27" s="30">
        <f>IF(ISNUMBER($D27),AVERAGE(D27:INDEX(D$4:D27,$A$1+1)),NA())</f>
        <v>1296.9473684210527</v>
      </c>
      <c r="I27" s="30">
        <f>IF(ISNUMBER($D27),AVERAGE(E27:INDEX(E$4:E27,$A$1+1)),NA())</f>
        <v>1654</v>
      </c>
      <c r="J27" s="30">
        <f>IF(ISNUMBER($D27),AVERAGE(F27:INDEX(F$4:F27,$A$1+1)),NA())</f>
        <v>4019846.9473684211</v>
      </c>
      <c r="K27" s="30">
        <f>IF(ISNUMBER($D27),AVERAGE(G27:INDEX(G$4:G27,$A$1+1)),NA())</f>
        <v>0.11783039814841577</v>
      </c>
      <c r="L27" s="30">
        <f>IF(ISNUMBER($D27),SUM(D27:INDEX(D$4:D27,$A$1+1)),NA())</f>
        <v>24642</v>
      </c>
      <c r="M27" s="30">
        <f t="shared" si="5"/>
        <v>14.898428053204354</v>
      </c>
      <c r="O27" s="147"/>
      <c r="P27" s="24">
        <v>23</v>
      </c>
      <c r="Q27" s="152">
        <v>5152.1739130434789</v>
      </c>
      <c r="R27" s="58">
        <v>27457605.797101449</v>
      </c>
      <c r="S27" s="89">
        <v>0.27217199602141412</v>
      </c>
      <c r="T27" s="30">
        <f ca="1"/>
        <v>17300</v>
      </c>
      <c r="V27" s="30">
        <f ca="1"/>
        <v>17300</v>
      </c>
    </row>
    <row r="28" spans="1:22" ht="12.75" customHeight="1">
      <c r="A28" s="30">
        <f t="shared" si="0"/>
        <v>25</v>
      </c>
      <c r="B28" s="29">
        <f>'3.MA.ES.Level'!B27</f>
        <v>20060</v>
      </c>
      <c r="C28" s="30">
        <f>IF(OR(A27&lt;$A$1,B27=""),NA(),AVERAGE(B27:INDEX(B$4:B27,A27-$A$1+1)))</f>
        <v>16770</v>
      </c>
      <c r="D28" s="30">
        <f t="shared" si="1"/>
        <v>3290</v>
      </c>
      <c r="E28" s="30">
        <f t="shared" si="2"/>
        <v>3290</v>
      </c>
      <c r="F28" s="30">
        <f t="shared" si="3"/>
        <v>10824100</v>
      </c>
      <c r="G28" s="30">
        <f t="shared" si="4"/>
        <v>0.16400797607178463</v>
      </c>
      <c r="H28" s="30">
        <f>IF(ISNUMBER($D28),AVERAGE(D28:INDEX(D$4:D28,$A$1+1)),NA())</f>
        <v>1396.6</v>
      </c>
      <c r="I28" s="30">
        <f>IF(ISNUMBER($D28),AVERAGE(E28:INDEX(E$4:E28,$A$1+1)),NA())</f>
        <v>1735.8</v>
      </c>
      <c r="J28" s="30">
        <f>IF(ISNUMBER($D28),AVERAGE(F28:INDEX(F$4:F28,$A$1+1)),NA())</f>
        <v>4360059.5999999996</v>
      </c>
      <c r="K28" s="30">
        <f>IF(ISNUMBER($D28),AVERAGE(G28:INDEX(G$4:G28,$A$1+1)),NA())</f>
        <v>0.1201392770445842</v>
      </c>
      <c r="L28" s="30">
        <f>IF(ISNUMBER($D28),SUM(D28:INDEX(D$4:D28,$A$1+1)),NA())</f>
        <v>27932</v>
      </c>
      <c r="M28" s="30">
        <f t="shared" si="5"/>
        <v>16.091715635441872</v>
      </c>
      <c r="O28" s="147"/>
      <c r="P28" s="24">
        <v>24</v>
      </c>
      <c r="Q28" s="152">
        <v>5942.5</v>
      </c>
      <c r="R28" s="58">
        <v>35942684.027777776</v>
      </c>
      <c r="S28" s="89">
        <v>0.30311186974789917</v>
      </c>
      <c r="T28" s="30">
        <f ca="1"/>
        <v>20060</v>
      </c>
      <c r="V28" s="30">
        <f ca="1"/>
        <v>20060</v>
      </c>
    </row>
    <row r="29" spans="1:22" ht="12.75" customHeight="1">
      <c r="A29" s="30">
        <f t="shared" si="0"/>
        <v>26</v>
      </c>
      <c r="B29" s="29">
        <f>'3.MA.ES.Level'!B28</f>
        <v>19040</v>
      </c>
      <c r="C29" s="30">
        <f>IF(OR(A28&lt;$A$1,B28=""),NA(),AVERAGE(B28:INDEX(B$4:B28,A28-$A$1+1)))</f>
        <v>17656</v>
      </c>
      <c r="D29" s="30">
        <f t="shared" si="1"/>
        <v>1384</v>
      </c>
      <c r="E29" s="30">
        <f t="shared" si="2"/>
        <v>1384</v>
      </c>
      <c r="F29" s="30">
        <f t="shared" si="3"/>
        <v>1915456</v>
      </c>
      <c r="G29" s="30">
        <f t="shared" si="4"/>
        <v>7.2689075630252106E-2</v>
      </c>
      <c r="H29" s="30">
        <f>IF(ISNUMBER($D29),AVERAGE(D29:INDEX(D$4:D29,$A$1+1)),NA())</f>
        <v>1396</v>
      </c>
      <c r="I29" s="30">
        <f>IF(ISNUMBER($D29),AVERAGE(E29:INDEX(E$4:E29,$A$1+1)),NA())</f>
        <v>1719.047619047619</v>
      </c>
      <c r="J29" s="30">
        <f>IF(ISNUMBER($D29),AVERAGE(F29:INDEX(F$4:F29,$A$1+1)),NA())</f>
        <v>4243649.9047619049</v>
      </c>
      <c r="K29" s="30">
        <f>IF(ISNUMBER($D29),AVERAGE(G29:INDEX(G$4:G29,$A$1+1)),NA())</f>
        <v>0.11787974364390173</v>
      </c>
      <c r="L29" s="30">
        <f>IF(ISNUMBER($D29),SUM(D29:INDEX(D$4:D29,$A$1+1)),NA())</f>
        <v>29316</v>
      </c>
      <c r="M29" s="30">
        <f t="shared" si="5"/>
        <v>17.053628808864268</v>
      </c>
      <c r="O29" s="147"/>
      <c r="P29" s="24">
        <v>25</v>
      </c>
      <c r="Q29" s="152">
        <v>5446.4</v>
      </c>
      <c r="R29" s="58">
        <v>29663272.959999997</v>
      </c>
      <c r="S29" s="89">
        <v>0.2860504201680672</v>
      </c>
      <c r="T29" s="30">
        <f ca="1"/>
        <v>19040</v>
      </c>
      <c r="V29" s="30">
        <f ca="1"/>
        <v>19040</v>
      </c>
    </row>
    <row r="30" spans="1:22" ht="12.75" customHeight="1" thickBot="1">
      <c r="A30" s="30">
        <f t="shared" si="0"/>
        <v>27</v>
      </c>
      <c r="B30" s="29"/>
      <c r="C30" s="30">
        <f>IF(OR(A29&lt;$A$1,B29=""),NA(),AVERAGE(B29:INDEX(B$4:B29,A29-$A$1+1)))</f>
        <v>18184</v>
      </c>
      <c r="D30" s="30" t="e">
        <f t="shared" si="1"/>
        <v>#N/A</v>
      </c>
      <c r="E30" s="30" t="e">
        <f t="shared" si="2"/>
        <v>#N/A</v>
      </c>
      <c r="F30" s="30" t="e">
        <f t="shared" si="3"/>
        <v>#N/A</v>
      </c>
      <c r="G30" s="30" t="e">
        <f t="shared" si="4"/>
        <v>#N/A</v>
      </c>
      <c r="H30" s="30" t="e">
        <f>IF(ISNUMBER($D30),AVERAGE(D30:INDEX(D$4:D30,$A$1+1)),NA())</f>
        <v>#N/A</v>
      </c>
      <c r="I30" s="30" t="e">
        <f>IF(ISNUMBER($D30),AVERAGE(E30:INDEX(E$4:E30,$A$1+1)),NA())</f>
        <v>#N/A</v>
      </c>
      <c r="J30" s="30" t="e">
        <f>IF(ISNUMBER($D30),AVERAGE(F30:INDEX(F$4:F30,$A$1+1)),NA())</f>
        <v>#N/A</v>
      </c>
      <c r="K30" s="30" t="e">
        <f>IF(ISNUMBER($D30),AVERAGE(G30:INDEX(G$4:G30,$A$1+1)),NA())</f>
        <v>#N/A</v>
      </c>
      <c r="L30" s="30" t="e">
        <f>IF(ISNUMBER($D30),SUM(D30:INDEX(D$4:D30,$A$1+1)),NA())</f>
        <v>#N/A</v>
      </c>
      <c r="M30" s="30" t="e">
        <f t="shared" si="5"/>
        <v>#N/A</v>
      </c>
      <c r="O30" s="147"/>
    </row>
    <row r="31" spans="1:22" ht="12.75" customHeight="1" thickBot="1">
      <c r="A31" s="30" t="e">
        <f t="shared" si="0"/>
        <v>#N/A</v>
      </c>
      <c r="B31" s="29"/>
      <c r="C31" s="30" t="e">
        <f>IF(OR(A30&lt;$A$1,B30=""),NA(),AVERAGE(B30:INDEX(B$4:B30,A30-$A$1+1)))</f>
        <v>#N/A</v>
      </c>
      <c r="D31" s="30" t="e">
        <f t="shared" si="1"/>
        <v>#N/A</v>
      </c>
      <c r="E31" s="30" t="e">
        <f t="shared" si="2"/>
        <v>#N/A</v>
      </c>
      <c r="F31" s="30" t="e">
        <f t="shared" si="3"/>
        <v>#N/A</v>
      </c>
      <c r="G31" s="30" t="e">
        <f t="shared" si="4"/>
        <v>#N/A</v>
      </c>
      <c r="H31" s="30" t="e">
        <f>IF(ISNUMBER($D31),AVERAGE(D31:INDEX(D$4:D31,$A$1+1)),NA())</f>
        <v>#N/A</v>
      </c>
      <c r="I31" s="30" t="e">
        <f>IF(ISNUMBER($D31),AVERAGE(E31:INDEX(E$4:E31,$A$1+1)),NA())</f>
        <v>#N/A</v>
      </c>
      <c r="J31" s="30" t="e">
        <f>IF(ISNUMBER($D31),AVERAGE(F31:INDEX(F$4:F31,$A$1+1)),NA())</f>
        <v>#N/A</v>
      </c>
      <c r="K31" s="30" t="e">
        <f>IF(ISNUMBER($D31),AVERAGE(G31:INDEX(G$4:G31,$A$1+1)),NA())</f>
        <v>#N/A</v>
      </c>
      <c r="L31" s="30" t="e">
        <f>IF(ISNUMBER($D31),SUM(D31:INDEX(D$4:D31,$A$1+1)),NA())</f>
        <v>#N/A</v>
      </c>
      <c r="M31" s="30" t="e">
        <f t="shared" si="5"/>
        <v>#N/A</v>
      </c>
      <c r="O31" s="147"/>
      <c r="P31" s="298" t="s">
        <v>107</v>
      </c>
      <c r="Q31" s="299">
        <f>MIN(Q5:Q29)</f>
        <v>955.2</v>
      </c>
      <c r="R31" s="299">
        <f>MIN(R5:R29)</f>
        <v>1439920</v>
      </c>
      <c r="S31" s="300">
        <f>MIN(S5:S29)</f>
        <v>7.1667905851061239E-2</v>
      </c>
    </row>
    <row r="32" spans="1:22" ht="12.75" customHeight="1">
      <c r="A32" s="30" t="e">
        <f t="shared" si="0"/>
        <v>#N/A</v>
      </c>
      <c r="B32" s="29"/>
      <c r="C32" s="30" t="e">
        <f>IF(OR(A31&lt;$A$1,B31=""),NA(),AVERAGE(B31:INDEX(B$4:B31,A31-$A$1+1)))</f>
        <v>#N/A</v>
      </c>
      <c r="D32" s="30" t="e">
        <f t="shared" si="1"/>
        <v>#N/A</v>
      </c>
      <c r="E32" s="30" t="e">
        <f t="shared" si="2"/>
        <v>#N/A</v>
      </c>
      <c r="F32" s="30" t="e">
        <f t="shared" si="3"/>
        <v>#N/A</v>
      </c>
      <c r="G32" s="30" t="e">
        <f t="shared" si="4"/>
        <v>#N/A</v>
      </c>
      <c r="H32" s="30" t="e">
        <f>IF(ISNUMBER($D32),AVERAGE(D32:INDEX(D$4:D32,$A$1+1)),NA())</f>
        <v>#N/A</v>
      </c>
      <c r="I32" s="30" t="e">
        <f>IF(ISNUMBER($D32),AVERAGE(E32:INDEX(E$4:E32,$A$1+1)),NA())</f>
        <v>#N/A</v>
      </c>
      <c r="J32" s="30" t="e">
        <f>IF(ISNUMBER($D32),AVERAGE(F32:INDEX(F$4:F32,$A$1+1)),NA())</f>
        <v>#N/A</v>
      </c>
      <c r="K32" s="30" t="e">
        <f>IF(ISNUMBER($D32),AVERAGE(G32:INDEX(G$4:G32,$A$1+1)),NA())</f>
        <v>#N/A</v>
      </c>
      <c r="L32" s="30" t="e">
        <f>IF(ISNUMBER($D32),SUM(D32:INDEX(D$4:D32,$A$1+1)),NA())</f>
        <v>#N/A</v>
      </c>
      <c r="M32" s="30" t="e">
        <f t="shared" si="5"/>
        <v>#N/A</v>
      </c>
      <c r="O32" s="147"/>
      <c r="P32" s="24"/>
      <c r="Q32" s="147"/>
      <c r="R32" s="24"/>
    </row>
    <row r="33" spans="1:19" ht="12.75" customHeight="1">
      <c r="A33" s="30" t="e">
        <f t="shared" si="0"/>
        <v>#N/A</v>
      </c>
      <c r="B33" s="29"/>
      <c r="C33" s="30" t="e">
        <f>IF(OR(A32&lt;$A$1,B32=""),NA(),AVERAGE(B32:INDEX(B$4:B32,A32-$A$1+1)))</f>
        <v>#N/A</v>
      </c>
      <c r="D33" s="30" t="e">
        <f t="shared" si="1"/>
        <v>#N/A</v>
      </c>
      <c r="E33" s="30" t="e">
        <f t="shared" si="2"/>
        <v>#N/A</v>
      </c>
      <c r="F33" s="30" t="e">
        <f t="shared" si="3"/>
        <v>#N/A</v>
      </c>
      <c r="G33" s="30" t="e">
        <f t="shared" si="4"/>
        <v>#N/A</v>
      </c>
      <c r="H33" s="30" t="e">
        <f>IF(ISNUMBER($D33),AVERAGE(D33:INDEX(D$4:D33,$A$1+1)),NA())</f>
        <v>#N/A</v>
      </c>
      <c r="I33" s="30" t="e">
        <f>IF(ISNUMBER($D33),AVERAGE(E33:INDEX(E$4:E33,$A$1+1)),NA())</f>
        <v>#N/A</v>
      </c>
      <c r="J33" s="30" t="e">
        <f>IF(ISNUMBER($D33),AVERAGE(F33:INDEX(F$4:F33,$A$1+1)),NA())</f>
        <v>#N/A</v>
      </c>
      <c r="K33" s="30" t="e">
        <f>IF(ISNUMBER($D33),AVERAGE(G33:INDEX(G$4:G33,$A$1+1)),NA())</f>
        <v>#N/A</v>
      </c>
      <c r="L33" s="30" t="e">
        <f>IF(ISNUMBER($D33),SUM(D33:INDEX(D$4:D33,$A$1+1)),NA())</f>
        <v>#N/A</v>
      </c>
      <c r="M33" s="30" t="e">
        <f t="shared" si="5"/>
        <v>#N/A</v>
      </c>
      <c r="O33" s="147"/>
      <c r="P33" s="24"/>
      <c r="Q33" s="147"/>
      <c r="R33" s="24"/>
    </row>
    <row r="34" spans="1:19" ht="12.75" customHeight="1">
      <c r="A34" s="30" t="e">
        <f t="shared" si="0"/>
        <v>#N/A</v>
      </c>
      <c r="B34" s="29"/>
      <c r="C34" s="30" t="e">
        <f>IF(OR(A33&lt;$A$1,B33=""),NA(),AVERAGE(B33:INDEX(B$4:B33,A33-$A$1+1)))</f>
        <v>#N/A</v>
      </c>
      <c r="D34" s="30" t="e">
        <f t="shared" si="1"/>
        <v>#N/A</v>
      </c>
      <c r="E34" s="30" t="e">
        <f t="shared" si="2"/>
        <v>#N/A</v>
      </c>
      <c r="F34" s="30" t="e">
        <f t="shared" si="3"/>
        <v>#N/A</v>
      </c>
      <c r="G34" s="30" t="e">
        <f t="shared" si="4"/>
        <v>#N/A</v>
      </c>
      <c r="H34" s="30" t="e">
        <f>IF(ISNUMBER($D34),AVERAGE(D34:INDEX(D$4:D34,$A$1+1)),NA())</f>
        <v>#N/A</v>
      </c>
      <c r="I34" s="30" t="e">
        <f>IF(ISNUMBER($D34),AVERAGE(E34:INDEX(E$4:E34,$A$1+1)),NA())</f>
        <v>#N/A</v>
      </c>
      <c r="J34" s="30" t="e">
        <f>IF(ISNUMBER($D34),AVERAGE(F34:INDEX(F$4:F34,$A$1+1)),NA())</f>
        <v>#N/A</v>
      </c>
      <c r="K34" s="30" t="e">
        <f>IF(ISNUMBER($D34),AVERAGE(G34:INDEX(G$4:G34,$A$1+1)),NA())</f>
        <v>#N/A</v>
      </c>
      <c r="L34" s="30" t="e">
        <f>IF(ISNUMBER($D34),SUM(D34:INDEX(D$4:D34,$A$1+1)),NA())</f>
        <v>#N/A</v>
      </c>
      <c r="M34" s="30" t="e">
        <f t="shared" si="5"/>
        <v>#N/A</v>
      </c>
      <c r="O34" s="44"/>
    </row>
    <row r="35" spans="1:19" ht="12.75" customHeight="1">
      <c r="A35" s="30" t="e">
        <f t="shared" si="0"/>
        <v>#N/A</v>
      </c>
      <c r="B35" s="29"/>
      <c r="C35" s="30" t="e">
        <f>IF(OR(A34&lt;$A$1,B34=""),NA(),AVERAGE(B34:INDEX(B$4:B34,A34-$A$1+1)))</f>
        <v>#N/A</v>
      </c>
      <c r="D35" s="30" t="e">
        <f t="shared" si="1"/>
        <v>#N/A</v>
      </c>
      <c r="E35" s="30" t="e">
        <f t="shared" si="2"/>
        <v>#N/A</v>
      </c>
      <c r="F35" s="30" t="e">
        <f t="shared" si="3"/>
        <v>#N/A</v>
      </c>
      <c r="G35" s="30" t="e">
        <f t="shared" si="4"/>
        <v>#N/A</v>
      </c>
      <c r="H35" s="30" t="e">
        <f>IF(ISNUMBER($D35),AVERAGE(D35:INDEX(D$4:D35,$A$1+1)),NA())</f>
        <v>#N/A</v>
      </c>
      <c r="I35" s="30" t="e">
        <f>IF(ISNUMBER($D35),AVERAGE(E35:INDEX(E$4:E35,$A$1+1)),NA())</f>
        <v>#N/A</v>
      </c>
      <c r="J35" s="30" t="e">
        <f>IF(ISNUMBER($D35),AVERAGE(F35:INDEX(F$4:F35,$A$1+1)),NA())</f>
        <v>#N/A</v>
      </c>
      <c r="K35" s="30" t="e">
        <f>IF(ISNUMBER($D35),AVERAGE(G35:INDEX(G$4:G35,$A$1+1)),NA())</f>
        <v>#N/A</v>
      </c>
      <c r="L35" s="30" t="e">
        <f>IF(ISNUMBER($D35),SUM(D35:INDEX(D$4:D35,$A$1+1)),NA())</f>
        <v>#N/A</v>
      </c>
      <c r="M35" s="30" t="e">
        <f t="shared" si="5"/>
        <v>#N/A</v>
      </c>
      <c r="O35" s="151"/>
      <c r="P35" s="24"/>
      <c r="Q35" s="95"/>
      <c r="R35" s="95"/>
    </row>
    <row r="36" spans="1:19" ht="12.75" customHeight="1">
      <c r="A36" s="30" t="e">
        <f t="shared" si="0"/>
        <v>#N/A</v>
      </c>
      <c r="B36" s="29"/>
      <c r="C36" s="30" t="e">
        <f>IF(OR(A35&lt;$A$1,B35=""),NA(),AVERAGE(B35:INDEX(B$4:B35,A35-$A$1+1)))</f>
        <v>#N/A</v>
      </c>
      <c r="D36" s="30" t="e">
        <f t="shared" si="1"/>
        <v>#N/A</v>
      </c>
      <c r="E36" s="30" t="e">
        <f t="shared" si="2"/>
        <v>#N/A</v>
      </c>
      <c r="F36" s="30" t="e">
        <f t="shared" si="3"/>
        <v>#N/A</v>
      </c>
      <c r="G36" s="30" t="e">
        <f t="shared" si="4"/>
        <v>#N/A</v>
      </c>
      <c r="H36" s="30" t="e">
        <f>IF(ISNUMBER($D36),AVERAGE(D36:INDEX(D$4:D36,$A$1+1)),NA())</f>
        <v>#N/A</v>
      </c>
      <c r="I36" s="30" t="e">
        <f>IF(ISNUMBER($D36),AVERAGE(E36:INDEX(E$4:E36,$A$1+1)),NA())</f>
        <v>#N/A</v>
      </c>
      <c r="J36" s="30" t="e">
        <f>IF(ISNUMBER($D36),AVERAGE(F36:INDEX(F$4:F36,$A$1+1)),NA())</f>
        <v>#N/A</v>
      </c>
      <c r="K36" s="30" t="e">
        <f>IF(ISNUMBER($D36),AVERAGE(G36:INDEX(G$4:G36,$A$1+1)),NA())</f>
        <v>#N/A</v>
      </c>
      <c r="L36" s="30" t="e">
        <f>IF(ISNUMBER($D36),SUM(D36:INDEX(D$4:D36,$A$1+1)),NA())</f>
        <v>#N/A</v>
      </c>
      <c r="M36" s="30" t="e">
        <f t="shared" si="5"/>
        <v>#N/A</v>
      </c>
      <c r="O36" s="121"/>
      <c r="P36" s="24"/>
      <c r="Q36" s="44"/>
      <c r="R36" s="44"/>
      <c r="S36" s="35"/>
    </row>
    <row r="37" spans="1:19" ht="12.75" customHeight="1">
      <c r="A37" s="30" t="e">
        <f t="shared" si="0"/>
        <v>#N/A</v>
      </c>
      <c r="B37" s="29"/>
      <c r="C37" s="30" t="e">
        <f>IF(OR(A36&lt;$A$1,B36=""),NA(),AVERAGE(B36:INDEX(B$4:B36,A36-$A$1+1)))</f>
        <v>#N/A</v>
      </c>
      <c r="D37" s="30" t="e">
        <f t="shared" si="1"/>
        <v>#N/A</v>
      </c>
      <c r="E37" s="30" t="e">
        <f t="shared" si="2"/>
        <v>#N/A</v>
      </c>
      <c r="F37" s="30" t="e">
        <f t="shared" si="3"/>
        <v>#N/A</v>
      </c>
      <c r="G37" s="30" t="e">
        <f t="shared" si="4"/>
        <v>#N/A</v>
      </c>
      <c r="H37" s="30" t="e">
        <f>IF(ISNUMBER($D37),AVERAGE(D37:INDEX(D$4:D37,$A$1+1)),NA())</f>
        <v>#N/A</v>
      </c>
      <c r="I37" s="30" t="e">
        <f>IF(ISNUMBER($D37),AVERAGE(E37:INDEX(E$4:E37,$A$1+1)),NA())</f>
        <v>#N/A</v>
      </c>
      <c r="J37" s="30" t="e">
        <f>IF(ISNUMBER($D37),AVERAGE(F37:INDEX(F$4:F37,$A$1+1)),NA())</f>
        <v>#N/A</v>
      </c>
      <c r="K37" s="30" t="e">
        <f>IF(ISNUMBER($D37),AVERAGE(G37:INDEX(G$4:G37,$A$1+1)),NA())</f>
        <v>#N/A</v>
      </c>
      <c r="L37" s="30" t="e">
        <f>IF(ISNUMBER($D37),SUM(D37:INDEX(D$4:D37,$A$1+1)),NA())</f>
        <v>#N/A</v>
      </c>
      <c r="M37" s="30" t="e">
        <f t="shared" si="5"/>
        <v>#N/A</v>
      </c>
      <c r="O37" s="121"/>
      <c r="P37" s="121"/>
      <c r="Q37" s="44"/>
      <c r="R37" s="44"/>
    </row>
    <row r="38" spans="1:19" ht="12.75" customHeight="1">
      <c r="A38" s="30" t="e">
        <f t="shared" si="0"/>
        <v>#N/A</v>
      </c>
      <c r="B38" s="29"/>
      <c r="C38" s="30" t="e">
        <f>IF(OR(A37&lt;$A$1,B37=""),NA(),AVERAGE(B37:INDEX(B$4:B37,A37-$A$1+1)))</f>
        <v>#N/A</v>
      </c>
      <c r="D38" s="30" t="e">
        <f t="shared" si="1"/>
        <v>#N/A</v>
      </c>
      <c r="E38" s="30" t="e">
        <f t="shared" si="2"/>
        <v>#N/A</v>
      </c>
      <c r="F38" s="30" t="e">
        <f t="shared" si="3"/>
        <v>#N/A</v>
      </c>
      <c r="G38" s="30" t="e">
        <f t="shared" si="4"/>
        <v>#N/A</v>
      </c>
      <c r="H38" s="30" t="e">
        <f>IF(ISNUMBER($D38),AVERAGE(D38:INDEX(D$4:D38,$A$1+1)),NA())</f>
        <v>#N/A</v>
      </c>
      <c r="I38" s="30" t="e">
        <f>IF(ISNUMBER($D38),AVERAGE(E38:INDEX(E$4:E38,$A$1+1)),NA())</f>
        <v>#N/A</v>
      </c>
      <c r="J38" s="30" t="e">
        <f>IF(ISNUMBER($D38),AVERAGE(F38:INDEX(F$4:F38,$A$1+1)),NA())</f>
        <v>#N/A</v>
      </c>
      <c r="K38" s="30" t="e">
        <f>IF(ISNUMBER($D38),AVERAGE(G38:INDEX(G$4:G38,$A$1+1)),NA())</f>
        <v>#N/A</v>
      </c>
      <c r="L38" s="30" t="e">
        <f>IF(ISNUMBER($D38),SUM(D38:INDEX(D$4:D38,$A$1+1)),NA())</f>
        <v>#N/A</v>
      </c>
      <c r="M38" s="30" t="e">
        <f t="shared" si="5"/>
        <v>#N/A</v>
      </c>
      <c r="O38" s="121"/>
      <c r="P38" s="121"/>
      <c r="Q38" s="44"/>
      <c r="R38" s="44"/>
    </row>
    <row r="39" spans="1:19" ht="12.75" customHeight="1">
      <c r="A39" s="30" t="e">
        <f t="shared" si="0"/>
        <v>#N/A</v>
      </c>
      <c r="B39" s="29"/>
      <c r="C39" s="30" t="e">
        <f>IF(OR(A38&lt;$A$1,B38=""),NA(),AVERAGE(B38:INDEX(B$4:B38,A38-$A$1+1)))</f>
        <v>#N/A</v>
      </c>
      <c r="D39" s="30" t="e">
        <f t="shared" si="1"/>
        <v>#N/A</v>
      </c>
      <c r="E39" s="30" t="e">
        <f t="shared" si="2"/>
        <v>#N/A</v>
      </c>
      <c r="F39" s="30" t="e">
        <f t="shared" si="3"/>
        <v>#N/A</v>
      </c>
      <c r="G39" s="30" t="e">
        <f t="shared" si="4"/>
        <v>#N/A</v>
      </c>
      <c r="H39" s="30" t="e">
        <f>IF(ISNUMBER($D39),AVERAGE(D39:INDEX(D$4:D39,$A$1+1)),NA())</f>
        <v>#N/A</v>
      </c>
      <c r="I39" s="30" t="e">
        <f>IF(ISNUMBER($D39),AVERAGE(E39:INDEX(E$4:E39,$A$1+1)),NA())</f>
        <v>#N/A</v>
      </c>
      <c r="J39" s="30" t="e">
        <f>IF(ISNUMBER($D39),AVERAGE(F39:INDEX(F$4:F39,$A$1+1)),NA())</f>
        <v>#N/A</v>
      </c>
      <c r="K39" s="30" t="e">
        <f>IF(ISNUMBER($D39),AVERAGE(G39:INDEX(G$4:G39,$A$1+1)),NA())</f>
        <v>#N/A</v>
      </c>
      <c r="L39" s="30" t="e">
        <f>IF(ISNUMBER($D39),SUM(D39:INDEX(D$4:D39,$A$1+1)),NA())</f>
        <v>#N/A</v>
      </c>
      <c r="M39" s="30" t="e">
        <f t="shared" si="5"/>
        <v>#N/A</v>
      </c>
      <c r="O39" s="121"/>
      <c r="P39" s="121"/>
      <c r="Q39" s="44"/>
      <c r="R39" s="44"/>
    </row>
    <row r="40" spans="1:19" ht="12.75" customHeight="1">
      <c r="A40" s="30" t="e">
        <f t="shared" si="0"/>
        <v>#N/A</v>
      </c>
      <c r="B40" s="29"/>
      <c r="C40" s="30" t="e">
        <f>IF(OR(A39&lt;$A$1,B39=""),NA(),AVERAGE(B39:INDEX(B$4:B39,A39-$A$1+1)))</f>
        <v>#N/A</v>
      </c>
      <c r="D40" s="30" t="e">
        <f t="shared" si="1"/>
        <v>#N/A</v>
      </c>
      <c r="E40" s="30" t="e">
        <f t="shared" si="2"/>
        <v>#N/A</v>
      </c>
      <c r="F40" s="30" t="e">
        <f t="shared" si="3"/>
        <v>#N/A</v>
      </c>
      <c r="G40" s="30" t="e">
        <f t="shared" si="4"/>
        <v>#N/A</v>
      </c>
      <c r="H40" s="30" t="e">
        <f>IF(ISNUMBER($D40),AVERAGE(D40:INDEX(D$4:D40,$A$1+1)),NA())</f>
        <v>#N/A</v>
      </c>
      <c r="I40" s="30" t="e">
        <f>IF(ISNUMBER($D40),AVERAGE(E40:INDEX(E$4:E40,$A$1+1)),NA())</f>
        <v>#N/A</v>
      </c>
      <c r="J40" s="30" t="e">
        <f>IF(ISNUMBER($D40),AVERAGE(F40:INDEX(F$4:F40,$A$1+1)),NA())</f>
        <v>#N/A</v>
      </c>
      <c r="K40" s="30" t="e">
        <f>IF(ISNUMBER($D40),AVERAGE(G40:INDEX(G$4:G40,$A$1+1)),NA())</f>
        <v>#N/A</v>
      </c>
      <c r="L40" s="30" t="e">
        <f>IF(ISNUMBER($D40),SUM(D40:INDEX(D$4:D40,$A$1+1)),NA())</f>
        <v>#N/A</v>
      </c>
      <c r="M40" s="30" t="e">
        <f t="shared" si="5"/>
        <v>#N/A</v>
      </c>
      <c r="O40" s="121"/>
      <c r="P40" s="121"/>
      <c r="Q40" s="44"/>
      <c r="R40" s="44"/>
    </row>
    <row r="41" spans="1:19" ht="12.75" customHeight="1">
      <c r="A41" s="30" t="e">
        <f t="shared" si="0"/>
        <v>#N/A</v>
      </c>
      <c r="B41" s="29"/>
      <c r="C41" s="30" t="e">
        <f>IF(OR(A40&lt;$A$1,B40=""),NA(),AVERAGE(B40:INDEX(B$4:B40,A40-$A$1+1)))</f>
        <v>#N/A</v>
      </c>
      <c r="D41" s="30" t="e">
        <f t="shared" si="1"/>
        <v>#N/A</v>
      </c>
      <c r="E41" s="30" t="e">
        <f t="shared" si="2"/>
        <v>#N/A</v>
      </c>
      <c r="F41" s="30" t="e">
        <f t="shared" si="3"/>
        <v>#N/A</v>
      </c>
      <c r="G41" s="30" t="e">
        <f t="shared" si="4"/>
        <v>#N/A</v>
      </c>
      <c r="H41" s="30" t="e">
        <f>IF(ISNUMBER($D41),AVERAGE(D41:INDEX(D$4:D41,$A$1+1)),NA())</f>
        <v>#N/A</v>
      </c>
      <c r="I41" s="30" t="e">
        <f>IF(ISNUMBER($D41),AVERAGE(E41:INDEX(E$4:E41,$A$1+1)),NA())</f>
        <v>#N/A</v>
      </c>
      <c r="J41" s="30" t="e">
        <f>IF(ISNUMBER($D41),AVERAGE(F41:INDEX(F$4:F41,$A$1+1)),NA())</f>
        <v>#N/A</v>
      </c>
      <c r="K41" s="30" t="e">
        <f>IF(ISNUMBER($D41),AVERAGE(G41:INDEX(G$4:G41,$A$1+1)),NA())</f>
        <v>#N/A</v>
      </c>
      <c r="L41" s="30" t="e">
        <f>IF(ISNUMBER($D41),SUM(D41:INDEX(D$4:D41,$A$1+1)),NA())</f>
        <v>#N/A</v>
      </c>
      <c r="M41" s="30" t="e">
        <f t="shared" si="5"/>
        <v>#N/A</v>
      </c>
      <c r="O41" s="121"/>
      <c r="P41" s="121"/>
      <c r="Q41" s="44"/>
      <c r="R41" s="44"/>
    </row>
    <row r="42" spans="1:19" ht="12.75" customHeight="1">
      <c r="A42" s="30" t="e">
        <f t="shared" si="0"/>
        <v>#N/A</v>
      </c>
      <c r="B42" s="29"/>
      <c r="C42" s="30" t="e">
        <f>IF(OR(A41&lt;$A$1,B41=""),NA(),AVERAGE(B41:INDEX(B$4:B41,A41-$A$1+1)))</f>
        <v>#N/A</v>
      </c>
      <c r="D42" s="30" t="e">
        <f t="shared" si="1"/>
        <v>#N/A</v>
      </c>
      <c r="E42" s="30" t="e">
        <f t="shared" si="2"/>
        <v>#N/A</v>
      </c>
      <c r="F42" s="30" t="e">
        <f t="shared" si="3"/>
        <v>#N/A</v>
      </c>
      <c r="G42" s="30" t="e">
        <f t="shared" si="4"/>
        <v>#N/A</v>
      </c>
      <c r="H42" s="30" t="e">
        <f>IF(ISNUMBER($D42),AVERAGE(D42:INDEX(D$4:D42,$A$1+1)),NA())</f>
        <v>#N/A</v>
      </c>
      <c r="I42" s="30" t="e">
        <f>IF(ISNUMBER($D42),AVERAGE(E42:INDEX(E$4:E42,$A$1+1)),NA())</f>
        <v>#N/A</v>
      </c>
      <c r="J42" s="30" t="e">
        <f>IF(ISNUMBER($D42),AVERAGE(F42:INDEX(F$4:F42,$A$1+1)),NA())</f>
        <v>#N/A</v>
      </c>
      <c r="K42" s="30" t="e">
        <f>IF(ISNUMBER($D42),AVERAGE(G42:INDEX(G$4:G42,$A$1+1)),NA())</f>
        <v>#N/A</v>
      </c>
      <c r="L42" s="30" t="e">
        <f>IF(ISNUMBER($D42),SUM(D42:INDEX(D$4:D42,$A$1+1)),NA())</f>
        <v>#N/A</v>
      </c>
      <c r="M42" s="30" t="e">
        <f t="shared" si="5"/>
        <v>#N/A</v>
      </c>
      <c r="O42" s="121"/>
      <c r="P42" s="121"/>
      <c r="Q42" s="44"/>
      <c r="R42" s="301" t="s">
        <v>158</v>
      </c>
    </row>
    <row r="43" spans="1:19" ht="12.75" customHeight="1">
      <c r="A43" s="30" t="e">
        <f t="shared" si="0"/>
        <v>#N/A</v>
      </c>
      <c r="B43" s="29"/>
      <c r="C43" s="30" t="e">
        <f>IF(OR(A42&lt;$A$1,B42=""),NA(),AVERAGE(B42:INDEX(B$4:B42,A42-$A$1+1)))</f>
        <v>#N/A</v>
      </c>
      <c r="D43" s="30" t="e">
        <f t="shared" si="1"/>
        <v>#N/A</v>
      </c>
      <c r="E43" s="30" t="e">
        <f t="shared" si="2"/>
        <v>#N/A</v>
      </c>
      <c r="F43" s="30" t="e">
        <f t="shared" si="3"/>
        <v>#N/A</v>
      </c>
      <c r="G43" s="30" t="e">
        <f t="shared" si="4"/>
        <v>#N/A</v>
      </c>
      <c r="H43" s="30" t="e">
        <f>IF(ISNUMBER($D43),AVERAGE(D43:INDEX(D$4:D43,$A$1+1)),NA())</f>
        <v>#N/A</v>
      </c>
      <c r="I43" s="30" t="e">
        <f>IF(ISNUMBER($D43),AVERAGE(E43:INDEX(E$4:E43,$A$1+1)),NA())</f>
        <v>#N/A</v>
      </c>
      <c r="J43" s="30" t="e">
        <f>IF(ISNUMBER($D43),AVERAGE(F43:INDEX(F$4:F43,$A$1+1)),NA())</f>
        <v>#N/A</v>
      </c>
      <c r="K43" s="30" t="e">
        <f>IF(ISNUMBER($D43),AVERAGE(G43:INDEX(G$4:G43,$A$1+1)),NA())</f>
        <v>#N/A</v>
      </c>
      <c r="L43" s="30" t="e">
        <f>IF(ISNUMBER($D43),SUM(D43:INDEX(D$4:D43,$A$1+1)),NA())</f>
        <v>#N/A</v>
      </c>
      <c r="M43" s="30" t="e">
        <f t="shared" si="5"/>
        <v>#N/A</v>
      </c>
      <c r="O43" s="121"/>
      <c r="P43" s="121"/>
      <c r="Q43" s="44"/>
      <c r="R43" s="44"/>
    </row>
    <row r="44" spans="1:19" ht="12.75" customHeight="1">
      <c r="A44" s="30" t="e">
        <f t="shared" si="0"/>
        <v>#N/A</v>
      </c>
      <c r="B44" s="29"/>
      <c r="C44" s="30" t="e">
        <f>IF(OR(A43&lt;$A$1,B43=""),NA(),AVERAGE(B43:INDEX(B$4:B43,A43-$A$1+1)))</f>
        <v>#N/A</v>
      </c>
      <c r="D44" s="30" t="e">
        <f t="shared" si="1"/>
        <v>#N/A</v>
      </c>
      <c r="E44" s="30" t="e">
        <f t="shared" si="2"/>
        <v>#N/A</v>
      </c>
      <c r="F44" s="30" t="e">
        <f t="shared" si="3"/>
        <v>#N/A</v>
      </c>
      <c r="G44" s="30" t="e">
        <f t="shared" si="4"/>
        <v>#N/A</v>
      </c>
      <c r="H44" s="30" t="e">
        <f>IF(ISNUMBER($D44),AVERAGE(D44:INDEX(D$4:D44,$A$1+1)),NA())</f>
        <v>#N/A</v>
      </c>
      <c r="I44" s="30" t="e">
        <f>IF(ISNUMBER($D44),AVERAGE(E44:INDEX(E$4:E44,$A$1+1)),NA())</f>
        <v>#N/A</v>
      </c>
      <c r="J44" s="30" t="e">
        <f>IF(ISNUMBER($D44),AVERAGE(F44:INDEX(F$4:F44,$A$1+1)),NA())</f>
        <v>#N/A</v>
      </c>
      <c r="K44" s="30" t="e">
        <f>IF(ISNUMBER($D44),AVERAGE(G44:INDEX(G$4:G44,$A$1+1)),NA())</f>
        <v>#N/A</v>
      </c>
      <c r="L44" s="30" t="e">
        <f>IF(ISNUMBER($D44),SUM(D44:INDEX(D$4:D44,$A$1+1)),NA())</f>
        <v>#N/A</v>
      </c>
      <c r="M44" s="30" t="e">
        <f t="shared" si="5"/>
        <v>#N/A</v>
      </c>
      <c r="O44" s="121"/>
      <c r="P44" s="121"/>
      <c r="Q44" s="44"/>
      <c r="R44" s="44"/>
    </row>
    <row r="45" spans="1:19" ht="12.75" customHeight="1">
      <c r="A45" s="30" t="e">
        <f t="shared" si="0"/>
        <v>#N/A</v>
      </c>
      <c r="C45" s="30" t="e">
        <f>IF(OR(A44&lt;$A$1,B44=""),NA(),AVERAGE(B44:INDEX(B$4:B44,A44-$A$1+1)))</f>
        <v>#N/A</v>
      </c>
      <c r="D45" s="30" t="e">
        <f t="shared" si="1"/>
        <v>#N/A</v>
      </c>
      <c r="E45" s="30" t="e">
        <f t="shared" si="2"/>
        <v>#N/A</v>
      </c>
      <c r="F45" s="30" t="e">
        <f t="shared" si="3"/>
        <v>#N/A</v>
      </c>
      <c r="G45" s="30" t="e">
        <f t="shared" si="4"/>
        <v>#N/A</v>
      </c>
      <c r="H45" s="30" t="e">
        <f>IF(ISNUMBER($D45),AVERAGE(D45:INDEX(D$4:D45,$A$1+1)),NA())</f>
        <v>#N/A</v>
      </c>
      <c r="I45" s="30" t="e">
        <f>IF(ISNUMBER($D45),AVERAGE(E45:INDEX(E$4:E45,$A$1+1)),NA())</f>
        <v>#N/A</v>
      </c>
      <c r="J45" s="30" t="e">
        <f>IF(ISNUMBER($D45),AVERAGE(F45:INDEX(F$4:F45,$A$1+1)),NA())</f>
        <v>#N/A</v>
      </c>
      <c r="K45" s="30" t="e">
        <f>IF(ISNUMBER($D45),AVERAGE(G45:INDEX(G$4:G45,$A$1+1)),NA())</f>
        <v>#N/A</v>
      </c>
      <c r="L45" s="30" t="e">
        <f>IF(ISNUMBER($D45),SUM(D45:INDEX(D$4:D45,$A$1+1)),NA())</f>
        <v>#N/A</v>
      </c>
      <c r="M45" s="30" t="e">
        <f t="shared" si="5"/>
        <v>#N/A</v>
      </c>
      <c r="O45" s="121"/>
      <c r="P45" s="121"/>
      <c r="Q45" s="44"/>
      <c r="R45" s="44"/>
    </row>
    <row r="46" spans="1:19" ht="12.75" customHeight="1">
      <c r="A46" s="30" t="e">
        <f t="shared" si="0"/>
        <v>#N/A</v>
      </c>
      <c r="C46" s="30" t="e">
        <f>IF(OR(A45&lt;$A$1,B45=""),NA(),AVERAGE(B45:INDEX(B$4:B45,A45-$A$1+1)))</f>
        <v>#N/A</v>
      </c>
      <c r="D46" s="30" t="e">
        <f t="shared" si="1"/>
        <v>#N/A</v>
      </c>
      <c r="E46" s="30" t="e">
        <f t="shared" si="2"/>
        <v>#N/A</v>
      </c>
      <c r="F46" s="30" t="e">
        <f t="shared" si="3"/>
        <v>#N/A</v>
      </c>
      <c r="G46" s="30" t="e">
        <f t="shared" si="4"/>
        <v>#N/A</v>
      </c>
      <c r="H46" s="30" t="e">
        <f>IF(ISNUMBER($D46),AVERAGE(D46:INDEX(D$4:D46,$A$1+1)),NA())</f>
        <v>#N/A</v>
      </c>
      <c r="I46" s="30" t="e">
        <f>IF(ISNUMBER($D46),AVERAGE(E46:INDEX(E$4:E46,$A$1+1)),NA())</f>
        <v>#N/A</v>
      </c>
      <c r="J46" s="30" t="e">
        <f>IF(ISNUMBER($D46),AVERAGE(F46:INDEX(F$4:F46,$A$1+1)),NA())</f>
        <v>#N/A</v>
      </c>
      <c r="K46" s="30" t="e">
        <f>IF(ISNUMBER($D46),AVERAGE(G46:INDEX(G$4:G46,$A$1+1)),NA())</f>
        <v>#N/A</v>
      </c>
      <c r="L46" s="30" t="e">
        <f>IF(ISNUMBER($D46),SUM(D46:INDEX(D$4:D46,$A$1+1)),NA())</f>
        <v>#N/A</v>
      </c>
      <c r="M46" s="30" t="e">
        <f t="shared" si="5"/>
        <v>#N/A</v>
      </c>
      <c r="O46" s="44"/>
      <c r="P46" s="44"/>
    </row>
    <row r="47" spans="1:19" ht="12.75" customHeight="1">
      <c r="A47" s="30" t="e">
        <f t="shared" si="0"/>
        <v>#N/A</v>
      </c>
      <c r="C47" s="30" t="e">
        <f>IF(OR(A46&lt;$A$1,B46=""),NA(),AVERAGE(B46:INDEX(B$4:B46,A46-$A$1+1)))</f>
        <v>#N/A</v>
      </c>
      <c r="D47" s="30" t="e">
        <f t="shared" si="1"/>
        <v>#N/A</v>
      </c>
      <c r="E47" s="30" t="e">
        <f t="shared" si="2"/>
        <v>#N/A</v>
      </c>
      <c r="F47" s="30" t="e">
        <f t="shared" si="3"/>
        <v>#N/A</v>
      </c>
      <c r="G47" s="30" t="e">
        <f t="shared" si="4"/>
        <v>#N/A</v>
      </c>
      <c r="H47" s="30" t="e">
        <f>IF(ISNUMBER($D47),AVERAGE(D47:INDEX(D$4:D47,$A$1+1)),NA())</f>
        <v>#N/A</v>
      </c>
      <c r="I47" s="30" t="e">
        <f>IF(ISNUMBER($D47),AVERAGE(E47:INDEX(E$4:E47,$A$1+1)),NA())</f>
        <v>#N/A</v>
      </c>
      <c r="J47" s="30" t="e">
        <f>IF(ISNUMBER($D47),AVERAGE(F47:INDEX(F$4:F47,$A$1+1)),NA())</f>
        <v>#N/A</v>
      </c>
      <c r="K47" s="30" t="e">
        <f>IF(ISNUMBER($D47),AVERAGE(G47:INDEX(G$4:G47,$A$1+1)),NA())</f>
        <v>#N/A</v>
      </c>
      <c r="L47" s="30" t="e">
        <f>IF(ISNUMBER($D47),SUM(D47:INDEX(D$4:D47,$A$1+1)),NA())</f>
        <v>#N/A</v>
      </c>
      <c r="M47" s="30" t="e">
        <f t="shared" si="5"/>
        <v>#N/A</v>
      </c>
      <c r="O47" s="44"/>
      <c r="P47" s="44"/>
    </row>
    <row r="48" spans="1:19" ht="12.75" customHeight="1">
      <c r="A48" s="30" t="e">
        <f t="shared" si="0"/>
        <v>#N/A</v>
      </c>
      <c r="C48" s="30" t="e">
        <f>IF(OR(A47&lt;$A$1,B47=""),NA(),AVERAGE(B47:INDEX(B$4:B47,A47-$A$1+1)))</f>
        <v>#N/A</v>
      </c>
      <c r="D48" s="30" t="e">
        <f t="shared" si="1"/>
        <v>#N/A</v>
      </c>
      <c r="E48" s="30" t="e">
        <f t="shared" si="2"/>
        <v>#N/A</v>
      </c>
      <c r="F48" s="30" t="e">
        <f t="shared" si="3"/>
        <v>#N/A</v>
      </c>
      <c r="G48" s="30" t="e">
        <f t="shared" si="4"/>
        <v>#N/A</v>
      </c>
      <c r="H48" s="30" t="e">
        <f>IF(ISNUMBER($D48),AVERAGE(D48:INDEX(D$4:D48,$A$1+1)),NA())</f>
        <v>#N/A</v>
      </c>
      <c r="I48" s="30" t="e">
        <f>IF(ISNUMBER($D48),AVERAGE(E48:INDEX(E$4:E48,$A$1+1)),NA())</f>
        <v>#N/A</v>
      </c>
      <c r="J48" s="30" t="e">
        <f>IF(ISNUMBER($D48),AVERAGE(F48:INDEX(F$4:F48,$A$1+1)),NA())</f>
        <v>#N/A</v>
      </c>
      <c r="K48" s="30" t="e">
        <f>IF(ISNUMBER($D48),AVERAGE(G48:INDEX(G$4:G48,$A$1+1)),NA())</f>
        <v>#N/A</v>
      </c>
      <c r="L48" s="30" t="e">
        <f>IF(ISNUMBER($D48),SUM(D48:INDEX(D$4:D48,$A$1+1)),NA())</f>
        <v>#N/A</v>
      </c>
      <c r="M48" s="30" t="e">
        <f t="shared" si="5"/>
        <v>#N/A</v>
      </c>
    </row>
    <row r="49" spans="1:15" ht="12.75" customHeight="1">
      <c r="A49" s="30" t="e">
        <f t="shared" si="0"/>
        <v>#N/A</v>
      </c>
      <c r="C49" s="30" t="e">
        <f>IF(OR(A48&lt;$A$1,B48=""),NA(),AVERAGE(B48:INDEX(B$4:B48,A48-$A$1+1)))</f>
        <v>#N/A</v>
      </c>
      <c r="D49" s="30" t="e">
        <f t="shared" si="1"/>
        <v>#N/A</v>
      </c>
      <c r="E49" s="30" t="e">
        <f t="shared" si="2"/>
        <v>#N/A</v>
      </c>
      <c r="F49" s="30" t="e">
        <f t="shared" si="3"/>
        <v>#N/A</v>
      </c>
      <c r="G49" s="30" t="e">
        <f t="shared" si="4"/>
        <v>#N/A</v>
      </c>
      <c r="H49" s="30" t="e">
        <f>IF(ISNUMBER($D49),AVERAGE(D49:INDEX(D$4:D49,$A$1+1)),NA())</f>
        <v>#N/A</v>
      </c>
      <c r="I49" s="30" t="e">
        <f>IF(ISNUMBER($D49),AVERAGE(E49:INDEX(E$4:E49,$A$1+1)),NA())</f>
        <v>#N/A</v>
      </c>
      <c r="J49" s="30" t="e">
        <f>IF(ISNUMBER($D49),AVERAGE(F49:INDEX(F$4:F49,$A$1+1)),NA())</f>
        <v>#N/A</v>
      </c>
      <c r="K49" s="30" t="e">
        <f>IF(ISNUMBER($D49),AVERAGE(G49:INDEX(G$4:G49,$A$1+1)),NA())</f>
        <v>#N/A</v>
      </c>
      <c r="L49" s="30" t="e">
        <f>IF(ISNUMBER($D49),SUM(D49:INDEX(D$4:D49,$A$1+1)),NA())</f>
        <v>#N/A</v>
      </c>
      <c r="M49" s="30" t="e">
        <f t="shared" si="5"/>
        <v>#N/A</v>
      </c>
    </row>
    <row r="50" spans="1:15" ht="12.75" customHeight="1">
      <c r="A50" s="30" t="e">
        <f t="shared" si="0"/>
        <v>#N/A</v>
      </c>
      <c r="C50" s="30" t="e">
        <f>IF(OR(A49&lt;$A$1,B49=""),NA(),AVERAGE(B49:INDEX(B$4:B49,A49-$A$1+1)))</f>
        <v>#N/A</v>
      </c>
      <c r="D50" s="30" t="e">
        <f t="shared" si="1"/>
        <v>#N/A</v>
      </c>
      <c r="E50" s="30" t="e">
        <f t="shared" si="2"/>
        <v>#N/A</v>
      </c>
      <c r="F50" s="30" t="e">
        <f t="shared" si="3"/>
        <v>#N/A</v>
      </c>
      <c r="G50" s="30" t="e">
        <f t="shared" si="4"/>
        <v>#N/A</v>
      </c>
      <c r="H50" s="30" t="e">
        <f>IF(ISNUMBER($D50),AVERAGE(D50:INDEX(D$4:D50,$A$1+1)),NA())</f>
        <v>#N/A</v>
      </c>
      <c r="I50" s="30" t="e">
        <f>IF(ISNUMBER($D50),AVERAGE(E50:INDEX(E$4:E50,$A$1+1)),NA())</f>
        <v>#N/A</v>
      </c>
      <c r="J50" s="30" t="e">
        <f>IF(ISNUMBER($D50),AVERAGE(F50:INDEX(F$4:F50,$A$1+1)),NA())</f>
        <v>#N/A</v>
      </c>
      <c r="K50" s="30" t="e">
        <f>IF(ISNUMBER($D50),AVERAGE(G50:INDEX(G$4:G50,$A$1+1)),NA())</f>
        <v>#N/A</v>
      </c>
      <c r="L50" s="30" t="e">
        <f>IF(ISNUMBER($D50),SUM(D50:INDEX(D$4:D50,$A$1+1)),NA())</f>
        <v>#N/A</v>
      </c>
      <c r="M50" s="30" t="e">
        <f t="shared" si="5"/>
        <v>#N/A</v>
      </c>
    </row>
    <row r="51" spans="1:15" ht="12.75" customHeight="1">
      <c r="A51" s="30" t="e">
        <f t="shared" si="0"/>
        <v>#N/A</v>
      </c>
      <c r="C51" s="30" t="e">
        <f>IF(OR(A50&lt;$A$1,B50=""),NA(),AVERAGE(B50:INDEX(B$4:B50,A50-$A$1+1)))</f>
        <v>#N/A</v>
      </c>
      <c r="D51" s="30" t="e">
        <f t="shared" si="1"/>
        <v>#N/A</v>
      </c>
      <c r="E51" s="30" t="e">
        <f t="shared" si="2"/>
        <v>#N/A</v>
      </c>
      <c r="F51" s="30" t="e">
        <f t="shared" si="3"/>
        <v>#N/A</v>
      </c>
      <c r="G51" s="30" t="e">
        <f t="shared" si="4"/>
        <v>#N/A</v>
      </c>
      <c r="H51" s="30" t="e">
        <f>IF(ISNUMBER($D51),AVERAGE(D51:INDEX(D$4:D51,$A$1+1)),NA())</f>
        <v>#N/A</v>
      </c>
      <c r="I51" s="30" t="e">
        <f>IF(ISNUMBER($D51),AVERAGE(E51:INDEX(E$4:E51,$A$1+1)),NA())</f>
        <v>#N/A</v>
      </c>
      <c r="J51" s="30" t="e">
        <f>IF(ISNUMBER($D51),AVERAGE(F51:INDEX(F$4:F51,$A$1+1)),NA())</f>
        <v>#N/A</v>
      </c>
      <c r="K51" s="30" t="e">
        <f>IF(ISNUMBER($D51),AVERAGE(G51:INDEX(G$4:G51,$A$1+1)),NA())</f>
        <v>#N/A</v>
      </c>
      <c r="L51" s="30" t="e">
        <f>IF(ISNUMBER($D51),SUM(D51:INDEX(D$4:D51,$A$1+1)),NA())</f>
        <v>#N/A</v>
      </c>
      <c r="M51" s="30" t="e">
        <f t="shared" si="5"/>
        <v>#N/A</v>
      </c>
    </row>
    <row r="52" spans="1:15" ht="12.75" customHeight="1">
      <c r="A52" s="30" t="e">
        <f t="shared" si="0"/>
        <v>#N/A</v>
      </c>
      <c r="C52" s="30" t="e">
        <f>IF(OR(A51&lt;$A$1,B51=""),NA(),AVERAGE(B51:INDEX(B$4:B51,A51-$A$1+1)))</f>
        <v>#N/A</v>
      </c>
      <c r="D52" s="30" t="e">
        <f t="shared" si="1"/>
        <v>#N/A</v>
      </c>
      <c r="E52" s="30" t="e">
        <f t="shared" si="2"/>
        <v>#N/A</v>
      </c>
      <c r="F52" s="30" t="e">
        <f t="shared" si="3"/>
        <v>#N/A</v>
      </c>
      <c r="G52" s="30" t="e">
        <f t="shared" si="4"/>
        <v>#N/A</v>
      </c>
      <c r="H52" s="30" t="e">
        <f>IF(ISNUMBER($D52),AVERAGE(D52:INDEX(D$4:D52,$A$1+1)),NA())</f>
        <v>#N/A</v>
      </c>
      <c r="I52" s="30" t="e">
        <f>IF(ISNUMBER($D52),AVERAGE(E52:INDEX(E$4:E52,$A$1+1)),NA())</f>
        <v>#N/A</v>
      </c>
      <c r="J52" s="30" t="e">
        <f>IF(ISNUMBER($D52),AVERAGE(F52:INDEX(F$4:F52,$A$1+1)),NA())</f>
        <v>#N/A</v>
      </c>
      <c r="K52" s="30" t="e">
        <f>IF(ISNUMBER($D52),AVERAGE(G52:INDEX(G$4:G52,$A$1+1)),NA())</f>
        <v>#N/A</v>
      </c>
      <c r="L52" s="30" t="e">
        <f>IF(ISNUMBER($D52),SUM(D52:INDEX(D$4:D52,$A$1+1)),NA())</f>
        <v>#N/A</v>
      </c>
      <c r="M52" s="30" t="e">
        <f t="shared" si="5"/>
        <v>#N/A</v>
      </c>
    </row>
    <row r="53" spans="1:15" ht="12.75" customHeight="1">
      <c r="A53" s="30" t="e">
        <f t="shared" si="0"/>
        <v>#N/A</v>
      </c>
      <c r="C53" s="30" t="e">
        <f>IF(OR(A52&lt;$A$1,B52=""),NA(),AVERAGE(B52:INDEX(B$4:B52,A52-$A$1+1)))</f>
        <v>#N/A</v>
      </c>
      <c r="D53" s="30" t="e">
        <f t="shared" si="1"/>
        <v>#N/A</v>
      </c>
      <c r="E53" s="30" t="e">
        <f t="shared" si="2"/>
        <v>#N/A</v>
      </c>
      <c r="F53" s="30" t="e">
        <f t="shared" si="3"/>
        <v>#N/A</v>
      </c>
      <c r="G53" s="30" t="e">
        <f t="shared" si="4"/>
        <v>#N/A</v>
      </c>
      <c r="H53" s="30" t="e">
        <f>IF(ISNUMBER($D53),AVERAGE(D53:INDEX(D$4:D53,$A$1+1)),NA())</f>
        <v>#N/A</v>
      </c>
      <c r="I53" s="30" t="e">
        <f>IF(ISNUMBER($D53),AVERAGE(E53:INDEX(E$4:E53,$A$1+1)),NA())</f>
        <v>#N/A</v>
      </c>
      <c r="J53" s="30" t="e">
        <f>IF(ISNUMBER($D53),AVERAGE(F53:INDEX(F$4:F53,$A$1+1)),NA())</f>
        <v>#N/A</v>
      </c>
      <c r="K53" s="30" t="e">
        <f>IF(ISNUMBER($D53),AVERAGE(G53:INDEX(G$4:G53,$A$1+1)),NA())</f>
        <v>#N/A</v>
      </c>
      <c r="L53" s="30" t="e">
        <f>IF(ISNUMBER($D53),SUM(D53:INDEX(D$4:D53,$A$1+1)),NA())</f>
        <v>#N/A</v>
      </c>
      <c r="M53" s="30" t="e">
        <f t="shared" si="5"/>
        <v>#N/A</v>
      </c>
    </row>
    <row r="54" spans="1:15" ht="12.75" customHeight="1" thickBot="1"/>
    <row r="55" spans="1:15" ht="12.75" customHeight="1">
      <c r="A55" s="302" t="str">
        <f>PROPER(CHAR(96+COLUMN(A1)))&amp;ROW(A1)</f>
        <v>A1</v>
      </c>
      <c r="B55" s="294" t="e" cm="1">
        <f t="array" aca="1" ref="B55" ca="1">_xlfn.FORMULATEXT(INDIRECT(A55))</f>
        <v>#N/A</v>
      </c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4"/>
    </row>
    <row r="56" spans="1:15" ht="12.75" customHeight="1">
      <c r="A56" s="305" t="str">
        <f>PROPER(CHAR(96+COLUMN(C8)))&amp;ROW(C8)</f>
        <v>C8</v>
      </c>
      <c r="B56" s="295" t="str" cm="1">
        <f t="array" aca="1" ref="B56" ca="1">_xlfn.FORMULATEXT(INDIRECT(A56))</f>
        <v>=IF(OR(A7&lt;$A$1,B7=""),NA(),AVERAGE(B7:INDEX(B$4:B7,A7-$A$1+1)))</v>
      </c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306"/>
      <c r="N56" s="306"/>
      <c r="O56" s="307"/>
    </row>
    <row r="57" spans="1:15" ht="12.75" customHeight="1">
      <c r="A57" s="305" t="e">
        <f>PROPER(CHAR(96+COLUMN(#REF!)))&amp;ROW(#REF!)</f>
        <v>#REF!</v>
      </c>
      <c r="B57" s="295" t="e" cm="1">
        <f t="array" aca="1" ref="B57" ca="1">_xlfn.FORMULATEXT(INDIRECT(A57))</f>
        <v>#REF!</v>
      </c>
      <c r="C57" s="295"/>
      <c r="D57" s="296"/>
      <c r="E57" s="296"/>
      <c r="F57" s="296"/>
      <c r="G57" s="296"/>
      <c r="H57" s="296"/>
      <c r="I57" s="296"/>
      <c r="J57" s="308" t="s">
        <v>111</v>
      </c>
      <c r="K57" s="306"/>
      <c r="L57" s="296"/>
      <c r="M57" s="306"/>
      <c r="N57" s="306"/>
      <c r="O57" s="307"/>
    </row>
    <row r="58" spans="1:15" ht="12.75" customHeight="1">
      <c r="A58" s="305" t="str">
        <f>PROPER(CHAR(96+COLUMN(D8)))&amp;ROW(D8)</f>
        <v>D8</v>
      </c>
      <c r="B58" s="295" t="str" cm="1">
        <f t="array" aca="1" ref="B58" ca="1">_xlfn.FORMULATEXT(INDIRECT(A58))</f>
        <v>=IF(AND(ISNUMBER($C8),ISNUMBER($B8)),B8-C8,NA())</v>
      </c>
      <c r="C58" s="295"/>
      <c r="D58" s="296"/>
      <c r="E58" s="296"/>
      <c r="F58" s="296"/>
      <c r="G58" s="296"/>
      <c r="H58" s="296"/>
      <c r="I58" s="296"/>
      <c r="J58" s="296"/>
      <c r="K58" s="296"/>
      <c r="L58" s="296"/>
      <c r="M58" s="306"/>
      <c r="N58" s="306"/>
      <c r="O58" s="307"/>
    </row>
    <row r="59" spans="1:15" ht="12.75" customHeight="1">
      <c r="A59" s="305" t="str">
        <f>PROPER(CHAR(96+COLUMN(E8)))&amp;ROW(E8)</f>
        <v>E8</v>
      </c>
      <c r="B59" s="295" t="str" cm="1">
        <f t="array" aca="1" ref="B59" ca="1">_xlfn.FORMULATEXT(INDIRECT(A59))</f>
        <v>=IF(ISNUMBER($D8),ABS($D8),NA())</v>
      </c>
      <c r="C59" s="295"/>
      <c r="D59" s="296"/>
      <c r="E59" s="296"/>
      <c r="F59" s="296"/>
      <c r="G59" s="296"/>
      <c r="H59" s="296"/>
      <c r="I59" s="296"/>
      <c r="J59" s="296"/>
      <c r="K59" s="296"/>
      <c r="L59" s="296"/>
      <c r="M59" s="306"/>
      <c r="N59" s="306"/>
      <c r="O59" s="307"/>
    </row>
    <row r="60" spans="1:15" ht="12.75" customHeight="1">
      <c r="A60" s="305" t="str">
        <f>PROPER(CHAR(96+COLUMN(F8)))&amp;ROW(F8)</f>
        <v>F8</v>
      </c>
      <c r="B60" s="295" t="str" cm="1">
        <f t="array" aca="1" ref="B60" ca="1">_xlfn.FORMULATEXT(INDIRECT(A60))</f>
        <v>=IF(ISNUMBER($D8),$D8^2,NA())</v>
      </c>
      <c r="C60" s="295"/>
      <c r="D60" s="296"/>
      <c r="E60" s="296"/>
      <c r="F60" s="296"/>
      <c r="G60" s="296"/>
      <c r="H60" s="296"/>
      <c r="I60" s="296"/>
      <c r="J60" s="296"/>
      <c r="K60" s="296"/>
      <c r="L60" s="296"/>
      <c r="M60" s="306"/>
      <c r="N60" s="306"/>
      <c r="O60" s="307"/>
    </row>
    <row r="61" spans="1:15" ht="12.75" customHeight="1">
      <c r="A61" s="305" t="str">
        <f>PROPER(CHAR(96+COLUMN(G8)))&amp;ROW(G8)</f>
        <v>G8</v>
      </c>
      <c r="B61" s="295" t="str" cm="1">
        <f t="array" aca="1" ref="B61" ca="1">_xlfn.FORMULATEXT(INDIRECT(A61))</f>
        <v>=IF(ISNUMBER($D8),E8/B8,NA())</v>
      </c>
      <c r="C61" s="295"/>
      <c r="D61" s="296"/>
      <c r="E61" s="296"/>
      <c r="F61" s="296"/>
      <c r="G61" s="296"/>
      <c r="H61" s="296"/>
      <c r="I61" s="296"/>
      <c r="J61" s="296"/>
      <c r="K61" s="296"/>
      <c r="L61" s="296"/>
      <c r="M61" s="306"/>
      <c r="N61" s="306"/>
      <c r="O61" s="307"/>
    </row>
    <row r="62" spans="1:15" ht="12.75" customHeight="1">
      <c r="A62" s="305" t="str">
        <f>PROPER(CHAR(96+COLUMN(I8)))&amp;ROW(I8)</f>
        <v>I8</v>
      </c>
      <c r="B62" s="295" t="str" cm="1">
        <f t="array" aca="1" ref="B62" ca="1">_xlfn.FORMULATEXT(INDIRECT(A62))</f>
        <v>=IF(ISNUMBER($D8),AVERAGE(E8:INDEX(E$4:E8,$A$1+1)),NA())</v>
      </c>
      <c r="C62" s="295"/>
      <c r="D62" s="296"/>
      <c r="E62" s="296"/>
      <c r="F62" s="296"/>
      <c r="G62" s="296"/>
      <c r="H62" s="296"/>
      <c r="I62" s="296"/>
      <c r="J62" s="296"/>
      <c r="K62" s="296"/>
      <c r="L62" s="296"/>
      <c r="M62" s="306"/>
      <c r="N62" s="306"/>
      <c r="O62" s="307"/>
    </row>
    <row r="63" spans="1:15" ht="12.75" customHeight="1">
      <c r="A63" s="305" t="str">
        <f>PROPER(CHAR(96+COLUMN(J8)))&amp;ROW(J8)</f>
        <v>J8</v>
      </c>
      <c r="B63" s="295" t="str" cm="1">
        <f t="array" aca="1" ref="B63" ca="1">_xlfn.FORMULATEXT(INDIRECT(A63))</f>
        <v>=IF(ISNUMBER($D8),AVERAGE(F8:INDEX(F$4:F8,$A$1+1)),NA())</v>
      </c>
      <c r="C63" s="295"/>
      <c r="D63" s="296"/>
      <c r="E63" s="296"/>
      <c r="F63" s="296"/>
      <c r="G63" s="296"/>
      <c r="H63" s="296"/>
      <c r="I63" s="296"/>
      <c r="J63" s="296"/>
      <c r="K63" s="296"/>
      <c r="L63" s="296"/>
      <c r="M63" s="306"/>
      <c r="N63" s="306"/>
      <c r="O63" s="307"/>
    </row>
    <row r="64" spans="1:15" ht="12.75" customHeight="1">
      <c r="A64" s="305" t="str">
        <f>PROPER(CHAR(96+COLUMN(K8)))&amp;ROW(K8)</f>
        <v>K8</v>
      </c>
      <c r="B64" s="295" t="str" cm="1">
        <f t="array" aca="1" ref="B64" ca="1">_xlfn.FORMULATEXT(INDIRECT(A64))</f>
        <v>=IF(ISNUMBER($D8),AVERAGE(G8:INDEX(G$4:G8,$A$1+1)),NA())</v>
      </c>
      <c r="C64" s="295"/>
      <c r="D64" s="296"/>
      <c r="E64" s="296"/>
      <c r="F64" s="296"/>
      <c r="G64" s="296"/>
      <c r="H64" s="296"/>
      <c r="I64" s="296"/>
      <c r="J64" s="296"/>
      <c r="K64" s="296"/>
      <c r="L64" s="296"/>
      <c r="M64" s="306"/>
      <c r="N64" s="306"/>
      <c r="O64" s="307"/>
    </row>
    <row r="65" spans="1:15" ht="12.75" customHeight="1">
      <c r="A65" s="305" t="str">
        <f>PROPER(CHAR(96+COLUMN(L8)))&amp;ROW(L8)</f>
        <v>L8</v>
      </c>
      <c r="B65" s="295" t="str" cm="1">
        <f t="array" aca="1" ref="B65" ca="1">_xlfn.FORMULATEXT(INDIRECT(A65))</f>
        <v>=IF(ISNUMBER($D8),SUM(D8:INDEX(D$4:D8,$A$1+1)),NA())</v>
      </c>
      <c r="C65" s="295"/>
      <c r="D65" s="296"/>
      <c r="E65" s="296"/>
      <c r="F65" s="296"/>
      <c r="G65" s="296"/>
      <c r="H65" s="296"/>
      <c r="I65" s="296"/>
      <c r="J65" s="296"/>
      <c r="K65" s="296"/>
      <c r="L65" s="296"/>
      <c r="M65" s="306"/>
      <c r="N65" s="306"/>
      <c r="O65" s="307"/>
    </row>
    <row r="66" spans="1:15" ht="12.75" customHeight="1">
      <c r="A66" s="305" t="str">
        <f>PROPER(CHAR(96+COLUMN(M8)))&amp;ROW(M8)</f>
        <v>M8</v>
      </c>
      <c r="B66" s="295" t="str" cm="1">
        <f t="array" aca="1" ref="B66" ca="1">_xlfn.FORMULATEXT(INDIRECT(A66))</f>
        <v>=IF(ISNUMBER($D8),L8/I8,NA())</v>
      </c>
      <c r="C66" s="295"/>
      <c r="D66" s="296"/>
      <c r="E66" s="296"/>
      <c r="F66" s="296"/>
      <c r="G66" s="296"/>
      <c r="H66" s="296"/>
      <c r="I66" s="296"/>
      <c r="J66" s="296"/>
      <c r="K66" s="296"/>
      <c r="L66" s="296"/>
      <c r="M66" s="306"/>
      <c r="N66" s="306"/>
      <c r="O66" s="307"/>
    </row>
    <row r="67" spans="1:15" ht="12.75" customHeight="1" thickBot="1">
      <c r="A67" s="309" t="str">
        <f>PROPER(CHAR(96+COLUMN(H8)))&amp;ROW(H8)</f>
        <v>H8</v>
      </c>
      <c r="B67" s="297" t="str" cm="1">
        <f t="array" aca="1" ref="B67" ca="1">_xlfn.FORMULATEXT(INDIRECT(A67))</f>
        <v>=IF(ISNUMBER($D8),AVERAGE(D8:INDEX(D$4:D8,$A$1+1)),NA())</v>
      </c>
      <c r="C67" s="297"/>
      <c r="D67" s="310"/>
      <c r="E67" s="310"/>
      <c r="F67" s="310"/>
      <c r="G67" s="310"/>
      <c r="H67" s="310"/>
      <c r="I67" s="310"/>
      <c r="J67" s="310"/>
      <c r="K67" s="311"/>
      <c r="L67" s="312"/>
      <c r="M67" s="311"/>
      <c r="N67" s="311"/>
      <c r="O67" s="313"/>
    </row>
    <row r="68" spans="1:15" ht="12.75" customHeight="1"/>
    <row r="69" spans="1:15" ht="12.75" customHeight="1"/>
    <row r="70" spans="1:15" ht="12.75" customHeight="1"/>
    <row r="71" spans="1:15" ht="12.75" customHeight="1"/>
    <row r="72" spans="1:15" ht="12.75" customHeight="1"/>
    <row r="73" spans="1:15" ht="12.75" customHeight="1"/>
    <row r="74" spans="1:15" ht="12.75" customHeight="1"/>
    <row r="75" spans="1:15" ht="12.75" customHeight="1"/>
    <row r="76" spans="1:15" ht="12.75" customHeight="1"/>
    <row r="77" spans="1:15" ht="12.75" customHeight="1"/>
    <row r="78" spans="1:15" ht="12.75" customHeight="1"/>
    <row r="79" spans="1:15" ht="12.75" customHeight="1"/>
    <row r="80" spans="1:1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</sheetData>
  <conditionalFormatting sqref="Q6:Q29 Q31:Q33">
    <cfRule type="expression" dxfId="13" priority="10">
      <formula>ISNUMBER(Q6)</formula>
    </cfRule>
  </conditionalFormatting>
  <conditionalFormatting sqref="O6:O33">
    <cfRule type="expression" dxfId="12" priority="11">
      <formula>ISNUMBER(O6)</formula>
    </cfRule>
  </conditionalFormatting>
  <conditionalFormatting sqref="Q5:S29">
    <cfRule type="cellIs" dxfId="11" priority="12" operator="equal">
      <formula>Q$31</formula>
    </cfRule>
  </conditionalFormatting>
  <conditionalFormatting sqref="C5:M8">
    <cfRule type="expression" dxfId="10" priority="3">
      <formula>ISERROR(C5)</formula>
    </cfRule>
  </conditionalFormatting>
  <conditionalFormatting sqref="C9:M53">
    <cfRule type="expression" dxfId="9" priority="2">
      <formula>ISERROR(C9)</formula>
    </cfRule>
  </conditionalFormatting>
  <conditionalFormatting sqref="A5:A53">
    <cfRule type="expression" dxfId="8" priority="1">
      <formula>ISERROR(A5)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4A3D-4504-47E7-8DBB-3131C10766C1}">
  <dimension ref="A1:AI53"/>
  <sheetViews>
    <sheetView topLeftCell="D1" zoomScale="92" zoomScaleNormal="92" workbookViewId="0">
      <selection activeCell="Q1" sqref="Q1:AI33"/>
    </sheetView>
  </sheetViews>
  <sheetFormatPr defaultColWidth="8.7109375" defaultRowHeight="16.5"/>
  <cols>
    <col min="1" max="1" width="4.7109375" style="24" customWidth="1"/>
    <col min="2" max="2" width="6" style="24" bestFit="1" customWidth="1"/>
    <col min="3" max="5" width="10.7109375" style="24" customWidth="1"/>
    <col min="6" max="6" width="11.42578125" style="54" customWidth="1"/>
    <col min="7" max="7" width="11.42578125" style="24" customWidth="1"/>
    <col min="8" max="8" width="4.28515625" style="24" customWidth="1"/>
    <col min="9" max="9" width="10.28515625" style="24" bestFit="1" customWidth="1"/>
    <col min="10" max="10" width="12.28515625" style="24" customWidth="1"/>
    <col min="11" max="11" width="25.140625" style="24" bestFit="1" customWidth="1"/>
    <col min="12" max="18" width="9.140625" style="24" customWidth="1"/>
    <col min="19" max="20" width="17.28515625" style="24" bestFit="1" customWidth="1"/>
    <col min="21" max="21" width="11.7109375" style="24" bestFit="1" customWidth="1"/>
    <col min="22" max="23" width="8.7109375" style="24" bestFit="1" customWidth="1"/>
    <col min="24" max="24" width="14.7109375" style="24" bestFit="1" customWidth="1"/>
    <col min="25" max="16384" width="8.7109375" style="24"/>
  </cols>
  <sheetData>
    <row r="1" spans="1:35" ht="17.25" thickBot="1">
      <c r="A1" s="98" t="s">
        <v>0</v>
      </c>
      <c r="B1" s="98" t="s">
        <v>1</v>
      </c>
      <c r="C1" s="163" t="s">
        <v>66</v>
      </c>
      <c r="D1" s="98" t="s">
        <v>68</v>
      </c>
      <c r="E1" s="99" t="s">
        <v>62</v>
      </c>
      <c r="F1" s="99" t="s">
        <v>67</v>
      </c>
      <c r="G1" s="98" t="s">
        <v>118</v>
      </c>
      <c r="L1" s="162"/>
      <c r="M1" s="87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>
      <c r="A2" s="111">
        <f>'4.AllMetricsUsing.ES'!A4</f>
        <v>1</v>
      </c>
      <c r="B2" s="106">
        <f>'4.AllMetricsUsing.ES'!B4</f>
        <v>6460</v>
      </c>
      <c r="C2" s="164">
        <f t="shared" ref="C2:C28" si="0">$J$16+$J$17*A2</f>
        <v>8562.8205133361171</v>
      </c>
      <c r="D2" s="108">
        <f t="shared" ref="D2:D27" si="1">(B2-$J$18)^2</f>
        <v>53920778.698224865</v>
      </c>
      <c r="E2" s="110">
        <f>AVERAGE($B$2:$B$27)</f>
        <v>13803.076923076924</v>
      </c>
      <c r="F2" s="107">
        <f t="shared" ref="F2:F27" si="2">(B2-C2)^2</f>
        <v>4421854.1113071712</v>
      </c>
      <c r="G2" s="108">
        <f t="shared" ref="G2:G27" si="3">D2-F2</f>
        <v>49498924.586917691</v>
      </c>
      <c r="L2" s="161"/>
      <c r="M2" s="161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>
      <c r="A3" s="111">
        <f>'4.AllMetricsUsing.ES'!A5</f>
        <v>2</v>
      </c>
      <c r="B3" s="106">
        <f>'4.AllMetricsUsing.ES'!B5</f>
        <v>7480</v>
      </c>
      <c r="C3" s="164">
        <f t="shared" si="0"/>
        <v>8982.0410260792924</v>
      </c>
      <c r="D3" s="108">
        <f t="shared" si="1"/>
        <v>39981301.775147937</v>
      </c>
      <c r="E3" s="110">
        <f t="shared" ref="E3:E27" si="4">AVERAGE($B$2:$B$27)</f>
        <v>13803.076923076924</v>
      </c>
      <c r="F3" s="107">
        <f t="shared" si="2"/>
        <v>2256127.2440253333</v>
      </c>
      <c r="G3" s="108">
        <f t="shared" si="3"/>
        <v>37725174.531122603</v>
      </c>
      <c r="L3" s="161"/>
      <c r="M3" s="161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>
      <c r="A4" s="111">
        <f>'4.AllMetricsUsing.ES'!A6</f>
        <v>3</v>
      </c>
      <c r="B4" s="106">
        <f>'4.AllMetricsUsing.ES'!B6</f>
        <v>8220</v>
      </c>
      <c r="C4" s="164">
        <f t="shared" si="0"/>
        <v>9401.2615388224676</v>
      </c>
      <c r="D4" s="108">
        <f t="shared" si="1"/>
        <v>31170747.928994089</v>
      </c>
      <c r="E4" s="110">
        <f t="shared" si="4"/>
        <v>13803.076923076924</v>
      </c>
      <c r="F4" s="107">
        <f t="shared" si="2"/>
        <v>1395378.8231012241</v>
      </c>
      <c r="G4" s="108">
        <f t="shared" si="3"/>
        <v>29775369.105892867</v>
      </c>
      <c r="L4" s="161"/>
      <c r="M4" s="161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>
      <c r="A5" s="111">
        <f>'4.AllMetricsUsing.ES'!A7</f>
        <v>4</v>
      </c>
      <c r="B5" s="106">
        <f>'4.AllMetricsUsing.ES'!B7</f>
        <v>9480</v>
      </c>
      <c r="C5" s="164">
        <f t="shared" si="0"/>
        <v>9820.4820515656429</v>
      </c>
      <c r="D5" s="108">
        <f t="shared" si="1"/>
        <v>18688994.082840241</v>
      </c>
      <c r="E5" s="110">
        <f t="shared" si="4"/>
        <v>13803.076923076924</v>
      </c>
      <c r="F5" s="107">
        <f t="shared" si="2"/>
        <v>115928.02743834912</v>
      </c>
      <c r="G5" s="108">
        <f t="shared" si="3"/>
        <v>18573066.055401891</v>
      </c>
      <c r="L5" s="161"/>
      <c r="M5" s="161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>
      <c r="A6" s="111">
        <f>'4.AllMetricsUsing.ES'!A8</f>
        <v>5</v>
      </c>
      <c r="B6" s="106">
        <f>'4.AllMetricsUsing.ES'!B8</f>
        <v>9650</v>
      </c>
      <c r="C6" s="164">
        <f t="shared" si="0"/>
        <v>10239.702564308818</v>
      </c>
      <c r="D6" s="108">
        <f t="shared" si="1"/>
        <v>17248047.928994089</v>
      </c>
      <c r="E6" s="110">
        <f t="shared" si="4"/>
        <v>13803.076923076924</v>
      </c>
      <c r="F6" s="107">
        <f t="shared" si="2"/>
        <v>347749.11435239582</v>
      </c>
      <c r="G6" s="108">
        <f t="shared" si="3"/>
        <v>16900298.814641692</v>
      </c>
      <c r="L6" s="161"/>
      <c r="M6" s="161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>
      <c r="A7" s="111">
        <f>'4.AllMetricsUsing.ES'!A9</f>
        <v>6</v>
      </c>
      <c r="B7" s="106">
        <f>'4.AllMetricsUsing.ES'!B9</f>
        <v>10630</v>
      </c>
      <c r="C7" s="164">
        <f t="shared" si="0"/>
        <v>10658.923077051993</v>
      </c>
      <c r="D7" s="108">
        <f t="shared" si="1"/>
        <v>10068417.159763318</v>
      </c>
      <c r="E7" s="110">
        <f t="shared" si="4"/>
        <v>13803.076923076924</v>
      </c>
      <c r="F7" s="107">
        <f t="shared" si="2"/>
        <v>836.54438615555068</v>
      </c>
      <c r="G7" s="108">
        <f t="shared" si="3"/>
        <v>10067580.615377162</v>
      </c>
      <c r="L7" s="161"/>
      <c r="M7" s="161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>
      <c r="A8" s="111">
        <f>'4.AllMetricsUsing.ES'!A10</f>
        <v>7</v>
      </c>
      <c r="B8" s="106">
        <f>'4.AllMetricsUsing.ES'!B10</f>
        <v>11810</v>
      </c>
      <c r="C8" s="164">
        <f t="shared" si="0"/>
        <v>11078.143589795169</v>
      </c>
      <c r="D8" s="108">
        <f t="shared" si="1"/>
        <v>3972355.6213017781</v>
      </c>
      <c r="E8" s="110">
        <f t="shared" si="4"/>
        <v>13803.076923076924</v>
      </c>
      <c r="F8" s="107">
        <f t="shared" si="2"/>
        <v>535613.8051579023</v>
      </c>
      <c r="G8" s="108">
        <f t="shared" si="3"/>
        <v>3436741.8161438759</v>
      </c>
      <c r="L8" s="161"/>
      <c r="M8" s="161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>
      <c r="A9" s="111">
        <f>'4.AllMetricsUsing.ES'!A11</f>
        <v>8</v>
      </c>
      <c r="B9" s="106">
        <f>'4.AllMetricsUsing.ES'!B11</f>
        <v>13100</v>
      </c>
      <c r="C9" s="164">
        <f t="shared" si="0"/>
        <v>11497.364102538344</v>
      </c>
      <c r="D9" s="108">
        <f t="shared" si="1"/>
        <v>494317.15976331459</v>
      </c>
      <c r="E9" s="110">
        <f t="shared" si="4"/>
        <v>13803.076923076924</v>
      </c>
      <c r="F9" s="107">
        <f t="shared" si="2"/>
        <v>2568441.8198327273</v>
      </c>
      <c r="G9" s="108">
        <f t="shared" si="3"/>
        <v>-2074124.6600694128</v>
      </c>
      <c r="L9" s="161"/>
      <c r="M9" s="161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>
      <c r="A10" s="111">
        <f>'4.AllMetricsUsing.ES'!A12</f>
        <v>9</v>
      </c>
      <c r="B10" s="106">
        <f>'4.AllMetricsUsing.ES'!B12</f>
        <v>14190</v>
      </c>
      <c r="C10" s="164">
        <f t="shared" si="0"/>
        <v>11916.584615281519</v>
      </c>
      <c r="D10" s="108">
        <f t="shared" si="1"/>
        <v>149709.46745562076</v>
      </c>
      <c r="E10" s="110">
        <f t="shared" si="4"/>
        <v>13803.076923076924</v>
      </c>
      <c r="F10" s="107">
        <f t="shared" si="2"/>
        <v>5168417.5114746774</v>
      </c>
      <c r="G10" s="108">
        <f t="shared" si="3"/>
        <v>-5018708.0440190565</v>
      </c>
      <c r="L10" s="161"/>
      <c r="M10" s="161"/>
      <c r="N10" s="161"/>
      <c r="O10" s="161"/>
      <c r="P10" s="161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>
      <c r="A11" s="111">
        <f>'4.AllMetricsUsing.ES'!A13</f>
        <v>10</v>
      </c>
      <c r="B11" s="106">
        <f>'4.AllMetricsUsing.ES'!B13</f>
        <v>15760</v>
      </c>
      <c r="C11" s="164">
        <f t="shared" si="0"/>
        <v>12335.805128024695</v>
      </c>
      <c r="D11" s="108">
        <f t="shared" si="1"/>
        <v>3829547.9289940801</v>
      </c>
      <c r="E11" s="110">
        <f t="shared" si="4"/>
        <v>13803.076923076924</v>
      </c>
      <c r="F11" s="107">
        <f t="shared" si="2"/>
        <v>11725110.521261979</v>
      </c>
      <c r="G11" s="108">
        <f t="shared" si="3"/>
        <v>-7895562.5922678988</v>
      </c>
      <c r="L11" s="161"/>
      <c r="M11" s="161"/>
      <c r="N11" s="161"/>
      <c r="O11" s="161"/>
      <c r="P11" s="16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>
      <c r="A12" s="111">
        <f>'4.AllMetricsUsing.ES'!A14</f>
        <v>11</v>
      </c>
      <c r="B12" s="106">
        <f>'4.AllMetricsUsing.ES'!B14</f>
        <v>15670</v>
      </c>
      <c r="C12" s="164">
        <f t="shared" si="0"/>
        <v>12755.025640767868</v>
      </c>
      <c r="D12" s="108">
        <f t="shared" si="1"/>
        <v>3485401.7751479265</v>
      </c>
      <c r="E12" s="110">
        <f t="shared" si="4"/>
        <v>13803.076923076924</v>
      </c>
      <c r="F12" s="107">
        <f t="shared" si="2"/>
        <v>8497075.5149807781</v>
      </c>
      <c r="G12" s="108">
        <f t="shared" si="3"/>
        <v>-5011673.739832852</v>
      </c>
      <c r="L12" s="161"/>
      <c r="M12" s="161"/>
      <c r="N12" s="161"/>
      <c r="O12" s="161"/>
      <c r="P12" s="16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>
      <c r="A13" s="111">
        <f>'4.AllMetricsUsing.ES'!A15</f>
        <v>12</v>
      </c>
      <c r="B13" s="106">
        <f>'4.AllMetricsUsing.ES'!B15</f>
        <v>14340</v>
      </c>
      <c r="C13" s="164">
        <f t="shared" si="0"/>
        <v>13174.246153511045</v>
      </c>
      <c r="D13" s="108">
        <f t="shared" si="1"/>
        <v>288286.39053254365</v>
      </c>
      <c r="E13" s="110">
        <f t="shared" si="4"/>
        <v>13803.076923076924</v>
      </c>
      <c r="F13" s="107">
        <f t="shared" si="2"/>
        <v>1358982.0306037937</v>
      </c>
      <c r="G13" s="108">
        <f t="shared" si="3"/>
        <v>-1070695.64007125</v>
      </c>
      <c r="L13" s="161"/>
      <c r="M13" s="161"/>
      <c r="N13" s="161"/>
      <c r="O13" s="161"/>
      <c r="P13" s="161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>
      <c r="A14" s="111">
        <f>'4.AllMetricsUsing.ES'!A16</f>
        <v>13</v>
      </c>
      <c r="B14" s="106">
        <f>'4.AllMetricsUsing.ES'!B16</f>
        <v>11810</v>
      </c>
      <c r="C14" s="164">
        <f t="shared" si="0"/>
        <v>13593.466666254219</v>
      </c>
      <c r="D14" s="108">
        <f t="shared" si="1"/>
        <v>3972355.6213017781</v>
      </c>
      <c r="E14" s="110">
        <f t="shared" si="4"/>
        <v>13803.076923076924</v>
      </c>
      <c r="F14" s="107">
        <f t="shared" si="2"/>
        <v>3180753.3496399364</v>
      </c>
      <c r="G14" s="108">
        <f t="shared" si="3"/>
        <v>791602.27166184178</v>
      </c>
      <c r="L14" s="161"/>
      <c r="M14" s="161"/>
      <c r="N14" s="161"/>
      <c r="O14" s="161"/>
      <c r="P14" s="161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>
      <c r="A15" s="111">
        <f>'4.AllMetricsUsing.ES'!A17</f>
        <v>14</v>
      </c>
      <c r="B15" s="106">
        <f>'4.AllMetricsUsing.ES'!B17</f>
        <v>14100</v>
      </c>
      <c r="C15" s="164">
        <f t="shared" si="0"/>
        <v>14012.687178997394</v>
      </c>
      <c r="D15" s="108">
        <f t="shared" si="1"/>
        <v>88163.313609467034</v>
      </c>
      <c r="E15" s="110">
        <f t="shared" si="4"/>
        <v>13803.076923076924</v>
      </c>
      <c r="F15" s="107">
        <f t="shared" si="2"/>
        <v>7623.5287114331404</v>
      </c>
      <c r="G15" s="108">
        <f t="shared" si="3"/>
        <v>80539.784898033889</v>
      </c>
      <c r="I15" s="165" t="s">
        <v>117</v>
      </c>
      <c r="J15" s="314">
        <f>J16+J17*A2</f>
        <v>8562.8205133361171</v>
      </c>
      <c r="K15" s="54" t="str">
        <f ca="1">_xlfn.FORMULATEXT(J15)</f>
        <v>=J16+J17*A2</v>
      </c>
      <c r="L15" s="161"/>
      <c r="M15" s="161"/>
      <c r="N15" s="161"/>
      <c r="O15" s="161"/>
      <c r="P15" s="161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>
      <c r="A16" s="111">
        <f>'4.AllMetricsUsing.ES'!A18</f>
        <v>15</v>
      </c>
      <c r="B16" s="106">
        <f>'4.AllMetricsUsing.ES'!B18</f>
        <v>14000</v>
      </c>
      <c r="C16" s="164">
        <f t="shared" si="0"/>
        <v>14431.907691740569</v>
      </c>
      <c r="D16" s="108">
        <f t="shared" si="1"/>
        <v>38778.698224851796</v>
      </c>
      <c r="E16" s="110">
        <f t="shared" si="4"/>
        <v>13803.076923076924</v>
      </c>
      <c r="F16" s="107">
        <f t="shared" si="2"/>
        <v>186544.2541846665</v>
      </c>
      <c r="G16" s="108">
        <f t="shared" si="3"/>
        <v>-147765.55595981469</v>
      </c>
      <c r="I16" s="93" t="s">
        <v>25</v>
      </c>
      <c r="J16" s="314">
        <v>8143.6000005929427</v>
      </c>
      <c r="K16" s="54"/>
      <c r="L16" s="161"/>
      <c r="M16" s="161"/>
      <c r="N16" s="161"/>
      <c r="O16" s="161"/>
      <c r="P16" s="16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>
      <c r="A17" s="111">
        <f>'4.AllMetricsUsing.ES'!A19</f>
        <v>16</v>
      </c>
      <c r="B17" s="106">
        <f>'4.AllMetricsUsing.ES'!B19</f>
        <v>14120</v>
      </c>
      <c r="C17" s="164">
        <f t="shared" si="0"/>
        <v>14851.128204483744</v>
      </c>
      <c r="D17" s="108">
        <f t="shared" si="1"/>
        <v>100440.23668639008</v>
      </c>
      <c r="E17" s="110">
        <f t="shared" si="4"/>
        <v>13803.076923076924</v>
      </c>
      <c r="F17" s="107">
        <f t="shared" si="2"/>
        <v>534548.45139162394</v>
      </c>
      <c r="G17" s="108">
        <f t="shared" si="3"/>
        <v>-434108.21470523387</v>
      </c>
      <c r="I17" s="93" t="s">
        <v>26</v>
      </c>
      <c r="J17" s="314">
        <v>419.22051274317511</v>
      </c>
      <c r="K17" s="54"/>
      <c r="L17" s="161"/>
      <c r="M17" s="161"/>
      <c r="N17" s="161"/>
      <c r="O17" s="161"/>
      <c r="P17" s="16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7.25" thickBot="1">
      <c r="A18" s="111">
        <f>'4.AllMetricsUsing.ES'!A20</f>
        <v>17</v>
      </c>
      <c r="B18" s="106">
        <f>'4.AllMetricsUsing.ES'!B20</f>
        <v>14600</v>
      </c>
      <c r="C18" s="164">
        <f t="shared" si="0"/>
        <v>15270.34871722692</v>
      </c>
      <c r="D18" s="108">
        <f t="shared" si="1"/>
        <v>635086.3905325433</v>
      </c>
      <c r="E18" s="110">
        <f t="shared" si="4"/>
        <v>13803.076923076924</v>
      </c>
      <c r="F18" s="107">
        <f t="shared" si="2"/>
        <v>449367.40268777672</v>
      </c>
      <c r="G18" s="108">
        <f t="shared" si="3"/>
        <v>185718.98784476658</v>
      </c>
      <c r="I18" s="25" t="s">
        <v>62</v>
      </c>
      <c r="J18" s="168">
        <f>AVERAGE(B2:B27)</f>
        <v>13803.076923076924</v>
      </c>
      <c r="K18" s="105" t="str">
        <f t="shared" ref="K18:K24" ca="1" si="5">_xlfn.FORMULATEXT(J18)</f>
        <v>=AVERAGE(B2:B27)</v>
      </c>
      <c r="L18" s="161"/>
      <c r="M18" s="166">
        <f>(B27-B2)/25</f>
        <v>503.2</v>
      </c>
      <c r="N18" s="161"/>
      <c r="O18" s="161"/>
      <c r="P18" s="161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7.25" thickBot="1">
      <c r="A19" s="111">
        <f>'4.AllMetricsUsing.ES'!A21</f>
        <v>18</v>
      </c>
      <c r="B19" s="106">
        <f>'4.AllMetricsUsing.ES'!B21</f>
        <v>15160</v>
      </c>
      <c r="C19" s="164">
        <f t="shared" si="0"/>
        <v>15689.569229970095</v>
      </c>
      <c r="D19" s="108">
        <f t="shared" si="1"/>
        <v>1841240.2366863887</v>
      </c>
      <c r="E19" s="110">
        <f t="shared" si="4"/>
        <v>13803.076923076924</v>
      </c>
      <c r="F19" s="107">
        <f t="shared" si="2"/>
        <v>280443.5693311193</v>
      </c>
      <c r="G19" s="108">
        <f t="shared" si="3"/>
        <v>1560796.6673552694</v>
      </c>
      <c r="I19" s="25" t="s">
        <v>64</v>
      </c>
      <c r="J19" s="171" cm="1">
        <f t="array" ref="J19">SUM((B2:B27-J18)^2)</f>
        <v>305320353.84615386</v>
      </c>
      <c r="K19" s="105" t="str">
        <f t="shared" ca="1" si="5"/>
        <v>=SUM((B2:B27-J18)^2)</v>
      </c>
      <c r="L19" s="161"/>
      <c r="M19" s="161"/>
      <c r="N19" s="161"/>
      <c r="O19" s="161"/>
      <c r="P19" s="161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7.25" thickBot="1">
      <c r="A20" s="111">
        <f>'4.AllMetricsUsing.ES'!A22</f>
        <v>19</v>
      </c>
      <c r="B20" s="106">
        <f>'4.AllMetricsUsing.ES'!B22</f>
        <v>15350</v>
      </c>
      <c r="C20" s="164">
        <f t="shared" si="0"/>
        <v>16108.78974271327</v>
      </c>
      <c r="D20" s="108">
        <f t="shared" si="1"/>
        <v>2392971.0059171575</v>
      </c>
      <c r="E20" s="110">
        <f t="shared" si="4"/>
        <v>13803.076923076924</v>
      </c>
      <c r="F20" s="107">
        <f t="shared" si="2"/>
        <v>575761.87364687084</v>
      </c>
      <c r="G20" s="108">
        <f t="shared" si="3"/>
        <v>1817209.1322702868</v>
      </c>
      <c r="I20" s="25" t="s">
        <v>63</v>
      </c>
      <c r="J20" s="173" cm="1">
        <f t="array" ref="J20">SUM((B2:B27-C2:C27)^2)</f>
        <v>48292065.230769202</v>
      </c>
      <c r="K20" s="105" t="str">
        <f t="shared" ca="1" si="5"/>
        <v>=SUM((B2:B27-C2:C27)^2)</v>
      </c>
      <c r="L20" s="161"/>
      <c r="M20" s="161"/>
      <c r="N20" s="161"/>
      <c r="O20" s="161"/>
      <c r="P20" s="161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7.25" thickBot="1">
      <c r="A21" s="111">
        <f>'4.AllMetricsUsing.ES'!A23</f>
        <v>20</v>
      </c>
      <c r="B21" s="106">
        <f>'4.AllMetricsUsing.ES'!B23</f>
        <v>15630</v>
      </c>
      <c r="C21" s="164">
        <f t="shared" si="0"/>
        <v>16528.010255456444</v>
      </c>
      <c r="D21" s="108">
        <f t="shared" si="1"/>
        <v>3337647.9289940801</v>
      </c>
      <c r="E21" s="110">
        <f t="shared" si="4"/>
        <v>13803.076923076924</v>
      </c>
      <c r="F21" s="107">
        <f t="shared" si="2"/>
        <v>806422.41890494723</v>
      </c>
      <c r="G21" s="108">
        <f t="shared" si="3"/>
        <v>2531225.5100891329</v>
      </c>
      <c r="I21" s="167" t="s">
        <v>65</v>
      </c>
      <c r="J21" s="172">
        <f>J19-J20</f>
        <v>257028288.61538464</v>
      </c>
      <c r="K21" s="105" t="str">
        <f t="shared" ca="1" si="5"/>
        <v>=J19-J20</v>
      </c>
      <c r="L21" s="161"/>
      <c r="M21" s="161"/>
      <c r="N21" s="161"/>
      <c r="O21" s="161"/>
      <c r="P21" s="16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A22" s="111">
        <f>'4.AllMetricsUsing.ES'!A24</f>
        <v>21</v>
      </c>
      <c r="B22" s="106">
        <f>'4.AllMetricsUsing.ES'!B24</f>
        <v>16400</v>
      </c>
      <c r="C22" s="164">
        <f t="shared" si="0"/>
        <v>16947.230768199621</v>
      </c>
      <c r="D22" s="108">
        <f t="shared" si="1"/>
        <v>6744009.4674556181</v>
      </c>
      <c r="E22" s="110">
        <f t="shared" si="4"/>
        <v>13803.076923076924</v>
      </c>
      <c r="F22" s="107">
        <f t="shared" si="2"/>
        <v>299461.51366434712</v>
      </c>
      <c r="G22" s="108">
        <f t="shared" si="3"/>
        <v>6444547.953791271</v>
      </c>
      <c r="I22" s="24" t="s">
        <v>119</v>
      </c>
      <c r="J22" s="315">
        <f>J21/J19</f>
        <v>0.84183149068698238</v>
      </c>
      <c r="K22" s="105" t="str">
        <f t="shared" ca="1" si="5"/>
        <v>=J21/J19</v>
      </c>
      <c r="L22" s="161"/>
      <c r="M22" s="161"/>
      <c r="N22" s="161"/>
      <c r="O22" s="161"/>
      <c r="P22" s="161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A23" s="111">
        <f>'4.AllMetricsUsing.ES'!A25</f>
        <v>22</v>
      </c>
      <c r="B23" s="106">
        <f>'4.AllMetricsUsing.ES'!B25</f>
        <v>17550</v>
      </c>
      <c r="C23" s="164">
        <f t="shared" si="0"/>
        <v>17366.451280942794</v>
      </c>
      <c r="D23" s="108">
        <f t="shared" si="1"/>
        <v>14039432.544378692</v>
      </c>
      <c r="E23" s="110">
        <f t="shared" si="4"/>
        <v>13803.076923076924</v>
      </c>
      <c r="F23" s="107">
        <f t="shared" si="2"/>
        <v>33690.132267541041</v>
      </c>
      <c r="G23" s="108">
        <f t="shared" si="3"/>
        <v>14005742.412111152</v>
      </c>
      <c r="I23" s="167" t="s">
        <v>12</v>
      </c>
      <c r="J23" s="167">
        <f>J20/(COUNT(B2:B27)-2)</f>
        <v>2012169.3846153833</v>
      </c>
      <c r="K23" s="105" t="str">
        <f t="shared" ca="1" si="5"/>
        <v>=J20/(COUNT(B2:B27)-2)</v>
      </c>
      <c r="L23" s="161"/>
      <c r="M23" s="161"/>
      <c r="N23" s="161"/>
      <c r="O23" s="161"/>
      <c r="P23" s="161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>
      <c r="A24" s="111">
        <f>'4.AllMetricsUsing.ES'!A26</f>
        <v>23</v>
      </c>
      <c r="B24" s="106">
        <f>'4.AllMetricsUsing.ES'!B26</f>
        <v>16970</v>
      </c>
      <c r="C24" s="164">
        <f t="shared" si="0"/>
        <v>17785.671793685971</v>
      </c>
      <c r="D24" s="108">
        <f t="shared" si="1"/>
        <v>10029401.775147924</v>
      </c>
      <c r="E24" s="110">
        <f t="shared" si="4"/>
        <v>13803.076923076924</v>
      </c>
      <c r="F24" s="107">
        <f t="shared" si="2"/>
        <v>665320.47501488985</v>
      </c>
      <c r="G24" s="108">
        <f t="shared" si="3"/>
        <v>9364081.3001330346</v>
      </c>
      <c r="I24" s="167" t="s">
        <v>30</v>
      </c>
      <c r="J24" s="92">
        <f>SQRT(J23)</f>
        <v>1418.5095645131842</v>
      </c>
      <c r="K24" s="105" t="str">
        <f t="shared" ca="1" si="5"/>
        <v>=SQRT(J23)</v>
      </c>
      <c r="L24" s="161"/>
      <c r="M24" s="161"/>
      <c r="N24" s="161"/>
      <c r="O24" s="161"/>
      <c r="P24" s="161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>
      <c r="A25" s="111">
        <f>'4.AllMetricsUsing.ES'!A27</f>
        <v>24</v>
      </c>
      <c r="B25" s="106">
        <f>'4.AllMetricsUsing.ES'!B27</f>
        <v>17300</v>
      </c>
      <c r="C25" s="164">
        <f t="shared" si="0"/>
        <v>18204.892306429145</v>
      </c>
      <c r="D25" s="108">
        <f t="shared" si="1"/>
        <v>12228471.005917154</v>
      </c>
      <c r="E25" s="110">
        <f t="shared" si="4"/>
        <v>13803.076923076924</v>
      </c>
      <c r="F25" s="107">
        <f t="shared" si="2"/>
        <v>818830.08623465733</v>
      </c>
      <c r="G25" s="108">
        <f t="shared" si="3"/>
        <v>11409640.919682497</v>
      </c>
      <c r="L25" s="161"/>
      <c r="M25" s="161"/>
      <c r="N25" s="161"/>
      <c r="O25" s="161"/>
      <c r="P25" s="16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>
      <c r="A26" s="111">
        <f>'4.AllMetricsUsing.ES'!A28</f>
        <v>25</v>
      </c>
      <c r="B26" s="106">
        <f>'4.AllMetricsUsing.ES'!B28</f>
        <v>20060</v>
      </c>
      <c r="C26" s="164">
        <f t="shared" si="0"/>
        <v>18624.112819172322</v>
      </c>
      <c r="D26" s="108">
        <f t="shared" si="1"/>
        <v>39149086.390532538</v>
      </c>
      <c r="E26" s="110">
        <f t="shared" si="4"/>
        <v>13803.076923076924</v>
      </c>
      <c r="F26" s="107">
        <f t="shared" si="2"/>
        <v>2061771.9960652571</v>
      </c>
      <c r="G26" s="108">
        <f t="shared" si="3"/>
        <v>37087314.394467279</v>
      </c>
      <c r="L26" s="161"/>
      <c r="M26" s="161"/>
      <c r="N26" s="161"/>
      <c r="O26" s="161"/>
      <c r="P26" s="16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7.25" thickBot="1">
      <c r="A27" s="111">
        <f>'4.AllMetricsUsing.ES'!A29</f>
        <v>26</v>
      </c>
      <c r="B27" s="106">
        <f>'4.AllMetricsUsing.ES'!B29</f>
        <v>19040</v>
      </c>
      <c r="C27" s="164">
        <f t="shared" si="0"/>
        <v>19043.333331915495</v>
      </c>
      <c r="D27" s="108">
        <f t="shared" si="1"/>
        <v>27425363.313609459</v>
      </c>
      <c r="E27" s="110">
        <f t="shared" si="4"/>
        <v>13803.076923076924</v>
      </c>
      <c r="F27" s="107">
        <f t="shared" si="2"/>
        <v>11.111101658859994</v>
      </c>
      <c r="G27" s="108">
        <f t="shared" si="3"/>
        <v>27425352.202507801</v>
      </c>
      <c r="L27" s="161"/>
      <c r="M27" s="161"/>
      <c r="N27" s="161"/>
      <c r="O27" s="161"/>
      <c r="P27" s="16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7.25" thickBot="1">
      <c r="A28" s="27">
        <f>'4.AllMetricsUsing.ES'!A30</f>
        <v>27</v>
      </c>
      <c r="B28" s="106"/>
      <c r="C28" s="164">
        <f t="shared" si="0"/>
        <v>19462.553844658669</v>
      </c>
      <c r="D28" s="174">
        <f>SUM(D2:D27)</f>
        <v>305320353.84615386</v>
      </c>
      <c r="F28" s="169">
        <f>SUM(F2:F27)</f>
        <v>48292065.230769202</v>
      </c>
      <c r="G28" s="170">
        <f>SUM(G2:G27)</f>
        <v>257028288.61538464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7:35"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53" ht="15.75" customHeight="1"/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CEF43-B412-4A72-8857-B6AA609B953D}">
  <sheetPr>
    <tabColor rgb="FF00B050"/>
  </sheetPr>
  <dimension ref="A1:L222"/>
  <sheetViews>
    <sheetView workbookViewId="0">
      <selection activeCell="F30" sqref="F30"/>
    </sheetView>
  </sheetViews>
  <sheetFormatPr defaultRowHeight="15"/>
  <cols>
    <col min="1" max="1" width="5.7109375" customWidth="1"/>
    <col min="3" max="3" width="11.28515625" bestFit="1" customWidth="1"/>
    <col min="4" max="4" width="3.5703125" bestFit="1" customWidth="1"/>
    <col min="5" max="5" width="12.7109375" bestFit="1" customWidth="1"/>
    <col min="6" max="6" width="12.5703125" bestFit="1" customWidth="1"/>
    <col min="7" max="7" width="4.5703125" bestFit="1" customWidth="1"/>
    <col min="8" max="8" width="13.7109375" bestFit="1" customWidth="1"/>
    <col min="9" max="16" width="11.5703125" bestFit="1" customWidth="1"/>
  </cols>
  <sheetData>
    <row r="1" spans="1:12">
      <c r="A1" s="2" t="s">
        <v>0</v>
      </c>
      <c r="B1" s="2" t="s">
        <v>1</v>
      </c>
      <c r="C1" t="s">
        <v>161</v>
      </c>
      <c r="E1" t="s">
        <v>160</v>
      </c>
      <c r="H1" t="s">
        <v>161</v>
      </c>
    </row>
    <row r="2" spans="1:12" ht="12.75" customHeight="1">
      <c r="A2" s="2"/>
      <c r="B2" s="2"/>
      <c r="C2" s="2"/>
      <c r="D2" s="2" t="s">
        <v>25</v>
      </c>
      <c r="E2" s="96">
        <f>INTERCEPT(B3:B28,A3:A28)</f>
        <v>8143.6000000000013</v>
      </c>
      <c r="G2" s="2" t="s">
        <v>25</v>
      </c>
      <c r="H2" s="97">
        <v>6696.1955667262946</v>
      </c>
      <c r="K2" s="1"/>
    </row>
    <row r="3" spans="1:12" ht="12.75" customHeight="1">
      <c r="A3" s="2">
        <f>'[2]MA-2'!A4</f>
        <v>1</v>
      </c>
      <c r="B3" s="2">
        <f>'[2]MA-2'!B4</f>
        <v>6460</v>
      </c>
      <c r="C3" s="102">
        <f t="shared" ref="C3:C28" si="0">IF(A3&lt;$H$6,$H$2+$H$4*A3, $H$3+$H$5*A3)</f>
        <v>7393.6261524036636</v>
      </c>
      <c r="D3" t="s">
        <v>26</v>
      </c>
      <c r="E3" s="96">
        <f>SLOPE(B3:B28,A3:A28)</f>
        <v>419.22051282051279</v>
      </c>
      <c r="G3" t="s">
        <v>59</v>
      </c>
      <c r="H3" s="97">
        <v>9231.0815972830169</v>
      </c>
    </row>
    <row r="4" spans="1:12" ht="12.75" customHeight="1">
      <c r="A4" s="2">
        <f>'[2]MA-2'!A5</f>
        <v>2</v>
      </c>
      <c r="B4" s="2">
        <f>'[2]MA-2'!B5</f>
        <v>7480</v>
      </c>
      <c r="C4" s="102">
        <f t="shared" si="0"/>
        <v>8091.0567380810317</v>
      </c>
      <c r="G4" s="2" t="s">
        <v>26</v>
      </c>
      <c r="H4" s="97">
        <v>697.43058567736853</v>
      </c>
    </row>
    <row r="5" spans="1:12" ht="12.75" customHeight="1">
      <c r="A5" s="2">
        <f>'[2]MA-2'!A6</f>
        <v>3</v>
      </c>
      <c r="B5" s="2">
        <f>'[2]MA-2'!B6</f>
        <v>8220</v>
      </c>
      <c r="C5" s="102">
        <f t="shared" si="0"/>
        <v>8788.4873237583997</v>
      </c>
      <c r="G5" t="s">
        <v>60</v>
      </c>
      <c r="H5" s="97">
        <v>350.02395960058362</v>
      </c>
    </row>
    <row r="6" spans="1:12" ht="12.75" customHeight="1">
      <c r="A6" s="2">
        <f>'[2]MA-2'!A7</f>
        <v>4</v>
      </c>
      <c r="B6" s="2">
        <f>'[2]MA-2'!B7</f>
        <v>9480</v>
      </c>
      <c r="C6" s="102">
        <f t="shared" si="0"/>
        <v>9485.9179094357678</v>
      </c>
      <c r="G6" t="s">
        <v>61</v>
      </c>
      <c r="H6">
        <v>11</v>
      </c>
    </row>
    <row r="7" spans="1:12" ht="12.75" customHeight="1">
      <c r="A7" s="2">
        <f>'[2]MA-2'!A8</f>
        <v>5</v>
      </c>
      <c r="B7" s="2">
        <f>'[2]MA-2'!B8</f>
        <v>9650</v>
      </c>
      <c r="C7" s="102">
        <f t="shared" si="0"/>
        <v>10183.348495113138</v>
      </c>
      <c r="G7" t="s">
        <v>12</v>
      </c>
      <c r="H7" s="3" cm="1">
        <f t="array" ref="H7">AVERAGE((B3:B28-C3:C28)^2)</f>
        <v>1046617.7580067915</v>
      </c>
      <c r="L7" s="5"/>
    </row>
    <row r="8" spans="1:12" ht="12.75" customHeight="1">
      <c r="A8" s="2">
        <f>'[2]MA-2'!A9</f>
        <v>6</v>
      </c>
      <c r="B8" s="2">
        <f>'[2]MA-2'!B9</f>
        <v>10630</v>
      </c>
      <c r="C8" s="102">
        <f t="shared" si="0"/>
        <v>10880.779080790506</v>
      </c>
    </row>
    <row r="9" spans="1:12" ht="12.75" customHeight="1">
      <c r="A9" s="2">
        <f>'[2]MA-2'!A10</f>
        <v>7</v>
      </c>
      <c r="B9" s="2">
        <f>'[2]MA-2'!B10</f>
        <v>11810</v>
      </c>
      <c r="C9" s="102">
        <f t="shared" si="0"/>
        <v>11578.209666467876</v>
      </c>
    </row>
    <row r="10" spans="1:12" ht="12.75" customHeight="1">
      <c r="A10" s="2">
        <f>'[2]MA-2'!A11</f>
        <v>8</v>
      </c>
      <c r="B10" s="2">
        <f>'[2]MA-2'!B11</f>
        <v>13100</v>
      </c>
      <c r="C10" s="102">
        <f t="shared" si="0"/>
        <v>12275.640252145244</v>
      </c>
    </row>
    <row r="11" spans="1:12" ht="12.75" customHeight="1">
      <c r="A11" s="2">
        <f>'[2]MA-2'!A12</f>
        <v>9</v>
      </c>
      <c r="B11" s="2">
        <f>'[2]MA-2'!B12</f>
        <v>14190</v>
      </c>
      <c r="C11" s="102">
        <f t="shared" si="0"/>
        <v>12973.070837822612</v>
      </c>
    </row>
    <row r="12" spans="1:12" ht="12.75" customHeight="1">
      <c r="A12" s="2">
        <f>'[2]MA-2'!A13</f>
        <v>10</v>
      </c>
      <c r="B12" s="2">
        <f>'[2]MA-2'!B13</f>
        <v>15760</v>
      </c>
      <c r="C12" s="102">
        <f t="shared" si="0"/>
        <v>13670.50142349998</v>
      </c>
    </row>
    <row r="13" spans="1:12" ht="12.75" customHeight="1">
      <c r="A13" s="2">
        <f>'[2]MA-2'!A14</f>
        <v>11</v>
      </c>
      <c r="B13" s="2">
        <f>'[2]MA-2'!B14</f>
        <v>15670</v>
      </c>
      <c r="C13" s="102">
        <f t="shared" si="0"/>
        <v>13081.345152889437</v>
      </c>
    </row>
    <row r="14" spans="1:12" ht="12.75" customHeight="1">
      <c r="A14" s="2">
        <f>'[2]MA-2'!A15</f>
        <v>12</v>
      </c>
      <c r="B14" s="2">
        <f>'[2]MA-2'!B15</f>
        <v>14340</v>
      </c>
      <c r="C14" s="102">
        <f t="shared" si="0"/>
        <v>13431.369112490022</v>
      </c>
    </row>
    <row r="15" spans="1:12" ht="12.75" customHeight="1">
      <c r="A15" s="2">
        <f>'[2]MA-2'!A16</f>
        <v>13</v>
      </c>
      <c r="B15" s="2">
        <f>'[2]MA-2'!B16</f>
        <v>11810</v>
      </c>
      <c r="C15" s="102">
        <f t="shared" si="0"/>
        <v>13781.393072090603</v>
      </c>
    </row>
    <row r="16" spans="1:12" ht="12.75" customHeight="1">
      <c r="A16" s="2">
        <f>'[2]MA-2'!A17</f>
        <v>14</v>
      </c>
      <c r="B16" s="2">
        <f>'[2]MA-2'!B17</f>
        <v>14100</v>
      </c>
      <c r="C16" s="102">
        <f t="shared" si="0"/>
        <v>14131.417031691188</v>
      </c>
    </row>
    <row r="17" spans="1:3" ht="12.75" customHeight="1">
      <c r="A17" s="2">
        <f>'[2]MA-2'!A18</f>
        <v>15</v>
      </c>
      <c r="B17" s="2">
        <f>'[2]MA-2'!B18</f>
        <v>14000</v>
      </c>
      <c r="C17" s="102">
        <f t="shared" si="0"/>
        <v>14481.440991291771</v>
      </c>
    </row>
    <row r="18" spans="1:3" ht="12.75" customHeight="1">
      <c r="A18" s="2">
        <f>'[2]MA-2'!A19</f>
        <v>16</v>
      </c>
      <c r="B18" s="2">
        <f>'[2]MA-2'!B19</f>
        <v>14120</v>
      </c>
      <c r="C18" s="102">
        <f t="shared" si="0"/>
        <v>14831.464950892354</v>
      </c>
    </row>
    <row r="19" spans="1:3" ht="12.75" customHeight="1">
      <c r="A19" s="2">
        <f>'[2]MA-2'!A20</f>
        <v>17</v>
      </c>
      <c r="B19" s="2">
        <f>'[2]MA-2'!B20</f>
        <v>14600</v>
      </c>
      <c r="C19" s="102">
        <f t="shared" si="0"/>
        <v>15181.488910492939</v>
      </c>
    </row>
    <row r="20" spans="1:3" ht="12.75" customHeight="1">
      <c r="A20" s="2">
        <f>'[2]MA-2'!A21</f>
        <v>18</v>
      </c>
      <c r="B20" s="2">
        <f>'[2]MA-2'!B21</f>
        <v>15160</v>
      </c>
      <c r="C20" s="102">
        <f t="shared" si="0"/>
        <v>15531.512870093522</v>
      </c>
    </row>
    <row r="21" spans="1:3" ht="12.75" customHeight="1">
      <c r="A21" s="2">
        <f>'[2]MA-2'!A22</f>
        <v>19</v>
      </c>
      <c r="B21" s="2">
        <f>'[2]MA-2'!B22</f>
        <v>15350</v>
      </c>
      <c r="C21" s="102">
        <f t="shared" si="0"/>
        <v>15881.536829694105</v>
      </c>
    </row>
    <row r="22" spans="1:3" ht="12.75" customHeight="1">
      <c r="A22" s="2">
        <f>'[2]MA-2'!A23</f>
        <v>20</v>
      </c>
      <c r="B22" s="2">
        <f>'[2]MA-2'!B23</f>
        <v>15630</v>
      </c>
      <c r="C22" s="102">
        <f t="shared" si="0"/>
        <v>16231.56078929469</v>
      </c>
    </row>
    <row r="23" spans="1:3" ht="12.75" customHeight="1">
      <c r="A23" s="2">
        <f>'[2]MA-2'!A24</f>
        <v>21</v>
      </c>
      <c r="B23" s="2">
        <f>'[2]MA-2'!B24</f>
        <v>16400</v>
      </c>
      <c r="C23" s="102">
        <f t="shared" si="0"/>
        <v>16581.584748895271</v>
      </c>
    </row>
    <row r="24" spans="1:3" ht="12.75" customHeight="1">
      <c r="A24" s="2">
        <f>'[2]MA-2'!A25</f>
        <v>22</v>
      </c>
      <c r="B24" s="2">
        <f>'[2]MA-2'!B25</f>
        <v>17550</v>
      </c>
      <c r="C24" s="102">
        <f t="shared" si="0"/>
        <v>16931.608708495856</v>
      </c>
    </row>
    <row r="25" spans="1:3" ht="12.75" customHeight="1">
      <c r="A25" s="2">
        <f>'[2]MA-2'!A26</f>
        <v>23</v>
      </c>
      <c r="B25" s="2">
        <f>'[2]MA-2'!B26</f>
        <v>16970</v>
      </c>
      <c r="C25" s="102">
        <f t="shared" si="0"/>
        <v>17281.632668096441</v>
      </c>
    </row>
    <row r="26" spans="1:3" ht="12.75" customHeight="1">
      <c r="A26" s="2">
        <f>'[2]MA-2'!A27</f>
        <v>24</v>
      </c>
      <c r="B26" s="2">
        <f>'[2]MA-2'!B27</f>
        <v>17300</v>
      </c>
      <c r="C26" s="102">
        <f t="shared" si="0"/>
        <v>17631.656627697026</v>
      </c>
    </row>
    <row r="27" spans="1:3" ht="12.75" customHeight="1">
      <c r="A27" s="2">
        <f>'[2]MA-2'!A28</f>
        <v>25</v>
      </c>
      <c r="B27" s="2">
        <f>'[2]MA-2'!B28</f>
        <v>20060</v>
      </c>
      <c r="C27" s="102">
        <f t="shared" si="0"/>
        <v>17981.680587297607</v>
      </c>
    </row>
    <row r="28" spans="1:3" ht="12.75" customHeight="1">
      <c r="A28" s="2">
        <f>'[2]MA-2'!A29</f>
        <v>26</v>
      </c>
      <c r="B28" s="2">
        <f>'[2]MA-2'!B29</f>
        <v>19040</v>
      </c>
      <c r="C28" s="102">
        <f t="shared" si="0"/>
        <v>18331.704546898189</v>
      </c>
    </row>
    <row r="29" spans="1:3" ht="12.75" customHeight="1">
      <c r="A29" s="2">
        <f>'[2]MA-2'!A30</f>
        <v>27</v>
      </c>
      <c r="B29" s="2"/>
    </row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7E2A-C161-4D8E-B954-717BC86F974B}">
  <sheetPr>
    <tabColor rgb="FF00B050"/>
  </sheetPr>
  <dimension ref="A1:AD291"/>
  <sheetViews>
    <sheetView zoomScale="106" zoomScaleNormal="106" workbookViewId="0">
      <selection activeCell="E3" sqref="E3"/>
    </sheetView>
  </sheetViews>
  <sheetFormatPr defaultRowHeight="15"/>
  <cols>
    <col min="2" max="2" width="9.7109375" customWidth="1"/>
    <col min="6" max="6" width="11.28515625" bestFit="1" customWidth="1"/>
    <col min="10" max="10" width="13.5703125" bestFit="1" customWidth="1"/>
    <col min="12" max="12" width="11.5703125" bestFit="1" customWidth="1"/>
    <col min="13" max="13" width="21.28515625" bestFit="1" customWidth="1"/>
    <col min="20" max="20" width="15.5703125" customWidth="1"/>
  </cols>
  <sheetData>
    <row r="1" spans="1:26" ht="17.25" thickBot="1">
      <c r="A1" s="6" t="s">
        <v>20</v>
      </c>
      <c r="B1" s="7" t="s">
        <v>16</v>
      </c>
      <c r="C1" t="s">
        <v>24</v>
      </c>
      <c r="D1" s="8" t="s">
        <v>17</v>
      </c>
      <c r="E1" s="8" t="s">
        <v>18</v>
      </c>
      <c r="F1" s="8" t="s">
        <v>19</v>
      </c>
      <c r="G1" s="2" t="s">
        <v>4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14</v>
      </c>
      <c r="O1" s="2" t="s">
        <v>13</v>
      </c>
      <c r="P1" s="2" t="s">
        <v>15</v>
      </c>
      <c r="Q1" s="2"/>
      <c r="S1" s="2" t="s">
        <v>21</v>
      </c>
      <c r="T1">
        <v>4</v>
      </c>
    </row>
    <row r="2" spans="1:26">
      <c r="D2" s="4">
        <f>AVERAGE(C3:C14)</f>
        <v>538.70833333333337</v>
      </c>
      <c r="E2" s="4">
        <f>(AVERAGE(C267:C278)-D2)/(A278-$T$1)</f>
        <v>3.255637254901961</v>
      </c>
      <c r="F2" s="4"/>
      <c r="G2" s="4"/>
      <c r="L2" s="4">
        <f ca="1">L278</f>
        <v>61.846052248089251</v>
      </c>
      <c r="M2" s="4">
        <f ca="1">M278</f>
        <v>8962.1783251739216</v>
      </c>
      <c r="N2" s="4">
        <f ca="1">N278</f>
        <v>5.5841955141262695E-2</v>
      </c>
      <c r="S2" s="2" t="s">
        <v>5</v>
      </c>
      <c r="T2">
        <v>0.40000000000000008</v>
      </c>
      <c r="V2">
        <v>0.2</v>
      </c>
      <c r="W2">
        <v>0.8</v>
      </c>
      <c r="X2">
        <v>0.9</v>
      </c>
      <c r="Y2">
        <v>0.3</v>
      </c>
      <c r="Z2">
        <v>0</v>
      </c>
    </row>
    <row r="3" spans="1:26" ht="12.75" customHeight="1">
      <c r="A3">
        <v>1</v>
      </c>
      <c r="B3">
        <v>1</v>
      </c>
      <c r="C3" s="1">
        <v>479.9</v>
      </c>
      <c r="D3" s="4">
        <f>(1-$T$2)*SUM(D2:E2)+$T$2*(C3/F3)</f>
        <v>540.66171568627453</v>
      </c>
      <c r="E3" s="4">
        <f>(1-$T$3)*E2+$T$3*(D3-D2)</f>
        <v>3.125411764705881</v>
      </c>
      <c r="F3" s="1">
        <f>C3/AVERAGE($C$3:$C$14)</f>
        <v>0.89083455797045397</v>
      </c>
      <c r="G3" s="4">
        <f>SUM(D2:E2)*F3</f>
        <v>482.8002341748828</v>
      </c>
      <c r="H3" s="4">
        <f>C3-G3</f>
        <v>-2.9002341748828258</v>
      </c>
      <c r="I3" s="4">
        <f>ABS(H3)</f>
        <v>2.9002341748828258</v>
      </c>
      <c r="J3" s="4">
        <f>H3^2</f>
        <v>8.4113582691582653</v>
      </c>
      <c r="K3" s="4">
        <f>I3/C3</f>
        <v>6.0434135755007834E-3</v>
      </c>
      <c r="L3" s="4">
        <f>AVERAGE(I$3:I3)</f>
        <v>2.9002341748828258</v>
      </c>
      <c r="M3" s="4">
        <f>AVERAGE(J$3:J3)</f>
        <v>8.4113582691582653</v>
      </c>
      <c r="N3" s="4">
        <f>AVERAGE(K$3:K3)</f>
        <v>6.0434135755007834E-3</v>
      </c>
      <c r="O3" s="4">
        <f>SUM(H$3:H3)</f>
        <v>-2.9002341748828258</v>
      </c>
      <c r="P3">
        <f>O3/L3</f>
        <v>-1</v>
      </c>
      <c r="S3" t="s">
        <v>6</v>
      </c>
      <c r="T3">
        <v>0.1</v>
      </c>
      <c r="V3">
        <v>0.2</v>
      </c>
      <c r="W3">
        <v>0.2</v>
      </c>
      <c r="X3">
        <v>0.7</v>
      </c>
      <c r="Y3">
        <v>0.3</v>
      </c>
      <c r="Z3">
        <v>0.8</v>
      </c>
    </row>
    <row r="4" spans="1:26" ht="12.75" customHeight="1">
      <c r="A4">
        <f>A3+1</f>
        <v>2</v>
      </c>
      <c r="B4">
        <v>2</v>
      </c>
      <c r="C4" s="1">
        <v>467.70000000000005</v>
      </c>
      <c r="D4" s="4">
        <f t="shared" ref="D4:D14" si="0">(1-$T$2)*SUM(D3:E3)+$T$2*(C4/F4)</f>
        <v>541.75560980392152</v>
      </c>
      <c r="E4" s="4">
        <f t="shared" ref="E4:E14" si="1">(1-$T$3)*E3+$T$3*(D4-D3)</f>
        <v>2.9222599999999912</v>
      </c>
      <c r="F4" s="1">
        <f t="shared" ref="F4:F14" si="2">C4/AVERAGE($C$3:$C$14)</f>
        <v>0.86818779487972775</v>
      </c>
      <c r="G4" s="4">
        <f t="shared" ref="G4:G15" si="3">SUM(D3:E3)*F4</f>
        <v>472.10934706564814</v>
      </c>
      <c r="H4" s="4">
        <f t="shared" ref="H4:H67" si="4">C4-G4</f>
        <v>-4.4093470656480918</v>
      </c>
      <c r="I4" s="4">
        <f t="shared" ref="I4:I67" si="5">ABS(H4)</f>
        <v>4.4093470656480918</v>
      </c>
      <c r="J4" s="4">
        <f t="shared" ref="J4:J67" si="6">H4^2</f>
        <v>19.442341545339438</v>
      </c>
      <c r="K4" s="4">
        <f t="shared" ref="K4:K67" si="7">I4/C4</f>
        <v>9.4277251777808244E-3</v>
      </c>
      <c r="L4" s="4">
        <f>AVERAGE(I$3:I4)</f>
        <v>3.6547906202654588</v>
      </c>
      <c r="M4" s="4">
        <f>AVERAGE(J$3:J4)</f>
        <v>13.926849907248851</v>
      </c>
      <c r="N4" s="4">
        <f>AVERAGE(K$3:K4)</f>
        <v>7.7355693766408039E-3</v>
      </c>
      <c r="O4" s="4">
        <f>SUM(H$3:H4)</f>
        <v>-7.3095812405309175</v>
      </c>
      <c r="P4">
        <f t="shared" ref="P4:P67" si="8">O4/L4</f>
        <v>-2</v>
      </c>
      <c r="S4" t="s">
        <v>22</v>
      </c>
      <c r="T4">
        <f ca="1">RANDBETWEEN(1,10)/10</f>
        <v>0.7</v>
      </c>
      <c r="V4">
        <v>0.2</v>
      </c>
      <c r="W4">
        <v>0.4</v>
      </c>
      <c r="X4">
        <v>1</v>
      </c>
      <c r="Y4">
        <v>0.9</v>
      </c>
      <c r="Z4">
        <v>0.2</v>
      </c>
    </row>
    <row r="5" spans="1:26" ht="12.75" customHeight="1">
      <c r="A5">
        <f>A4+1</f>
        <v>3</v>
      </c>
      <c r="B5">
        <v>3</v>
      </c>
      <c r="C5" s="1">
        <v>504.09999999999997</v>
      </c>
      <c r="D5" s="4">
        <f t="shared" si="0"/>
        <v>542.29005521568615</v>
      </c>
      <c r="E5" s="4">
        <f t="shared" si="1"/>
        <v>2.6834785411764557</v>
      </c>
      <c r="F5" s="1">
        <f t="shared" si="2"/>
        <v>0.93575682574058305</v>
      </c>
      <c r="G5" s="4">
        <f t="shared" si="3"/>
        <v>509.68603449886012</v>
      </c>
      <c r="H5" s="4">
        <f t="shared" si="4"/>
        <v>-5.5860344988601582</v>
      </c>
      <c r="I5" s="4">
        <f t="shared" si="5"/>
        <v>5.5860344988601582</v>
      </c>
      <c r="J5" s="4">
        <f t="shared" si="6"/>
        <v>31.203781422455858</v>
      </c>
      <c r="K5" s="4">
        <f t="shared" si="7"/>
        <v>1.108120313203761E-2</v>
      </c>
      <c r="L5" s="4">
        <f>AVERAGE(I$3:I5)</f>
        <v>4.2985385797970252</v>
      </c>
      <c r="M5" s="4">
        <f>AVERAGE(J$3:J5)</f>
        <v>19.68582707898452</v>
      </c>
      <c r="N5" s="4">
        <f>AVERAGE(K$3:K5)</f>
        <v>8.8507806284397385E-3</v>
      </c>
      <c r="O5" s="4">
        <f>SUM(H$3:H5)</f>
        <v>-12.895615739391076</v>
      </c>
      <c r="P5">
        <f t="shared" si="8"/>
        <v>-3</v>
      </c>
    </row>
    <row r="6" spans="1:26" ht="12.75" customHeight="1">
      <c r="A6">
        <f t="shared" ref="A6:A69" si="9">A5+1</f>
        <v>4</v>
      </c>
      <c r="B6">
        <v>4</v>
      </c>
      <c r="C6" s="1">
        <v>518.40000000000009</v>
      </c>
      <c r="D6" s="4">
        <f t="shared" si="0"/>
        <v>542.4674535874509</v>
      </c>
      <c r="E6" s="4">
        <f t="shared" si="1"/>
        <v>2.4328705242352857</v>
      </c>
      <c r="F6" s="1">
        <f t="shared" si="2"/>
        <v>0.96230180215020511</v>
      </c>
      <c r="G6" s="4">
        <f t="shared" si="3"/>
        <v>524.42901365839452</v>
      </c>
      <c r="H6" s="4">
        <f t="shared" si="4"/>
        <v>-6.0290136583944332</v>
      </c>
      <c r="I6" s="4">
        <f t="shared" si="5"/>
        <v>6.0290136583944332</v>
      </c>
      <c r="J6" s="4">
        <f t="shared" si="6"/>
        <v>36.349005693106626</v>
      </c>
      <c r="K6" s="4">
        <f t="shared" si="7"/>
        <v>1.1630041779310247E-2</v>
      </c>
      <c r="L6" s="4">
        <f>AVERAGE(I$3:I6)</f>
        <v>4.7311573494463772</v>
      </c>
      <c r="M6" s="4">
        <f>AVERAGE(J$3:J6)</f>
        <v>23.851621732515049</v>
      </c>
      <c r="N6" s="4">
        <f>AVERAGE(K$3:K6)</f>
        <v>9.5455959161573657E-3</v>
      </c>
      <c r="O6" s="4">
        <f>SUM(H$3:H6)</f>
        <v>-18.924629397785509</v>
      </c>
      <c r="P6">
        <f t="shared" si="8"/>
        <v>-4</v>
      </c>
      <c r="V6">
        <v>0.6</v>
      </c>
      <c r="W6">
        <v>0.4</v>
      </c>
      <c r="X6">
        <v>0.7</v>
      </c>
      <c r="Y6">
        <v>0.1</v>
      </c>
    </row>
    <row r="7" spans="1:26" ht="12.75" customHeight="1">
      <c r="A7">
        <f>A6+1</f>
        <v>5</v>
      </c>
      <c r="B7">
        <v>5</v>
      </c>
      <c r="C7" s="1">
        <v>529.20000000000005</v>
      </c>
      <c r="D7" s="4">
        <f t="shared" si="0"/>
        <v>542.42352780034503</v>
      </c>
      <c r="E7" s="4">
        <f t="shared" si="1"/>
        <v>2.1851908931011694</v>
      </c>
      <c r="F7" s="1">
        <f t="shared" si="2"/>
        <v>0.98234975636166755</v>
      </c>
      <c r="G7" s="4">
        <f t="shared" si="3"/>
        <v>535.28270063250864</v>
      </c>
      <c r="H7" s="4">
        <f t="shared" si="4"/>
        <v>-6.0827006325085904</v>
      </c>
      <c r="I7" s="4">
        <f t="shared" si="5"/>
        <v>6.0827006325085904</v>
      </c>
      <c r="J7" s="4">
        <f t="shared" si="6"/>
        <v>36.999246984720408</v>
      </c>
      <c r="K7" s="4">
        <f t="shared" si="7"/>
        <v>1.1494143296501492E-2</v>
      </c>
      <c r="L7" s="4">
        <f>AVERAGE(I$3:I7)</f>
        <v>5.0014660060588199</v>
      </c>
      <c r="M7" s="4">
        <f>AVERAGE(J$3:J7)</f>
        <v>26.48114678295612</v>
      </c>
      <c r="N7" s="4">
        <f>AVERAGE(K$3:K7)</f>
        <v>9.9353053922261909E-3</v>
      </c>
      <c r="O7" s="4">
        <f>SUM(H$3:H7)</f>
        <v>-25.007330030294099</v>
      </c>
      <c r="P7">
        <f t="shared" si="8"/>
        <v>-5</v>
      </c>
      <c r="V7">
        <v>0.5</v>
      </c>
      <c r="W7">
        <v>0.6</v>
      </c>
      <c r="X7">
        <v>0.4</v>
      </c>
      <c r="Y7">
        <v>0.6</v>
      </c>
    </row>
    <row r="8" spans="1:26" ht="12.75" customHeight="1">
      <c r="A8">
        <f t="shared" si="9"/>
        <v>6</v>
      </c>
      <c r="B8">
        <v>6</v>
      </c>
      <c r="C8" s="1">
        <v>556</v>
      </c>
      <c r="D8" s="4">
        <f t="shared" si="0"/>
        <v>542.24856454940107</v>
      </c>
      <c r="E8" s="4">
        <f t="shared" si="1"/>
        <v>1.9491754786966564</v>
      </c>
      <c r="F8" s="1">
        <f t="shared" si="2"/>
        <v>1.0320983834790005</v>
      </c>
      <c r="G8" s="4">
        <f t="shared" si="3"/>
        <v>562.08977819207564</v>
      </c>
      <c r="H8" s="4">
        <f t="shared" si="4"/>
        <v>-6.0897781920756415</v>
      </c>
      <c r="I8" s="4">
        <f t="shared" si="5"/>
        <v>6.0897781920756415</v>
      </c>
      <c r="J8" s="4">
        <f t="shared" si="6"/>
        <v>37.085398428680072</v>
      </c>
      <c r="K8" s="4">
        <f t="shared" si="7"/>
        <v>1.095283847495619E-2</v>
      </c>
      <c r="L8" s="4">
        <f>AVERAGE(I$3:I8)</f>
        <v>5.1828513703949568</v>
      </c>
      <c r="M8" s="4">
        <f>AVERAGE(J$3:J8)</f>
        <v>28.248522057243445</v>
      </c>
      <c r="N8" s="4">
        <f>AVERAGE(K$3:K8)</f>
        <v>1.0104894239347857E-2</v>
      </c>
      <c r="O8" s="4">
        <f>SUM(H$3:H8)</f>
        <v>-31.097108222369741</v>
      </c>
      <c r="P8">
        <f t="shared" si="8"/>
        <v>-6</v>
      </c>
      <c r="V8">
        <v>0.1</v>
      </c>
      <c r="W8">
        <v>0.5</v>
      </c>
      <c r="X8">
        <v>0.4</v>
      </c>
      <c r="Y8">
        <v>0.9</v>
      </c>
    </row>
    <row r="9" spans="1:26" ht="12.75" customHeight="1" thickBot="1">
      <c r="A9">
        <f t="shared" si="9"/>
        <v>7</v>
      </c>
      <c r="B9">
        <v>7</v>
      </c>
      <c r="C9" s="1">
        <v>567.6</v>
      </c>
      <c r="D9" s="4">
        <f t="shared" si="0"/>
        <v>542.00197735019196</v>
      </c>
      <c r="E9" s="4">
        <f t="shared" si="1"/>
        <v>1.7295992109060805</v>
      </c>
      <c r="F9" s="1">
        <f t="shared" si="2"/>
        <v>1.0536313713357568</v>
      </c>
      <c r="G9" s="4">
        <f t="shared" si="3"/>
        <v>573.38381110362434</v>
      </c>
      <c r="H9" s="4">
        <f t="shared" si="4"/>
        <v>-5.7838111036243163</v>
      </c>
      <c r="I9" s="4">
        <f t="shared" si="5"/>
        <v>5.7838111036243163</v>
      </c>
      <c r="J9" s="4">
        <f t="shared" si="6"/>
        <v>33.45247088240793</v>
      </c>
      <c r="K9" s="4">
        <f t="shared" si="7"/>
        <v>1.0189942043030861E-2</v>
      </c>
      <c r="L9" s="4">
        <f>AVERAGE(I$3:I9)</f>
        <v>5.2687027608562937</v>
      </c>
      <c r="M9" s="4">
        <f>AVERAGE(J$3:J9)</f>
        <v>28.991943317981228</v>
      </c>
      <c r="N9" s="4">
        <f>AVERAGE(K$3:K9)</f>
        <v>1.0117043925588287E-2</v>
      </c>
      <c r="O9" s="4">
        <f>SUM(H$3:H9)</f>
        <v>-36.880919325994057</v>
      </c>
      <c r="P9">
        <f t="shared" si="8"/>
        <v>-7</v>
      </c>
    </row>
    <row r="10" spans="1:26" ht="12.75" customHeight="1" thickBot="1">
      <c r="A10">
        <f t="shared" si="9"/>
        <v>8</v>
      </c>
      <c r="B10">
        <v>8</v>
      </c>
      <c r="C10" s="1">
        <v>557.29999999999995</v>
      </c>
      <c r="D10" s="4">
        <f t="shared" si="0"/>
        <v>541.7222792699921</v>
      </c>
      <c r="E10" s="4">
        <f t="shared" si="1"/>
        <v>1.528669481795486</v>
      </c>
      <c r="F10" s="1">
        <f t="shared" si="2"/>
        <v>1.0345115631526025</v>
      </c>
      <c r="G10" s="4">
        <f t="shared" si="3"/>
        <v>562.49660320365047</v>
      </c>
      <c r="H10" s="4">
        <f t="shared" si="4"/>
        <v>-5.1966032036505112</v>
      </c>
      <c r="I10" s="4">
        <f t="shared" si="5"/>
        <v>5.1966032036505112</v>
      </c>
      <c r="J10" s="4">
        <f t="shared" si="6"/>
        <v>27.004684856190757</v>
      </c>
      <c r="K10" s="4">
        <f t="shared" si="7"/>
        <v>9.3246065021541577E-3</v>
      </c>
      <c r="L10" s="4">
        <f>AVERAGE(I$3:I10)</f>
        <v>5.259690316205571</v>
      </c>
      <c r="M10" s="4">
        <f>AVERAGE(J$3:J10)</f>
        <v>28.743536010257419</v>
      </c>
      <c r="N10" s="4">
        <f>AVERAGE(K$3:K10)</f>
        <v>1.001798924765902E-2</v>
      </c>
      <c r="O10" s="4">
        <f>SUM(H$3:H10)</f>
        <v>-42.077522529644568</v>
      </c>
      <c r="P10">
        <f t="shared" si="8"/>
        <v>-8</v>
      </c>
      <c r="U10" s="11"/>
      <c r="V10" s="17" t="s">
        <v>5</v>
      </c>
      <c r="W10" s="14" t="s">
        <v>6</v>
      </c>
      <c r="X10" s="18" t="s">
        <v>22</v>
      </c>
    </row>
    <row r="11" spans="1:26" ht="12.75" customHeight="1">
      <c r="A11">
        <f t="shared" si="9"/>
        <v>9</v>
      </c>
      <c r="B11">
        <v>9</v>
      </c>
      <c r="C11" s="1">
        <v>589.1</v>
      </c>
      <c r="D11" s="4">
        <f t="shared" si="0"/>
        <v>541.43390258440593</v>
      </c>
      <c r="E11" s="4">
        <f t="shared" si="1"/>
        <v>1.3469648650573203</v>
      </c>
      <c r="F11" s="1">
        <f t="shared" si="2"/>
        <v>1.0935416505530202</v>
      </c>
      <c r="G11" s="4">
        <f t="shared" si="3"/>
        <v>594.0675391625241</v>
      </c>
      <c r="H11" s="4">
        <f t="shared" si="4"/>
        <v>-4.9675391625240763</v>
      </c>
      <c r="I11" s="4">
        <f t="shared" si="5"/>
        <v>4.9675391625240763</v>
      </c>
      <c r="J11" s="4">
        <f t="shared" si="6"/>
        <v>24.676445331210402</v>
      </c>
      <c r="K11" s="4">
        <f t="shared" si="7"/>
        <v>8.4324209175421425E-3</v>
      </c>
      <c r="L11" s="4">
        <f>AVERAGE(I$3:I11)</f>
        <v>5.2272290769076273</v>
      </c>
      <c r="M11" s="4">
        <f>AVERAGE(J$3:J11)</f>
        <v>28.291637045918861</v>
      </c>
      <c r="N11" s="4">
        <f>AVERAGE(K$3:K11)</f>
        <v>9.8418149887571447E-3</v>
      </c>
      <c r="O11" s="4">
        <f>SUM(H$3:H11)</f>
        <v>-47.045061692168645</v>
      </c>
      <c r="P11">
        <f t="shared" si="8"/>
        <v>-9</v>
      </c>
      <c r="U11" s="11" t="s">
        <v>11</v>
      </c>
      <c r="V11" s="22">
        <v>0.37300971598768778</v>
      </c>
      <c r="W11" s="23">
        <v>8.4529794037168527E-3</v>
      </c>
      <c r="X11" s="18">
        <v>0.29683961066271525</v>
      </c>
    </row>
    <row r="12" spans="1:26" ht="12.75" customHeight="1">
      <c r="A12">
        <f t="shared" si="9"/>
        <v>10</v>
      </c>
      <c r="B12">
        <v>10</v>
      </c>
      <c r="C12" s="1">
        <v>583.29999999999995</v>
      </c>
      <c r="D12" s="4">
        <f t="shared" si="0"/>
        <v>541.15185380301125</v>
      </c>
      <c r="E12" s="4">
        <f t="shared" si="1"/>
        <v>1.1840635004121203</v>
      </c>
      <c r="F12" s="1">
        <f t="shared" si="2"/>
        <v>1.0827751566246422</v>
      </c>
      <c r="G12" s="4">
        <f t="shared" si="3"/>
        <v>587.7096387654517</v>
      </c>
      <c r="H12" s="4">
        <f t="shared" si="4"/>
        <v>-4.4096387654517457</v>
      </c>
      <c r="I12" s="4">
        <f t="shared" si="5"/>
        <v>4.4096387654517457</v>
      </c>
      <c r="J12" s="4">
        <f t="shared" si="6"/>
        <v>19.444914041774798</v>
      </c>
      <c r="K12" s="4">
        <f t="shared" si="7"/>
        <v>7.559812730073283E-3</v>
      </c>
      <c r="L12" s="4">
        <f>AVERAGE(I$3:I12)</f>
        <v>5.145470045762039</v>
      </c>
      <c r="M12" s="4">
        <f>AVERAGE(J$3:J12)</f>
        <v>27.406964745504457</v>
      </c>
      <c r="N12" s="4">
        <f>AVERAGE(K$3:K12)</f>
        <v>9.6136147628887586E-3</v>
      </c>
      <c r="O12" s="4">
        <f>SUM(H$3:H12)</f>
        <v>-51.45470045762039</v>
      </c>
      <c r="P12">
        <f t="shared" si="8"/>
        <v>-10</v>
      </c>
      <c r="U12" s="12" t="s">
        <v>12</v>
      </c>
      <c r="V12" s="10">
        <v>0.35195554801585549</v>
      </c>
      <c r="W12" s="15">
        <v>0</v>
      </c>
      <c r="X12" s="19">
        <v>0.10952556838893227</v>
      </c>
    </row>
    <row r="13" spans="1:26" ht="12.75" customHeight="1">
      <c r="A13">
        <f t="shared" si="9"/>
        <v>11</v>
      </c>
      <c r="B13">
        <v>11</v>
      </c>
      <c r="C13" s="1">
        <v>556.29999999999995</v>
      </c>
      <c r="D13" s="4">
        <f t="shared" si="0"/>
        <v>540.88488371538733</v>
      </c>
      <c r="E13" s="4">
        <f t="shared" si="1"/>
        <v>1.0389601416085166</v>
      </c>
      <c r="F13" s="1">
        <f t="shared" si="2"/>
        <v>1.0326552710959855</v>
      </c>
      <c r="G13" s="4">
        <f t="shared" si="3"/>
        <v>560.04604370805657</v>
      </c>
      <c r="H13" s="4">
        <f t="shared" si="4"/>
        <v>-3.746043708056618</v>
      </c>
      <c r="I13" s="4">
        <f t="shared" si="5"/>
        <v>3.746043708056618</v>
      </c>
      <c r="J13" s="4">
        <f t="shared" si="6"/>
        <v>14.032843462670577</v>
      </c>
      <c r="K13" s="4">
        <f t="shared" si="7"/>
        <v>6.7338553083886718E-3</v>
      </c>
      <c r="L13" s="4">
        <f>AVERAGE(I$3:I13)</f>
        <v>5.0182494696070004</v>
      </c>
      <c r="M13" s="4">
        <f>AVERAGE(J$3:J13)</f>
        <v>26.191135537974105</v>
      </c>
      <c r="N13" s="4">
        <f>AVERAGE(K$3:K13)</f>
        <v>9.3518184488432955E-3</v>
      </c>
      <c r="O13" s="4">
        <f>SUM(H$3:H13)</f>
        <v>-55.200744165677008</v>
      </c>
      <c r="P13">
        <f t="shared" si="8"/>
        <v>-11</v>
      </c>
      <c r="U13" s="12" t="s">
        <v>14</v>
      </c>
      <c r="V13" s="9">
        <v>0.39105157179758065</v>
      </c>
      <c r="W13" s="15">
        <v>8.5863519270006038E-3</v>
      </c>
      <c r="X13" s="19">
        <v>0.30150011273184507</v>
      </c>
    </row>
    <row r="14" spans="1:26" ht="12.75" customHeight="1" thickBot="1">
      <c r="A14">
        <f t="shared" si="9"/>
        <v>12</v>
      </c>
      <c r="B14">
        <v>12</v>
      </c>
      <c r="C14" s="1">
        <v>555.6</v>
      </c>
      <c r="D14" s="4">
        <f t="shared" si="0"/>
        <v>540.63763964753082</v>
      </c>
      <c r="E14" s="4">
        <f t="shared" si="1"/>
        <v>0.91033972066201363</v>
      </c>
      <c r="F14" s="1">
        <f t="shared" si="2"/>
        <v>1.0313558666563538</v>
      </c>
      <c r="G14" s="4">
        <f t="shared" si="3"/>
        <v>558.91633564287451</v>
      </c>
      <c r="H14" s="4">
        <f t="shared" si="4"/>
        <v>-3.3163356428744919</v>
      </c>
      <c r="I14" s="4">
        <f t="shared" si="5"/>
        <v>3.3163356428744919</v>
      </c>
      <c r="J14" s="4">
        <f t="shared" si="6"/>
        <v>10.99808209619977</v>
      </c>
      <c r="K14" s="4">
        <f t="shared" si="7"/>
        <v>5.968926643042642E-3</v>
      </c>
      <c r="L14" s="4">
        <f>AVERAGE(I$3:I14)</f>
        <v>4.8764233173792917</v>
      </c>
      <c r="M14" s="4">
        <f>AVERAGE(J$3:J14)</f>
        <v>24.925047751159578</v>
      </c>
      <c r="N14" s="4">
        <f>AVERAGE(K$3:K14)</f>
        <v>9.0699107983599082E-3</v>
      </c>
      <c r="O14" s="4">
        <f>SUM(H$3:H14)</f>
        <v>-58.5170798085515</v>
      </c>
      <c r="P14">
        <f t="shared" si="8"/>
        <v>-12</v>
      </c>
      <c r="U14" s="13" t="s">
        <v>27</v>
      </c>
      <c r="V14" s="20">
        <f>AVERAGE(V11:V13)</f>
        <v>0.37200561193370801</v>
      </c>
      <c r="W14" s="16">
        <f>AVERAGE(W11:W13)</f>
        <v>5.6797771102391524E-3</v>
      </c>
      <c r="X14" s="21">
        <f>AVERAGE(X11:X13)</f>
        <v>0.23595509726116418</v>
      </c>
    </row>
    <row r="15" spans="1:26" ht="12.75" customHeight="1">
      <c r="A15">
        <f t="shared" si="9"/>
        <v>13</v>
      </c>
      <c r="B15">
        <v>1</v>
      </c>
      <c r="C15" s="1">
        <v>526.80000000000007</v>
      </c>
      <c r="D15" s="4">
        <f ca="1">(1-$T$2)*SUM(D14:E14)+$T$2*(C15/F15)</f>
        <v>562.46988043973897</v>
      </c>
      <c r="E15" s="4">
        <f ca="1">(1-$T$3)*E14+$T$3*(D15-D14)</f>
        <v>3.0025298278166277</v>
      </c>
      <c r="F15" s="1">
        <f ca="1">(1-$T$4)*F3+$T$4*(C3/SUM(D2:E2))</f>
        <v>0.88708861906566949</v>
      </c>
      <c r="G15" s="4">
        <f t="shared" ca="1" si="3"/>
        <v>480.40104917553384</v>
      </c>
      <c r="H15" s="4">
        <f t="shared" ca="1" si="4"/>
        <v>46.398950824466226</v>
      </c>
      <c r="I15" s="4">
        <f t="shared" ca="1" si="5"/>
        <v>46.398950824466226</v>
      </c>
      <c r="J15" s="4">
        <f t="shared" ca="1" si="6"/>
        <v>2152.8626376112352</v>
      </c>
      <c r="K15" s="4">
        <f t="shared" ca="1" si="7"/>
        <v>8.8076975748796929E-2</v>
      </c>
      <c r="L15" s="4">
        <f ca="1">AVERAGE(I$3:I15)</f>
        <v>8.0704638948475171</v>
      </c>
      <c r="M15" s="4">
        <f ca="1">AVERAGE(J$3:J15)</f>
        <v>188.61255466347308</v>
      </c>
      <c r="N15" s="4">
        <f ca="1">AVERAGE(K$3:K15)</f>
        <v>1.5147377333008912E-2</v>
      </c>
      <c r="O15" s="4">
        <f ca="1">SUM(H$3:H15)</f>
        <v>-12.118128984085274</v>
      </c>
      <c r="P15">
        <f t="shared" ca="1" si="8"/>
        <v>-1.5015405733766973</v>
      </c>
    </row>
    <row r="16" spans="1:26" ht="12.75" customHeight="1">
      <c r="A16">
        <f t="shared" si="9"/>
        <v>14</v>
      </c>
      <c r="B16">
        <v>2</v>
      </c>
      <c r="C16" s="1">
        <v>511.9</v>
      </c>
      <c r="D16" s="4">
        <f t="shared" ref="D16:D79" ca="1" si="10">(1-$T$2)*SUM(D15:E15)+$T$2*(C16/F16)</f>
        <v>576.68310186777967</v>
      </c>
      <c r="E16" s="4">
        <f t="shared" ref="E16:E79" ca="1" si="11">(1-$T$3)*E15+$T$3*(D16-D15)</f>
        <v>4.1235989878390349</v>
      </c>
      <c r="F16" s="1">
        <f t="shared" ref="F16:F79" ca="1" si="12">(1-$T$4)*F4+$T$4*(C4/SUM(D3:E3))</f>
        <v>0.86251178161986641</v>
      </c>
      <c r="G16" s="4">
        <f t="shared" ref="G16:G79" ca="1" si="13">SUM(D15:E15)*F16</f>
        <v>487.72661603674942</v>
      </c>
      <c r="H16" s="4">
        <f t="shared" ca="1" si="4"/>
        <v>24.173383963250558</v>
      </c>
      <c r="I16" s="4">
        <f t="shared" ca="1" si="5"/>
        <v>24.173383963250558</v>
      </c>
      <c r="J16" s="4">
        <f t="shared" ca="1" si="6"/>
        <v>584.3524922347392</v>
      </c>
      <c r="K16" s="4">
        <f t="shared" ca="1" si="7"/>
        <v>4.7222863768803594E-2</v>
      </c>
      <c r="L16" s="4">
        <f ca="1">AVERAGE(I$3:I16)</f>
        <v>9.22067247116202</v>
      </c>
      <c r="M16" s="4">
        <f ca="1">AVERAGE(J$3:J16)</f>
        <v>216.87969306142068</v>
      </c>
      <c r="N16" s="4">
        <f ca="1">AVERAGE(K$3:K16)</f>
        <v>1.7438483506994246E-2</v>
      </c>
      <c r="O16" s="4">
        <f ca="1">SUM(H$3:H16)</f>
        <v>12.055254979165284</v>
      </c>
      <c r="P16">
        <f t="shared" ca="1" si="8"/>
        <v>1.3074160281550529</v>
      </c>
    </row>
    <row r="17" spans="1:30" ht="12.75" customHeight="1">
      <c r="A17">
        <f t="shared" si="9"/>
        <v>15</v>
      </c>
      <c r="B17">
        <v>3</v>
      </c>
      <c r="C17" s="1">
        <v>608.20000000000005</v>
      </c>
      <c r="D17" s="4">
        <f t="shared" ca="1" si="10"/>
        <v>610.47605226809355</v>
      </c>
      <c r="E17" s="4">
        <f t="shared" ca="1" si="11"/>
        <v>7.0905341290865209</v>
      </c>
      <c r="F17" s="1">
        <f t="shared" ca="1" si="12"/>
        <v>0.92857785929825309</v>
      </c>
      <c r="G17" s="4">
        <f t="shared" ca="1" si="13"/>
        <v>539.32424294659131</v>
      </c>
      <c r="H17" s="4">
        <f t="shared" ca="1" si="4"/>
        <v>68.875757053408734</v>
      </c>
      <c r="I17" s="4">
        <f t="shared" ca="1" si="5"/>
        <v>68.875757053408734</v>
      </c>
      <c r="J17" s="4">
        <f t="shared" ca="1" si="6"/>
        <v>4743.8699096801829</v>
      </c>
      <c r="K17" s="4">
        <f t="shared" ca="1" si="7"/>
        <v>0.11324524342882067</v>
      </c>
      <c r="L17" s="4">
        <f ca="1">AVERAGE(I$3:I17)</f>
        <v>13.197678109978467</v>
      </c>
      <c r="M17" s="4">
        <f ca="1">AVERAGE(J$3:J17)</f>
        <v>518.67904083600479</v>
      </c>
      <c r="N17" s="4">
        <f ca="1">AVERAGE(K$3:K17)</f>
        <v>2.382560083511601E-2</v>
      </c>
      <c r="O17" s="4">
        <f ca="1">SUM(H$3:H17)</f>
        <v>80.931012032574017</v>
      </c>
      <c r="P17">
        <f t="shared" ca="1" si="8"/>
        <v>6.1322159366338767</v>
      </c>
    </row>
    <row r="18" spans="1:30" ht="12.75" customHeight="1">
      <c r="A18">
        <f t="shared" si="9"/>
        <v>16</v>
      </c>
      <c r="B18">
        <v>4</v>
      </c>
      <c r="C18" s="1">
        <v>610.9</v>
      </c>
      <c r="D18" s="4">
        <f t="shared" ca="1" si="10"/>
        <v>626.53284788155247</v>
      </c>
      <c r="E18" s="4">
        <f t="shared" ca="1" si="11"/>
        <v>7.9871602775237607</v>
      </c>
      <c r="F18" s="1">
        <f t="shared" ca="1" si="12"/>
        <v>0.9545577388160047</v>
      </c>
      <c r="G18" s="4">
        <f t="shared" ca="1" si="13"/>
        <v>589.50296427961109</v>
      </c>
      <c r="H18" s="4">
        <f t="shared" ca="1" si="4"/>
        <v>21.397035720388885</v>
      </c>
      <c r="I18" s="4">
        <f t="shared" ca="1" si="5"/>
        <v>21.397035720388885</v>
      </c>
      <c r="J18" s="4">
        <f t="shared" ca="1" si="6"/>
        <v>457.83313761959789</v>
      </c>
      <c r="K18" s="4">
        <f t="shared" ca="1" si="7"/>
        <v>3.5025430873119802E-2</v>
      </c>
      <c r="L18" s="4">
        <f ca="1">AVERAGE(I$3:I18)</f>
        <v>13.710137960629119</v>
      </c>
      <c r="M18" s="4">
        <f ca="1">AVERAGE(J$3:J18)</f>
        <v>514.87617188497939</v>
      </c>
      <c r="N18" s="4">
        <f ca="1">AVERAGE(K$3:K18)</f>
        <v>2.4525590212491247E-2</v>
      </c>
      <c r="O18" s="4">
        <f ca="1">SUM(H$3:H18)</f>
        <v>102.3280477529629</v>
      </c>
      <c r="P18">
        <f t="shared" ca="1" si="8"/>
        <v>7.4636774660338547</v>
      </c>
      <c r="S18">
        <v>0.3</v>
      </c>
    </row>
    <row r="19" spans="1:30" ht="12.75" customHeight="1">
      <c r="A19">
        <f t="shared" si="9"/>
        <v>17</v>
      </c>
      <c r="B19">
        <v>5</v>
      </c>
      <c r="C19" s="1">
        <v>632.20000000000005</v>
      </c>
      <c r="D19" s="4">
        <f t="shared" ca="1" si="10"/>
        <v>640.19968102139683</v>
      </c>
      <c r="E19" s="4">
        <f t="shared" ca="1" si="11"/>
        <v>8.5551275637558213</v>
      </c>
      <c r="F19" s="1">
        <f t="shared" ca="1" si="12"/>
        <v>0.97453568421976278</v>
      </c>
      <c r="G19" s="4">
        <f t="shared" ca="1" si="13"/>
        <v>618.36239030243485</v>
      </c>
      <c r="H19" s="4">
        <f t="shared" ca="1" si="4"/>
        <v>13.837609697565199</v>
      </c>
      <c r="I19" s="4">
        <f t="shared" ca="1" si="5"/>
        <v>13.837609697565199</v>
      </c>
      <c r="J19" s="4">
        <f t="shared" ca="1" si="6"/>
        <v>191.47944214215045</v>
      </c>
      <c r="K19" s="4">
        <f t="shared" ca="1" si="7"/>
        <v>2.1888025462773169E-2</v>
      </c>
      <c r="L19" s="4">
        <f ca="1">AVERAGE(I$3:I19)</f>
        <v>13.717636298095947</v>
      </c>
      <c r="M19" s="4">
        <f ca="1">AVERAGE(J$3:J19)</f>
        <v>495.85283484128354</v>
      </c>
      <c r="N19" s="4">
        <f ca="1">AVERAGE(K$3:K19)</f>
        <v>2.4370439344860773E-2</v>
      </c>
      <c r="O19" s="4">
        <f ca="1">SUM(H$3:H19)</f>
        <v>116.1656574505281</v>
      </c>
      <c r="P19">
        <f t="shared" ca="1" si="8"/>
        <v>8.4683435925949055</v>
      </c>
      <c r="S19">
        <v>0.01</v>
      </c>
    </row>
    <row r="20" spans="1:30" ht="12.75" customHeight="1">
      <c r="A20">
        <f t="shared" si="9"/>
        <v>18</v>
      </c>
      <c r="B20">
        <v>6</v>
      </c>
      <c r="C20" s="1">
        <v>639.59999999999991</v>
      </c>
      <c r="D20" s="4">
        <f t="shared" ca="1" si="10"/>
        <v>639.03052447534299</v>
      </c>
      <c r="E20" s="4">
        <f t="shared" ca="1" si="11"/>
        <v>7.5826991527748557</v>
      </c>
      <c r="F20" s="1">
        <f t="shared" ca="1" si="12"/>
        <v>1.024271030393872</v>
      </c>
      <c r="G20" s="4">
        <f t="shared" ca="1" si="13"/>
        <v>664.5007562624935</v>
      </c>
      <c r="H20" s="4">
        <f t="shared" ca="1" si="4"/>
        <v>-24.900756262493587</v>
      </c>
      <c r="I20" s="4">
        <f t="shared" ca="1" si="5"/>
        <v>24.900756262493587</v>
      </c>
      <c r="J20" s="4">
        <f t="shared" ca="1" si="6"/>
        <v>620.0476624441136</v>
      </c>
      <c r="K20" s="4">
        <f t="shared" ca="1" si="7"/>
        <v>3.8931764012654142E-2</v>
      </c>
      <c r="L20" s="4">
        <f ca="1">AVERAGE(I$3:I20)</f>
        <v>14.338920740562482</v>
      </c>
      <c r="M20" s="4">
        <f ca="1">AVERAGE(J$3:J20)</f>
        <v>502.75254748588526</v>
      </c>
      <c r="N20" s="4">
        <f ca="1">AVERAGE(K$3:K20)</f>
        <v>2.5179401826404848E-2</v>
      </c>
      <c r="O20" s="4">
        <f ca="1">SUM(H$3:H20)</f>
        <v>91.264901188034514</v>
      </c>
      <c r="P20">
        <f t="shared" ca="1" si="8"/>
        <v>6.3648375522336842</v>
      </c>
    </row>
    <row r="21" spans="1:30" ht="12.75" customHeight="1">
      <c r="A21">
        <f t="shared" si="9"/>
        <v>19</v>
      </c>
      <c r="B21">
        <v>7</v>
      </c>
      <c r="C21" s="1">
        <v>658.2</v>
      </c>
      <c r="D21" s="4">
        <f t="shared" ca="1" si="10"/>
        <v>639.62354102437837</v>
      </c>
      <c r="E21" s="4">
        <f t="shared" ca="1" si="11"/>
        <v>6.8837308924009086</v>
      </c>
      <c r="F21" s="1">
        <f t="shared" ca="1" si="12"/>
        <v>1.0461916716186503</v>
      </c>
      <c r="G21" s="4">
        <f t="shared" ca="1" si="13"/>
        <v>676.48136931822478</v>
      </c>
      <c r="H21" s="4">
        <f t="shared" ca="1" si="4"/>
        <v>-18.281369318224733</v>
      </c>
      <c r="I21" s="4">
        <f t="shared" ca="1" si="5"/>
        <v>18.281369318224733</v>
      </c>
      <c r="J21" s="4">
        <f t="shared" ca="1" si="6"/>
        <v>334.20846414932868</v>
      </c>
      <c r="K21" s="4">
        <f t="shared" ca="1" si="7"/>
        <v>2.7774793859350853E-2</v>
      </c>
      <c r="L21" s="4">
        <f ca="1">AVERAGE(I$3:I21)</f>
        <v>14.546418034123654</v>
      </c>
      <c r="M21" s="4">
        <f ca="1">AVERAGE(J$3:J21)</f>
        <v>493.88180625764545</v>
      </c>
      <c r="N21" s="4">
        <f ca="1">AVERAGE(K$3:K21)</f>
        <v>2.5316001407086217E-2</v>
      </c>
      <c r="O21" s="4">
        <f ca="1">SUM(H$3:H21)</f>
        <v>72.983531869809781</v>
      </c>
      <c r="P21">
        <f t="shared" ca="1" si="8"/>
        <v>5.017285471832424</v>
      </c>
      <c r="Q21">
        <v>0</v>
      </c>
      <c r="R21">
        <v>0.1</v>
      </c>
      <c r="S21" s="4">
        <f ca="1">M2</f>
        <v>8962.1783251739216</v>
      </c>
      <c r="T21">
        <f>Q21</f>
        <v>0</v>
      </c>
      <c r="U21">
        <f>T21+$R$21</f>
        <v>0.1</v>
      </c>
      <c r="V21">
        <f t="shared" ref="V21:AC21" si="14">U21+$R$21</f>
        <v>0.2</v>
      </c>
      <c r="W21">
        <f t="shared" si="14"/>
        <v>0.30000000000000004</v>
      </c>
      <c r="X21">
        <f t="shared" si="14"/>
        <v>0.4</v>
      </c>
      <c r="Y21">
        <f t="shared" si="14"/>
        <v>0.5</v>
      </c>
      <c r="Z21">
        <f t="shared" si="14"/>
        <v>0.6</v>
      </c>
      <c r="AA21">
        <f t="shared" si="14"/>
        <v>0.7</v>
      </c>
      <c r="AB21">
        <f t="shared" si="14"/>
        <v>0.79999999999999993</v>
      </c>
      <c r="AC21">
        <f t="shared" si="14"/>
        <v>0.89999999999999991</v>
      </c>
      <c r="AD21">
        <f>AC21+$R$21</f>
        <v>0.99999999999999989</v>
      </c>
    </row>
    <row r="22" spans="1:30" ht="12.75" customHeight="1">
      <c r="A22">
        <f t="shared" si="9"/>
        <v>20</v>
      </c>
      <c r="B22">
        <v>8</v>
      </c>
      <c r="C22" s="1">
        <v>685.8</v>
      </c>
      <c r="D22" s="4">
        <f t="shared" ca="1" si="10"/>
        <v>654.79896655382652</v>
      </c>
      <c r="E22" s="4">
        <f t="shared" ca="1" si="11"/>
        <v>7.7129003561056333</v>
      </c>
      <c r="F22" s="1">
        <f t="shared" ca="1" si="12"/>
        <v>1.0278214564908523</v>
      </c>
      <c r="G22" s="4">
        <f t="shared" ca="1" si="13"/>
        <v>664.49404585343154</v>
      </c>
      <c r="H22" s="4">
        <f t="shared" ca="1" si="4"/>
        <v>21.305954146568411</v>
      </c>
      <c r="I22" s="4">
        <f t="shared" ca="1" si="5"/>
        <v>21.305954146568411</v>
      </c>
      <c r="J22" s="4">
        <f t="shared" ca="1" si="6"/>
        <v>453.94368209567563</v>
      </c>
      <c r="K22" s="4">
        <f t="shared" ca="1" si="7"/>
        <v>3.1067299717947524E-2</v>
      </c>
      <c r="L22" s="4">
        <f ca="1">AVERAGE(I$3:I22)</f>
        <v>14.884394839745891</v>
      </c>
      <c r="M22" s="4">
        <f ca="1">AVERAGE(J$3:J22)</f>
        <v>491.88490004954701</v>
      </c>
      <c r="N22" s="4">
        <f ca="1">AVERAGE(K$3:K22)</f>
        <v>2.5603566322629279E-2</v>
      </c>
      <c r="O22" s="4">
        <f ca="1">SUM(H$3:H22)</f>
        <v>94.289486016378191</v>
      </c>
      <c r="P22">
        <f t="shared" ca="1" si="8"/>
        <v>6.3347880133222745</v>
      </c>
      <c r="S22">
        <f>S18</f>
        <v>0.3</v>
      </c>
      <c r="T22">
        <f t="dataTable" ref="T22:AD32" dt2D="1" dtr="1" r1="T3" r2="T2" ca="1"/>
        <v>6453.0536745841564</v>
      </c>
      <c r="U22">
        <v>6942.7722992522131</v>
      </c>
      <c r="V22">
        <v>8116.5219525635302</v>
      </c>
      <c r="W22">
        <v>8518.0294791042797</v>
      </c>
      <c r="X22">
        <v>11380.128819899483</v>
      </c>
      <c r="Y22">
        <v>59242.262044579613</v>
      </c>
      <c r="Z22">
        <v>40212962.991142519</v>
      </c>
      <c r="AA22">
        <v>229670540.49121884</v>
      </c>
      <c r="AB22">
        <v>42131958.255654521</v>
      </c>
      <c r="AC22">
        <v>32489.603732254269</v>
      </c>
      <c r="AD22">
        <v>84892266.499774411</v>
      </c>
    </row>
    <row r="23" spans="1:30" ht="12.75" customHeight="1">
      <c r="A23">
        <f t="shared" si="9"/>
        <v>21</v>
      </c>
      <c r="B23">
        <v>9</v>
      </c>
      <c r="C23" s="1">
        <v>662.7</v>
      </c>
      <c r="D23" s="4">
        <f t="shared" ca="1" si="10"/>
        <v>641.33938563018921</v>
      </c>
      <c r="E23" s="4">
        <f t="shared" ca="1" si="11"/>
        <v>5.5956522281313399</v>
      </c>
      <c r="F23" s="1">
        <f t="shared" ca="1" si="12"/>
        <v>1.0871407829212996</v>
      </c>
      <c r="G23" s="4">
        <f t="shared" ca="1" si="13"/>
        <v>720.24366968711536</v>
      </c>
      <c r="H23" s="4">
        <f t="shared" ca="1" si="4"/>
        <v>-57.543669687115312</v>
      </c>
      <c r="I23" s="4">
        <f t="shared" ca="1" si="5"/>
        <v>57.543669687115312</v>
      </c>
      <c r="J23" s="4">
        <f t="shared" ca="1" si="6"/>
        <v>3311.2739210598338</v>
      </c>
      <c r="K23" s="4">
        <f t="shared" ca="1" si="7"/>
        <v>8.6832155858028226E-2</v>
      </c>
      <c r="L23" s="4">
        <f ca="1">AVERAGE(I$3:I23)</f>
        <v>16.915788880096816</v>
      </c>
      <c r="M23" s="4">
        <f ca="1">AVERAGE(J$3:J23)</f>
        <v>626.14152009765587</v>
      </c>
      <c r="N23" s="4">
        <f ca="1">AVERAGE(K$3:K23)</f>
        <v>2.8519213443362564E-2</v>
      </c>
      <c r="O23" s="4">
        <f ca="1">SUM(H$3:H23)</f>
        <v>36.74581632926288</v>
      </c>
      <c r="P23">
        <f t="shared" ca="1" si="8"/>
        <v>2.1722791996120354</v>
      </c>
      <c r="S23">
        <f>S22+$S$19</f>
        <v>0.31</v>
      </c>
      <c r="T23">
        <v>7517.8589829657731</v>
      </c>
      <c r="U23">
        <v>7479.2484896287906</v>
      </c>
      <c r="V23">
        <v>6815.5094050511761</v>
      </c>
      <c r="W23">
        <v>11672178.746038079</v>
      </c>
      <c r="X23">
        <v>105928.74008068684</v>
      </c>
      <c r="Y23">
        <v>68200.604225180316</v>
      </c>
      <c r="Z23">
        <v>12990.564578679625</v>
      </c>
      <c r="AA23">
        <v>1627647808.8819842</v>
      </c>
      <c r="AB23">
        <v>1448902.9201116082</v>
      </c>
      <c r="AC23">
        <v>328543666.85603333</v>
      </c>
      <c r="AD23">
        <v>2921013710.6957288</v>
      </c>
    </row>
    <row r="24" spans="1:30" ht="12.75" customHeight="1">
      <c r="A24">
        <f t="shared" si="9"/>
        <v>22</v>
      </c>
      <c r="B24">
        <v>10</v>
      </c>
      <c r="C24" s="1">
        <v>658.8</v>
      </c>
      <c r="D24" s="4">
        <f t="shared" ca="1" si="10"/>
        <v>632.82064216912715</v>
      </c>
      <c r="E24" s="4">
        <f t="shared" ca="1" si="11"/>
        <v>4.1842126592119993</v>
      </c>
      <c r="F24" s="1">
        <f t="shared" ca="1" si="12"/>
        <v>1.0770882444268692</v>
      </c>
      <c r="G24" s="4">
        <f t="shared" ca="1" si="13"/>
        <v>696.8061241850487</v>
      </c>
      <c r="H24" s="4">
        <f t="shared" ca="1" si="4"/>
        <v>-38.006124185048748</v>
      </c>
      <c r="I24" s="4">
        <f t="shared" ca="1" si="5"/>
        <v>38.006124185048748</v>
      </c>
      <c r="J24" s="4">
        <f t="shared" ca="1" si="6"/>
        <v>1444.4654755693473</v>
      </c>
      <c r="K24" s="4">
        <f t="shared" ca="1" si="7"/>
        <v>5.7689927421142609E-2</v>
      </c>
      <c r="L24" s="4">
        <f ca="1">AVERAGE(I$3:I24)</f>
        <v>17.87444048486736</v>
      </c>
      <c r="M24" s="4">
        <f ca="1">AVERAGE(J$3:J24)</f>
        <v>663.33806352818726</v>
      </c>
      <c r="N24" s="4">
        <f ca="1">AVERAGE(K$3:K24)</f>
        <v>2.9845154987807113E-2</v>
      </c>
      <c r="O24" s="4">
        <f ca="1">SUM(H$3:H24)</f>
        <v>-1.260307855785868</v>
      </c>
      <c r="P24">
        <f t="shared" ca="1" si="8"/>
        <v>-7.0508940229645475E-2</v>
      </c>
      <c r="S24">
        <f t="shared" ref="S24:S32" si="15">S23+$S$19</f>
        <v>0.32</v>
      </c>
      <c r="T24">
        <v>5721.6334846560439</v>
      </c>
      <c r="U24">
        <v>6627.4599687608197</v>
      </c>
      <c r="V24">
        <v>7791.2208871973853</v>
      </c>
      <c r="W24">
        <v>184306580.32909718</v>
      </c>
      <c r="X24">
        <v>11041.113058198587</v>
      </c>
      <c r="Y24">
        <v>25464.616903151687</v>
      </c>
      <c r="Z24">
        <v>83470260.399608046</v>
      </c>
      <c r="AA24">
        <v>92266.101016468165</v>
      </c>
      <c r="AB24">
        <v>2668481457.4411836</v>
      </c>
      <c r="AC24">
        <v>251945866.78976202</v>
      </c>
      <c r="AD24">
        <v>1241810871.8723724</v>
      </c>
    </row>
    <row r="25" spans="1:30" ht="12.75" customHeight="1">
      <c r="A25">
        <f t="shared" si="9"/>
        <v>23</v>
      </c>
      <c r="B25">
        <v>11</v>
      </c>
      <c r="C25" s="1">
        <v>667.1</v>
      </c>
      <c r="D25" s="4">
        <f t="shared" ca="1" si="10"/>
        <v>641.8203041333195</v>
      </c>
      <c r="E25" s="4">
        <f t="shared" ca="1" si="11"/>
        <v>4.6657575897100338</v>
      </c>
      <c r="F25" s="1">
        <f t="shared" ca="1" si="12"/>
        <v>1.0278202039134949</v>
      </c>
      <c r="G25" s="4">
        <f t="shared" ca="1" si="13"/>
        <v>654.72645978354979</v>
      </c>
      <c r="H25" s="4">
        <f t="shared" ca="1" si="4"/>
        <v>12.373540216450237</v>
      </c>
      <c r="I25" s="4">
        <f t="shared" ca="1" si="5"/>
        <v>12.373540216450237</v>
      </c>
      <c r="J25" s="4">
        <f t="shared" ca="1" si="6"/>
        <v>153.10449748811138</v>
      </c>
      <c r="K25" s="4">
        <f t="shared" ca="1" si="7"/>
        <v>1.8548253959601614E-2</v>
      </c>
      <c r="L25" s="4">
        <f ca="1">AVERAGE(I$3:I25)</f>
        <v>17.635270907979656</v>
      </c>
      <c r="M25" s="4">
        <f ca="1">AVERAGE(J$3:J25)</f>
        <v>641.15399543948831</v>
      </c>
      <c r="N25" s="4">
        <f ca="1">AVERAGE(K$3:K25)</f>
        <v>2.9353985377885135E-2</v>
      </c>
      <c r="O25" s="4">
        <f ca="1">SUM(H$3:H25)</f>
        <v>11.113232360664369</v>
      </c>
      <c r="P25">
        <f t="shared" ca="1" si="8"/>
        <v>0.6301707764316693</v>
      </c>
      <c r="S25">
        <f t="shared" si="15"/>
        <v>0.33</v>
      </c>
      <c r="T25">
        <v>7620.1764416441865</v>
      </c>
      <c r="U25">
        <v>6664.0933974634145</v>
      </c>
      <c r="V25">
        <v>6913.3561478613556</v>
      </c>
      <c r="W25">
        <v>10741.758624234428</v>
      </c>
      <c r="X25">
        <v>8417.1695164550219</v>
      </c>
      <c r="Y25">
        <v>344450920.53590584</v>
      </c>
      <c r="Z25">
        <v>104143998.32651339</v>
      </c>
      <c r="AA25">
        <v>506547736.92464095</v>
      </c>
      <c r="AB25">
        <v>6113802.4955921629</v>
      </c>
      <c r="AC25">
        <v>3085686899.7570968</v>
      </c>
      <c r="AD25">
        <v>2337080772.0189285</v>
      </c>
    </row>
    <row r="26" spans="1:30" ht="12.75" customHeight="1">
      <c r="A26">
        <f t="shared" si="9"/>
        <v>24</v>
      </c>
      <c r="B26">
        <v>12</v>
      </c>
      <c r="C26" s="1">
        <v>613.5</v>
      </c>
      <c r="D26" s="4">
        <f t="shared" ca="1" si="10"/>
        <v>626.82323902470921</v>
      </c>
      <c r="E26" s="4">
        <f t="shared" ca="1" si="11"/>
        <v>2.6994753198780019</v>
      </c>
      <c r="F26" s="1">
        <f t="shared" ca="1" si="12"/>
        <v>1.0270721744432747</v>
      </c>
      <c r="G26" s="4">
        <f t="shared" ca="1" si="13"/>
        <v>663.98784516114097</v>
      </c>
      <c r="H26" s="4">
        <f t="shared" ca="1" si="4"/>
        <v>-50.487845161140967</v>
      </c>
      <c r="I26" s="4">
        <f t="shared" ca="1" si="5"/>
        <v>50.487845161140967</v>
      </c>
      <c r="J26" s="4">
        <f t="shared" ca="1" si="6"/>
        <v>2549.0225090153453</v>
      </c>
      <c r="K26" s="4">
        <f t="shared" ca="1" si="7"/>
        <v>8.2294776138779085E-2</v>
      </c>
      <c r="L26" s="4">
        <f ca="1">AVERAGE(I$3:I26)</f>
        <v>19.004128168528045</v>
      </c>
      <c r="M26" s="4">
        <f ca="1">AVERAGE(J$3:J26)</f>
        <v>720.64851683848246</v>
      </c>
      <c r="N26" s="4">
        <f ca="1">AVERAGE(K$3:K26)</f>
        <v>3.155985165958905E-2</v>
      </c>
      <c r="O26" s="4">
        <f ca="1">SUM(H$3:H26)</f>
        <v>-39.374612800476598</v>
      </c>
      <c r="P26">
        <f t="shared" ca="1" si="8"/>
        <v>-2.071897876677304</v>
      </c>
      <c r="S26">
        <f t="shared" si="15"/>
        <v>0.34</v>
      </c>
      <c r="T26">
        <v>11257.399608195314</v>
      </c>
      <c r="U26">
        <v>9457.4340144681773</v>
      </c>
      <c r="V26">
        <v>16291.797327750208</v>
      </c>
      <c r="W26">
        <v>7381.0278212384828</v>
      </c>
      <c r="X26">
        <v>19246.034972345406</v>
      </c>
      <c r="Y26">
        <v>347078677.93749726</v>
      </c>
      <c r="Z26">
        <v>61544747.984548464</v>
      </c>
      <c r="AA26">
        <v>43808586.541299112</v>
      </c>
      <c r="AB26">
        <v>196954392.40856308</v>
      </c>
      <c r="AC26">
        <v>372175474.21226066</v>
      </c>
      <c r="AD26">
        <v>9405797.8508923221</v>
      </c>
    </row>
    <row r="27" spans="1:30" ht="12.75" customHeight="1">
      <c r="A27">
        <f t="shared" si="9"/>
        <v>25</v>
      </c>
      <c r="B27">
        <v>1</v>
      </c>
      <c r="C27" s="1">
        <v>588.5</v>
      </c>
      <c r="D27" s="4">
        <f t="shared" ca="1" si="10"/>
        <v>626.27141231648739</v>
      </c>
      <c r="E27" s="4">
        <f t="shared" ca="1" si="11"/>
        <v>2.3743451170680192</v>
      </c>
      <c r="F27" s="1">
        <f t="shared" ca="1" si="12"/>
        <v>0.94706348152387476</v>
      </c>
      <c r="G27" s="4">
        <f t="shared" ca="1" si="13"/>
        <v>596.19797354554453</v>
      </c>
      <c r="H27" s="4">
        <f t="shared" ca="1" si="4"/>
        <v>-7.697973545544528</v>
      </c>
      <c r="I27" s="4">
        <f t="shared" ca="1" si="5"/>
        <v>7.697973545544528</v>
      </c>
      <c r="J27" s="4">
        <f t="shared" ca="1" si="6"/>
        <v>59.258796707903393</v>
      </c>
      <c r="K27" s="4">
        <f t="shared" ca="1" si="7"/>
        <v>1.3080668726498773E-2</v>
      </c>
      <c r="L27" s="4">
        <f ca="1">AVERAGE(I$3:I27)</f>
        <v>18.551881983608705</v>
      </c>
      <c r="M27" s="4">
        <f ca="1">AVERAGE(J$3:J27)</f>
        <v>694.19292803325925</v>
      </c>
      <c r="N27" s="4">
        <f ca="1">AVERAGE(K$3:K27)</f>
        <v>3.0820684342265439E-2</v>
      </c>
      <c r="O27" s="4">
        <f ca="1">SUM(H$3:H27)</f>
        <v>-47.072586346021126</v>
      </c>
      <c r="P27">
        <f t="shared" ca="1" si="8"/>
        <v>-2.5373483071750647</v>
      </c>
      <c r="S27">
        <f t="shared" si="15"/>
        <v>0.35000000000000003</v>
      </c>
      <c r="T27">
        <v>5708.9686603791752</v>
      </c>
      <c r="U27">
        <v>6206.045537841449</v>
      </c>
      <c r="V27">
        <v>7024.4494957949773</v>
      </c>
      <c r="W27">
        <v>10432.588537408717</v>
      </c>
      <c r="X27">
        <v>27794.076489939904</v>
      </c>
      <c r="Y27">
        <v>128022018.07156569</v>
      </c>
      <c r="Z27">
        <v>13881.267540637204</v>
      </c>
      <c r="AA27">
        <v>36429169.394103765</v>
      </c>
      <c r="AB27">
        <v>132991270.17030041</v>
      </c>
      <c r="AC27">
        <v>1941487472.4515183</v>
      </c>
      <c r="AD27">
        <v>538980717.21408558</v>
      </c>
    </row>
    <row r="28" spans="1:30" ht="12.75" customHeight="1">
      <c r="A28">
        <f t="shared" si="9"/>
        <v>26</v>
      </c>
      <c r="B28">
        <v>2</v>
      </c>
      <c r="C28" s="1">
        <v>587.9</v>
      </c>
      <c r="D28" s="4">
        <f t="shared" ca="1" si="10"/>
        <v>640.69091826235967</v>
      </c>
      <c r="E28" s="4">
        <f t="shared" ca="1" si="11"/>
        <v>3.5788611999484461</v>
      </c>
      <c r="F28" s="1">
        <f t="shared" ca="1" si="12"/>
        <v>0.89243608644363126</v>
      </c>
      <c r="G28" s="4">
        <f t="shared" ca="1" si="13"/>
        <v>561.02615952339454</v>
      </c>
      <c r="H28" s="4">
        <f t="shared" ca="1" si="4"/>
        <v>26.873840476605437</v>
      </c>
      <c r="I28" s="4">
        <f t="shared" ca="1" si="5"/>
        <v>26.873840476605437</v>
      </c>
      <c r="J28" s="4">
        <f t="shared" ca="1" si="6"/>
        <v>722.20330196203679</v>
      </c>
      <c r="K28" s="4">
        <f t="shared" ca="1" si="7"/>
        <v>4.5711584413344851E-2</v>
      </c>
      <c r="L28" s="4">
        <f ca="1">AVERAGE(I$3:I28)</f>
        <v>18.871957310262424</v>
      </c>
      <c r="M28" s="4">
        <f ca="1">AVERAGE(J$3:J28)</f>
        <v>695.27025010744296</v>
      </c>
      <c r="N28" s="4">
        <f ca="1">AVERAGE(K$3:K28)</f>
        <v>3.1393411268076189E-2</v>
      </c>
      <c r="O28" s="4">
        <f ca="1">SUM(H$3:H28)</f>
        <v>-20.198745869415689</v>
      </c>
      <c r="P28">
        <f t="shared" ca="1" si="8"/>
        <v>-1.0703047668739567</v>
      </c>
      <c r="S28">
        <f t="shared" si="15"/>
        <v>0.36000000000000004</v>
      </c>
      <c r="T28">
        <v>5759.0451904421034</v>
      </c>
      <c r="U28">
        <v>11344.155974986077</v>
      </c>
      <c r="V28">
        <v>7797.5285235194042</v>
      </c>
      <c r="W28">
        <v>7749.4415117698818</v>
      </c>
      <c r="X28">
        <v>8723.3358455882517</v>
      </c>
      <c r="Y28">
        <v>89052652.974377453</v>
      </c>
      <c r="Z28">
        <v>171261129.11321056</v>
      </c>
      <c r="AA28">
        <v>850317440.77999997</v>
      </c>
      <c r="AB28">
        <v>501325432.42624819</v>
      </c>
      <c r="AC28">
        <v>17939.297066129839</v>
      </c>
      <c r="AD28">
        <v>99545273.202810258</v>
      </c>
    </row>
    <row r="29" spans="1:30" ht="12.75" customHeight="1">
      <c r="A29">
        <f t="shared" si="9"/>
        <v>27</v>
      </c>
      <c r="B29">
        <v>3</v>
      </c>
      <c r="C29" s="1">
        <v>623.70000000000005</v>
      </c>
      <c r="D29" s="4">
        <f t="shared" ca="1" si="10"/>
        <v>633.18393306262806</v>
      </c>
      <c r="E29" s="4">
        <f t="shared" ca="1" si="11"/>
        <v>2.4702765599804399</v>
      </c>
      <c r="F29" s="1">
        <f t="shared" ca="1" si="12"/>
        <v>1.0115883167643271</v>
      </c>
      <c r="G29" s="4">
        <f t="shared" ca="1" si="13"/>
        <v>651.73578174840043</v>
      </c>
      <c r="H29" s="4">
        <f t="shared" ca="1" si="4"/>
        <v>-28.035781748400382</v>
      </c>
      <c r="I29" s="4">
        <f t="shared" ca="1" si="5"/>
        <v>28.035781748400382</v>
      </c>
      <c r="J29" s="4">
        <f t="shared" ca="1" si="6"/>
        <v>786.00505824393997</v>
      </c>
      <c r="K29" s="4">
        <f t="shared" ca="1" si="7"/>
        <v>4.495074835401696E-2</v>
      </c>
      <c r="L29" s="4">
        <f ca="1">AVERAGE(I$3:I29)</f>
        <v>19.211358215378645</v>
      </c>
      <c r="M29" s="4">
        <f ca="1">AVERAGE(J$3:J29)</f>
        <v>698.63079855694286</v>
      </c>
      <c r="N29" s="4">
        <f ca="1">AVERAGE(K$3:K29)</f>
        <v>3.1895534863851771E-2</v>
      </c>
      <c r="O29" s="4">
        <f ca="1">SUM(H$3:H29)</f>
        <v>-48.23452761781607</v>
      </c>
      <c r="P29">
        <f t="shared" ca="1" si="8"/>
        <v>-2.5107296983929253</v>
      </c>
      <c r="S29">
        <f t="shared" si="15"/>
        <v>0.37000000000000005</v>
      </c>
      <c r="T29">
        <v>7870.7307485715182</v>
      </c>
      <c r="U29">
        <v>6251.1620731771218</v>
      </c>
      <c r="V29">
        <v>8937.1000202076229</v>
      </c>
      <c r="W29">
        <v>8785.9402712029096</v>
      </c>
      <c r="X29">
        <v>8808.7508838719914</v>
      </c>
      <c r="Y29">
        <v>4493574.3411639221</v>
      </c>
      <c r="Z29">
        <v>326264900.51973933</v>
      </c>
      <c r="AA29">
        <v>121992875.12906168</v>
      </c>
      <c r="AB29">
        <v>431368046.60890085</v>
      </c>
      <c r="AC29">
        <v>9008015558.4037876</v>
      </c>
      <c r="AD29">
        <v>100394662.15184952</v>
      </c>
    </row>
    <row r="30" spans="1:30" ht="12.75" customHeight="1">
      <c r="A30">
        <f t="shared" si="9"/>
        <v>28</v>
      </c>
      <c r="B30">
        <v>4</v>
      </c>
      <c r="C30" s="1">
        <v>622.5</v>
      </c>
      <c r="D30" s="4">
        <f t="shared" ca="1" si="10"/>
        <v>635.78283444828764</v>
      </c>
      <c r="E30" s="4">
        <f t="shared" ca="1" si="11"/>
        <v>2.4831390425483546</v>
      </c>
      <c r="F30" s="1">
        <f t="shared" ca="1" si="12"/>
        <v>0.9788108725414737</v>
      </c>
      <c r="G30" s="4">
        <f t="shared" ca="1" si="13"/>
        <v>622.18525155536622</v>
      </c>
      <c r="H30" s="4">
        <f t="shared" ca="1" si="4"/>
        <v>0.31474844463377849</v>
      </c>
      <c r="I30" s="4">
        <f t="shared" ca="1" si="5"/>
        <v>0.31474844463377849</v>
      </c>
      <c r="J30" s="4">
        <f t="shared" ca="1" si="6"/>
        <v>9.9066583399382721E-2</v>
      </c>
      <c r="K30" s="4">
        <f t="shared" ca="1" si="7"/>
        <v>5.0561999137956385E-4</v>
      </c>
      <c r="L30" s="4">
        <f ca="1">AVERAGE(I$3:I30)</f>
        <v>18.536479294994901</v>
      </c>
      <c r="M30" s="4">
        <f ca="1">AVERAGE(J$3:J30)</f>
        <v>673.68323670074483</v>
      </c>
      <c r="N30" s="4">
        <f ca="1">AVERAGE(K$3:K30)</f>
        <v>3.0774466475549191E-2</v>
      </c>
      <c r="O30" s="4">
        <f ca="1">SUM(H$3:H30)</f>
        <v>-47.919779173182292</v>
      </c>
      <c r="P30">
        <f t="shared" ca="1" si="8"/>
        <v>-2.5851607746310958</v>
      </c>
      <c r="S30">
        <f t="shared" si="15"/>
        <v>0.38000000000000006</v>
      </c>
      <c r="T30">
        <v>5946.011086574812</v>
      </c>
      <c r="U30">
        <v>6453.0527713373785</v>
      </c>
      <c r="V30">
        <v>32071.354440101772</v>
      </c>
      <c r="W30">
        <v>1786578.6868812516</v>
      </c>
      <c r="X30">
        <v>34229.159558522289</v>
      </c>
      <c r="Y30">
        <v>43756291.105317198</v>
      </c>
      <c r="Z30">
        <v>383816525.97454035</v>
      </c>
      <c r="AA30">
        <v>270238211.28154594</v>
      </c>
      <c r="AB30">
        <v>502767808.34302521</v>
      </c>
      <c r="AC30">
        <v>146401379.51241472</v>
      </c>
      <c r="AD30">
        <v>21439615694.459476</v>
      </c>
    </row>
    <row r="31" spans="1:30" ht="12.75" customHeight="1">
      <c r="A31">
        <f t="shared" si="9"/>
        <v>29</v>
      </c>
      <c r="B31">
        <v>5</v>
      </c>
      <c r="C31" s="1">
        <v>730.40000000000009</v>
      </c>
      <c r="D31" s="4">
        <f t="shared" ca="1" si="10"/>
        <v>678.12994355719718</v>
      </c>
      <c r="E31" s="4">
        <f t="shared" ca="1" si="11"/>
        <v>6.4695360491844731</v>
      </c>
      <c r="F31" s="1">
        <f t="shared" ca="1" si="12"/>
        <v>0.98980128130691925</v>
      </c>
      <c r="G31" s="4">
        <f t="shared" ca="1" si="13"/>
        <v>631.75647837583767</v>
      </c>
      <c r="H31" s="4">
        <f t="shared" ca="1" si="4"/>
        <v>98.643521624162418</v>
      </c>
      <c r="I31" s="4">
        <f t="shared" ca="1" si="5"/>
        <v>98.643521624162418</v>
      </c>
      <c r="J31" s="4">
        <f t="shared" ca="1" si="6"/>
        <v>9730.5443584165987</v>
      </c>
      <c r="K31" s="4">
        <f t="shared" ca="1" si="7"/>
        <v>0.13505410956210626</v>
      </c>
      <c r="L31" s="4">
        <f ca="1">AVERAGE(I$3:I31)</f>
        <v>21.298791099448952</v>
      </c>
      <c r="M31" s="4">
        <f ca="1">AVERAGE(J$3:J31)</f>
        <v>985.98879262198125</v>
      </c>
      <c r="N31" s="4">
        <f ca="1">AVERAGE(K$3:K31)</f>
        <v>3.4370316237154606E-2</v>
      </c>
      <c r="O31" s="4">
        <f ca="1">SUM(H$3:H31)</f>
        <v>50.723742450980126</v>
      </c>
      <c r="P31">
        <f t="shared" ca="1" si="8"/>
        <v>2.3815315251527336</v>
      </c>
      <c r="S31">
        <f t="shared" si="15"/>
        <v>0.39000000000000007</v>
      </c>
      <c r="T31">
        <v>10226.313643642887</v>
      </c>
      <c r="U31">
        <v>9934.575667604091</v>
      </c>
      <c r="V31">
        <v>6967.7209520786118</v>
      </c>
      <c r="W31">
        <v>12344.115408097985</v>
      </c>
      <c r="X31">
        <v>11259.914272167969</v>
      </c>
      <c r="Y31">
        <v>12684819.692207428</v>
      </c>
      <c r="Z31">
        <v>229581748.53731483</v>
      </c>
      <c r="AA31">
        <v>9508945395.2411823</v>
      </c>
      <c r="AB31">
        <v>263752672.74484575</v>
      </c>
      <c r="AC31">
        <v>295829.16680828185</v>
      </c>
      <c r="AD31">
        <v>86124446.86509943</v>
      </c>
    </row>
    <row r="32" spans="1:30" ht="12.75" customHeight="1">
      <c r="A32">
        <f t="shared" si="9"/>
        <v>30</v>
      </c>
      <c r="B32">
        <v>6</v>
      </c>
      <c r="C32" s="1">
        <v>691.2</v>
      </c>
      <c r="D32" s="4">
        <f t="shared" ca="1" si="10"/>
        <v>687.95947540176962</v>
      </c>
      <c r="E32" s="4">
        <f t="shared" ca="1" si="11"/>
        <v>6.8055356287232707</v>
      </c>
      <c r="F32" s="1">
        <f t="shared" ca="1" si="12"/>
        <v>0.99740336151021602</v>
      </c>
      <c r="G32" s="4">
        <f t="shared" ca="1" si="13"/>
        <v>682.82182224754968</v>
      </c>
      <c r="H32" s="4">
        <f t="shared" ca="1" si="4"/>
        <v>8.3781777524503696</v>
      </c>
      <c r="I32" s="4">
        <f t="shared" ca="1" si="5"/>
        <v>8.3781777524503696</v>
      </c>
      <c r="J32" s="4">
        <f t="shared" ca="1" si="6"/>
        <v>70.193862451654326</v>
      </c>
      <c r="K32" s="4">
        <f t="shared" ca="1" si="7"/>
        <v>1.2121206239077502E-2</v>
      </c>
      <c r="L32" s="4">
        <f ca="1">AVERAGE(I$3:I32)</f>
        <v>20.868103987882332</v>
      </c>
      <c r="M32" s="4">
        <f ca="1">AVERAGE(J$3:J32)</f>
        <v>955.462294949637</v>
      </c>
      <c r="N32" s="4">
        <f ca="1">AVERAGE(K$3:K32)</f>
        <v>3.3628679237218705E-2</v>
      </c>
      <c r="O32" s="4">
        <f ca="1">SUM(H$3:H32)</f>
        <v>59.101920203430495</v>
      </c>
      <c r="P32">
        <f t="shared" ca="1" si="8"/>
        <v>2.8321653101666415</v>
      </c>
      <c r="S32">
        <f t="shared" si="15"/>
        <v>0.40000000000000008</v>
      </c>
      <c r="T32">
        <v>10347.682523672247</v>
      </c>
      <c r="U32">
        <v>6224.4395145243616</v>
      </c>
      <c r="V32">
        <v>11108.760145174518</v>
      </c>
      <c r="W32">
        <v>7664.6126063149222</v>
      </c>
      <c r="X32">
        <v>156747.38912542516</v>
      </c>
      <c r="Y32">
        <v>2701388432.1561155</v>
      </c>
      <c r="Z32">
        <v>47097.317021650873</v>
      </c>
      <c r="AA32">
        <v>2845091576.4771199</v>
      </c>
      <c r="AB32">
        <v>115240670.54879743</v>
      </c>
      <c r="AC32">
        <v>622680315.65816402</v>
      </c>
      <c r="AD32">
        <v>306787.0443421278</v>
      </c>
    </row>
    <row r="33" spans="1:27" ht="12.75" customHeight="1">
      <c r="A33">
        <f t="shared" si="9"/>
        <v>31</v>
      </c>
      <c r="B33">
        <v>7</v>
      </c>
      <c r="C33" s="1">
        <v>678.2</v>
      </c>
      <c r="D33" s="4">
        <f t="shared" ca="1" si="10"/>
        <v>681.16118466040461</v>
      </c>
      <c r="E33" s="4">
        <f t="shared" ca="1" si="11"/>
        <v>5.4451529917144423</v>
      </c>
      <c r="F33" s="1">
        <f t="shared" ca="1" si="12"/>
        <v>1.0264009249170067</v>
      </c>
      <c r="G33" s="4">
        <f t="shared" ca="1" si="13"/>
        <v>713.10744992167236</v>
      </c>
      <c r="H33" s="4">
        <f t="shared" ca="1" si="4"/>
        <v>-34.90744992167231</v>
      </c>
      <c r="I33" s="4">
        <f t="shared" ca="1" si="5"/>
        <v>34.90744992167231</v>
      </c>
      <c r="J33" s="4">
        <f t="shared" ca="1" si="6"/>
        <v>1218.5300600340602</v>
      </c>
      <c r="K33" s="4">
        <f t="shared" ca="1" si="7"/>
        <v>5.1470731232191549E-2</v>
      </c>
      <c r="L33" s="4">
        <f ca="1">AVERAGE(I$3:I33)</f>
        <v>21.320986114778783</v>
      </c>
      <c r="M33" s="4">
        <f ca="1">AVERAGE(J$3:J33)</f>
        <v>963.94835188784418</v>
      </c>
      <c r="N33" s="4">
        <f ca="1">AVERAGE(K$3:K33)</f>
        <v>3.4204229301572672E-2</v>
      </c>
      <c r="O33" s="4">
        <f ca="1">SUM(H$3:H33)</f>
        <v>24.194470281758186</v>
      </c>
      <c r="P33">
        <f t="shared" ca="1" si="8"/>
        <v>1.1347725734405703</v>
      </c>
      <c r="T33">
        <f>MIN(T22:AD32)</f>
        <v>5708.9686603791752</v>
      </c>
    </row>
    <row r="34" spans="1:27" ht="12.75" customHeight="1">
      <c r="A34">
        <f t="shared" si="9"/>
        <v>32</v>
      </c>
      <c r="B34">
        <v>8</v>
      </c>
      <c r="C34" s="1">
        <v>747.4</v>
      </c>
      <c r="D34" s="4">
        <f t="shared" ca="1" si="10"/>
        <v>696.44640097452509</v>
      </c>
      <c r="E34" s="4">
        <f t="shared" ca="1" si="11"/>
        <v>6.4291593239550462</v>
      </c>
      <c r="F34" s="1">
        <f t="shared" ca="1" si="12"/>
        <v>1.050890288892969</v>
      </c>
      <c r="G34" s="4">
        <f t="shared" ca="1" si="13"/>
        <v>721.54793253097876</v>
      </c>
      <c r="H34" s="4">
        <f t="shared" ca="1" si="4"/>
        <v>25.852067469021222</v>
      </c>
      <c r="I34" s="4">
        <f t="shared" ca="1" si="5"/>
        <v>25.852067469021222</v>
      </c>
      <c r="J34" s="4">
        <f t="shared" ca="1" si="6"/>
        <v>668.32939242282532</v>
      </c>
      <c r="K34" s="4">
        <f t="shared" ca="1" si="7"/>
        <v>3.4589332979691224E-2</v>
      </c>
      <c r="L34" s="4">
        <f ca="1">AVERAGE(I$3:I34)</f>
        <v>21.462582407098861</v>
      </c>
      <c r="M34" s="4">
        <f ca="1">AVERAGE(J$3:J34)</f>
        <v>954.71025940456229</v>
      </c>
      <c r="N34" s="4">
        <f ca="1">AVERAGE(K$3:K34)</f>
        <v>3.4216263791513872E-2</v>
      </c>
      <c r="O34" s="4">
        <f ca="1">SUM(H$3:H34)</f>
        <v>50.046537750779407</v>
      </c>
      <c r="P34">
        <f t="shared" ca="1" si="8"/>
        <v>2.3318041045343292</v>
      </c>
    </row>
    <row r="35" spans="1:27" ht="12.75" customHeight="1">
      <c r="A35">
        <f t="shared" si="9"/>
        <v>33</v>
      </c>
      <c r="B35">
        <v>9</v>
      </c>
      <c r="C35" s="1">
        <v>739.59999999999991</v>
      </c>
      <c r="D35" s="4">
        <f t="shared" ca="1" si="10"/>
        <v>709.97261084067395</v>
      </c>
      <c r="E35" s="4">
        <f t="shared" ca="1" si="11"/>
        <v>7.1388643781744285</v>
      </c>
      <c r="F35" s="1">
        <f t="shared" ca="1" si="12"/>
        <v>1.026341013448707</v>
      </c>
      <c r="G35" s="4">
        <f t="shared" ca="1" si="13"/>
        <v>721.39001488506983</v>
      </c>
      <c r="H35" s="4">
        <f t="shared" ca="1" si="4"/>
        <v>18.209985114930078</v>
      </c>
      <c r="I35" s="4">
        <f t="shared" ca="1" si="5"/>
        <v>18.209985114930078</v>
      </c>
      <c r="J35" s="4">
        <f t="shared" ca="1" si="6"/>
        <v>331.60355788597496</v>
      </c>
      <c r="K35" s="4">
        <f t="shared" ca="1" si="7"/>
        <v>2.4621396856314332E-2</v>
      </c>
      <c r="L35" s="4">
        <f ca="1">AVERAGE(I$3:I35)</f>
        <v>21.364018852790714</v>
      </c>
      <c r="M35" s="4">
        <f ca="1">AVERAGE(J$3:J35)</f>
        <v>935.82823814642325</v>
      </c>
      <c r="N35" s="4">
        <f ca="1">AVERAGE(K$3:K35)</f>
        <v>3.3925510248022976E-2</v>
      </c>
      <c r="O35" s="4">
        <f ca="1">SUM(H$3:H35)</f>
        <v>68.256522865709485</v>
      </c>
      <c r="P35">
        <f t="shared" ca="1" si="8"/>
        <v>3.194928975490646</v>
      </c>
    </row>
    <row r="36" spans="1:27" ht="12.75" customHeight="1">
      <c r="A36">
        <f t="shared" si="9"/>
        <v>34</v>
      </c>
      <c r="B36">
        <v>10</v>
      </c>
      <c r="C36" s="1">
        <v>783.5</v>
      </c>
      <c r="D36" s="4">
        <f t="shared" ca="1" si="10"/>
        <v>732.78685686856852</v>
      </c>
      <c r="E36" s="4">
        <f t="shared" ca="1" si="11"/>
        <v>8.7064025431464422</v>
      </c>
      <c r="F36" s="1">
        <f t="shared" ca="1" si="12"/>
        <v>1.0359646611106716</v>
      </c>
      <c r="G36" s="4">
        <f t="shared" ca="1" si="13"/>
        <v>742.90214640366798</v>
      </c>
      <c r="H36" s="4">
        <f t="shared" ca="1" si="4"/>
        <v>40.597853596332016</v>
      </c>
      <c r="I36" s="4">
        <f t="shared" ca="1" si="5"/>
        <v>40.597853596332016</v>
      </c>
      <c r="J36" s="4">
        <f t="shared" ca="1" si="6"/>
        <v>1648.1857166292084</v>
      </c>
      <c r="K36" s="4">
        <f t="shared" ca="1" si="7"/>
        <v>5.1816022458624142E-2</v>
      </c>
      <c r="L36" s="4">
        <f ca="1">AVERAGE(I$3:I36)</f>
        <v>21.929719874659579</v>
      </c>
      <c r="M36" s="4">
        <f ca="1">AVERAGE(J$3:J36)</f>
        <v>956.77992869003458</v>
      </c>
      <c r="N36" s="4">
        <f ca="1">AVERAGE(K$3:K36)</f>
        <v>3.4451701783628892E-2</v>
      </c>
      <c r="O36" s="4">
        <f ca="1">SUM(H$3:H36)</f>
        <v>108.8543764620415</v>
      </c>
      <c r="P36">
        <f t="shared" ca="1" si="8"/>
        <v>4.963783262358306</v>
      </c>
      <c r="S36">
        <v>0.1</v>
      </c>
    </row>
    <row r="37" spans="1:27" ht="12.75" customHeight="1">
      <c r="A37">
        <f t="shared" si="9"/>
        <v>35</v>
      </c>
      <c r="B37">
        <v>11</v>
      </c>
      <c r="C37" s="1">
        <v>745.1</v>
      </c>
      <c r="D37" s="4">
        <f t="shared" ca="1" si="10"/>
        <v>731.08283978603754</v>
      </c>
      <c r="E37" s="4">
        <f t="shared" ca="1" si="11"/>
        <v>7.6653605805787004</v>
      </c>
      <c r="F37" s="1">
        <f t="shared" ca="1" si="12"/>
        <v>1.0414173972250738</v>
      </c>
      <c r="G37" s="4">
        <f t="shared" ca="1" si="13"/>
        <v>772.20398027648457</v>
      </c>
      <c r="H37" s="4">
        <f t="shared" ca="1" si="4"/>
        <v>-27.103980276484549</v>
      </c>
      <c r="I37" s="4">
        <f t="shared" ca="1" si="5"/>
        <v>27.103980276484549</v>
      </c>
      <c r="J37" s="4">
        <f t="shared" ca="1" si="6"/>
        <v>734.62574682806348</v>
      </c>
      <c r="K37" s="4">
        <f t="shared" ca="1" si="7"/>
        <v>3.6376298854495434E-2</v>
      </c>
      <c r="L37" s="4">
        <f ca="1">AVERAGE(I$3:I37)</f>
        <v>22.077555886140292</v>
      </c>
      <c r="M37" s="4">
        <f ca="1">AVERAGE(J$3:J37)</f>
        <v>950.43266635112104</v>
      </c>
      <c r="N37" s="4">
        <f ca="1">AVERAGE(K$3:K37)</f>
        <v>3.4506690271367935E-2</v>
      </c>
      <c r="O37" s="4">
        <f ca="1">SUM(H$3:H37)</f>
        <v>81.750396185556951</v>
      </c>
      <c r="P37">
        <f t="shared" ca="1" si="8"/>
        <v>3.7028734796172658</v>
      </c>
      <c r="S37">
        <v>0.01</v>
      </c>
    </row>
    <row r="38" spans="1:27" ht="12.75" customHeight="1">
      <c r="A38">
        <f t="shared" si="9"/>
        <v>36</v>
      </c>
      <c r="B38">
        <v>12</v>
      </c>
      <c r="C38" s="1">
        <v>699.5</v>
      </c>
      <c r="D38" s="4">
        <f t="shared" ca="1" si="10"/>
        <v>730.98907658785936</v>
      </c>
      <c r="E38" s="4">
        <f t="shared" ca="1" si="11"/>
        <v>6.8894482027030124</v>
      </c>
      <c r="F38" s="1">
        <f t="shared" ca="1" si="12"/>
        <v>0.97240511554550713</v>
      </c>
      <c r="G38" s="4">
        <f t="shared" ca="1" si="13"/>
        <v>718.36252913653493</v>
      </c>
      <c r="H38" s="4">
        <f t="shared" ca="1" si="4"/>
        <v>-18.862529136534931</v>
      </c>
      <c r="I38" s="4">
        <f t="shared" ca="1" si="5"/>
        <v>18.862529136534931</v>
      </c>
      <c r="J38" s="4">
        <f t="shared" ca="1" si="6"/>
        <v>355.79500542662925</v>
      </c>
      <c r="K38" s="4">
        <f t="shared" ca="1" si="7"/>
        <v>2.6965731431786891E-2</v>
      </c>
      <c r="L38" s="4">
        <f ca="1">AVERAGE(I$3:I38)</f>
        <v>21.988249587540142</v>
      </c>
      <c r="M38" s="4">
        <f ca="1">AVERAGE(J$3:J38)</f>
        <v>933.91495354766289</v>
      </c>
      <c r="N38" s="4">
        <f ca="1">AVERAGE(K$3:K38)</f>
        <v>3.429721919249068E-2</v>
      </c>
      <c r="O38" s="4">
        <f ca="1">SUM(H$3:H38)</f>
        <v>62.88786704902202</v>
      </c>
      <c r="P38">
        <f t="shared" ca="1" si="8"/>
        <v>2.8600670007246984</v>
      </c>
      <c r="T38" s="4">
        <f ca="1">M278</f>
        <v>8962.1783251739216</v>
      </c>
    </row>
    <row r="39" spans="1:27" ht="12.75" customHeight="1">
      <c r="A39">
        <f t="shared" si="9"/>
        <v>37</v>
      </c>
      <c r="B39">
        <v>1</v>
      </c>
      <c r="C39" s="1">
        <v>697.5</v>
      </c>
      <c r="D39" s="4">
        <f t="shared" ca="1" si="10"/>
        <v>740.00884340043694</v>
      </c>
      <c r="E39" s="4">
        <f t="shared" ca="1" si="11"/>
        <v>7.1024800636904706</v>
      </c>
      <c r="F39" s="1">
        <f t="shared" ca="1" si="12"/>
        <v>0.93850369272023904</v>
      </c>
      <c r="G39" s="4">
        <f t="shared" ca="1" si="13"/>
        <v>692.50172029490523</v>
      </c>
      <c r="H39" s="4">
        <f t="shared" ca="1" si="4"/>
        <v>4.9982797050947738</v>
      </c>
      <c r="I39" s="4">
        <f t="shared" ca="1" si="5"/>
        <v>4.9982797050947738</v>
      </c>
      <c r="J39" s="4">
        <f t="shared" ca="1" si="6"/>
        <v>24.9828000103623</v>
      </c>
      <c r="K39" s="4">
        <f t="shared" ca="1" si="7"/>
        <v>7.1659924087380273E-3</v>
      </c>
      <c r="L39" s="4">
        <f ca="1">AVERAGE(I$3:I39)</f>
        <v>21.529061212338917</v>
      </c>
      <c r="M39" s="4">
        <f ca="1">AVERAGE(J$3:J39)</f>
        <v>909.34921966827631</v>
      </c>
      <c r="N39" s="4">
        <f ca="1">AVERAGE(K$3:K39)</f>
        <v>3.3563942792929798E-2</v>
      </c>
      <c r="O39" s="4">
        <f ca="1">SUM(H$3:H39)</f>
        <v>67.886146754116794</v>
      </c>
      <c r="P39">
        <f t="shared" ca="1" si="8"/>
        <v>3.1532330223116887</v>
      </c>
      <c r="S39">
        <f>S36</f>
        <v>0.1</v>
      </c>
      <c r="T39">
        <f t="dataTable" ref="T39:T49" dt2D="0" dtr="0" r1="T4" ca="1"/>
        <v>6224.4395145243616</v>
      </c>
    </row>
    <row r="40" spans="1:27" ht="12.75" customHeight="1">
      <c r="A40">
        <f t="shared" si="9"/>
        <v>38</v>
      </c>
      <c r="B40">
        <v>2</v>
      </c>
      <c r="C40" s="1">
        <v>672.30000000000007</v>
      </c>
      <c r="D40" s="4">
        <f t="shared" ca="1" si="10"/>
        <v>739.82316231803111</v>
      </c>
      <c r="E40" s="4">
        <f t="shared" ca="1" si="11"/>
        <v>6.3736639490808402</v>
      </c>
      <c r="F40" s="1">
        <f t="shared" ca="1" si="12"/>
        <v>0.92236023388466792</v>
      </c>
      <c r="G40" s="4">
        <f t="shared" ca="1" si="13"/>
        <v>689.10577504825631</v>
      </c>
      <c r="H40" s="4">
        <f t="shared" ca="1" si="4"/>
        <v>-16.805775048256237</v>
      </c>
      <c r="I40" s="4">
        <f t="shared" ca="1" si="5"/>
        <v>16.805775048256237</v>
      </c>
      <c r="J40" s="4">
        <f t="shared" ca="1" si="6"/>
        <v>282.43407497259193</v>
      </c>
      <c r="K40" s="4">
        <f t="shared" ca="1" si="7"/>
        <v>2.4997434252946951E-2</v>
      </c>
      <c r="L40" s="4">
        <f ca="1">AVERAGE(I$3:I40)</f>
        <v>21.40476420802095</v>
      </c>
      <c r="M40" s="4">
        <f ca="1">AVERAGE(J$3:J40)</f>
        <v>892.85145270260034</v>
      </c>
      <c r="N40" s="4">
        <f ca="1">AVERAGE(K$3:K40)</f>
        <v>3.3338508357667086E-2</v>
      </c>
      <c r="O40" s="4">
        <f ca="1">SUM(H$3:H40)</f>
        <v>51.080371705860557</v>
      </c>
      <c r="P40">
        <f t="shared" ca="1" si="8"/>
        <v>2.3864019808599126</v>
      </c>
      <c r="S40">
        <f>S39+$S$37</f>
        <v>0.11</v>
      </c>
      <c r="T40">
        <v>6237.9979535679249</v>
      </c>
    </row>
    <row r="41" spans="1:27" ht="12.75" customHeight="1">
      <c r="A41">
        <f t="shared" si="9"/>
        <v>39</v>
      </c>
      <c r="B41">
        <v>3</v>
      </c>
      <c r="C41" s="1">
        <v>708.1</v>
      </c>
      <c r="D41" s="4">
        <f t="shared" ca="1" si="10"/>
        <v>736.40639413597751</v>
      </c>
      <c r="E41" s="4">
        <f t="shared" ca="1" si="11"/>
        <v>5.3946207359673961</v>
      </c>
      <c r="F41" s="1">
        <f t="shared" ca="1" si="12"/>
        <v>0.98112740140017818</v>
      </c>
      <c r="G41" s="4">
        <f t="shared" ca="1" si="13"/>
        <v>732.11415308851178</v>
      </c>
      <c r="H41" s="4">
        <f t="shared" ca="1" si="4"/>
        <v>-24.014153088511762</v>
      </c>
      <c r="I41" s="4">
        <f t="shared" ca="1" si="5"/>
        <v>24.014153088511762</v>
      </c>
      <c r="J41" s="4">
        <f t="shared" ca="1" si="6"/>
        <v>576.67954855847904</v>
      </c>
      <c r="K41" s="4">
        <f t="shared" ca="1" si="7"/>
        <v>3.3913505279638129E-2</v>
      </c>
      <c r="L41" s="4">
        <f ca="1">AVERAGE(I$3:I41)</f>
        <v>21.471671615213022</v>
      </c>
      <c r="M41" s="4">
        <f ca="1">AVERAGE(J$3:J41)</f>
        <v>884.74448080146897</v>
      </c>
      <c r="N41" s="4">
        <f ca="1">AVERAGE(K$3:K41)</f>
        <v>3.3353251868486859E-2</v>
      </c>
      <c r="O41" s="4">
        <f ca="1">SUM(H$3:H41)</f>
        <v>27.066218617348795</v>
      </c>
      <c r="P41">
        <f t="shared" ca="1" si="8"/>
        <v>1.2605547952853353</v>
      </c>
      <c r="S41">
        <f t="shared" ref="S41:S49" si="16">S40+$S$37</f>
        <v>0.12</v>
      </c>
      <c r="T41">
        <v>6252.4416822115745</v>
      </c>
    </row>
    <row r="42" spans="1:27" ht="12.75" customHeight="1">
      <c r="A42">
        <f t="shared" si="9"/>
        <v>40</v>
      </c>
      <c r="B42">
        <v>4</v>
      </c>
      <c r="C42" s="1">
        <v>773.40000000000009</v>
      </c>
      <c r="D42" s="4">
        <f t="shared" ca="1" si="10"/>
        <v>761.02570009852639</v>
      </c>
      <c r="E42" s="4">
        <f t="shared" ca="1" si="11"/>
        <v>7.3170892586255443</v>
      </c>
      <c r="F42" s="1">
        <f t="shared" ca="1" si="12"/>
        <v>0.97915748223571997</v>
      </c>
      <c r="G42" s="4">
        <f t="shared" ca="1" si="13"/>
        <v>726.34001404191542</v>
      </c>
      <c r="H42" s="4">
        <f t="shared" ca="1" si="4"/>
        <v>47.059985958084667</v>
      </c>
      <c r="I42" s="4">
        <f t="shared" ca="1" si="5"/>
        <v>47.059985958084667</v>
      </c>
      <c r="J42" s="4">
        <f t="shared" ca="1" si="6"/>
        <v>2214.6422783751259</v>
      </c>
      <c r="K42" s="4">
        <f t="shared" ca="1" si="7"/>
        <v>6.0848184585059042E-2</v>
      </c>
      <c r="L42" s="4">
        <f ca="1">AVERAGE(I$3:I42)</f>
        <v>22.111379473784815</v>
      </c>
      <c r="M42" s="4">
        <f ca="1">AVERAGE(J$3:J42)</f>
        <v>917.99192574081042</v>
      </c>
      <c r="N42" s="4">
        <f ca="1">AVERAGE(K$3:K42)</f>
        <v>3.4040625186401163E-2</v>
      </c>
      <c r="O42" s="4">
        <f ca="1">SUM(H$3:H42)</f>
        <v>74.126204575433462</v>
      </c>
      <c r="P42">
        <f t="shared" ca="1" si="8"/>
        <v>3.3524007248537915</v>
      </c>
      <c r="S42">
        <f t="shared" si="16"/>
        <v>0.13</v>
      </c>
      <c r="T42">
        <v>6266.5528476054787</v>
      </c>
    </row>
    <row r="43" spans="1:27" ht="12.75" customHeight="1">
      <c r="A43">
        <f t="shared" si="9"/>
        <v>41</v>
      </c>
      <c r="B43">
        <v>5</v>
      </c>
      <c r="C43" s="1">
        <v>814.89999999999986</v>
      </c>
      <c r="D43" s="4">
        <f t="shared" ca="1" si="10"/>
        <v>757.8765574503434</v>
      </c>
      <c r="E43" s="4">
        <f t="shared" ca="1" si="11"/>
        <v>6.2704660679446915</v>
      </c>
      <c r="F43" s="1">
        <f t="shared" ca="1" si="12"/>
        <v>1.0979857498588923</v>
      </c>
      <c r="G43" s="4">
        <f t="shared" ca="1" si="13"/>
        <v>843.62943372098539</v>
      </c>
      <c r="H43" s="4">
        <f t="shared" ca="1" si="4"/>
        <v>-28.729433720985526</v>
      </c>
      <c r="I43" s="4">
        <f t="shared" ca="1" si="5"/>
        <v>28.729433720985526</v>
      </c>
      <c r="J43" s="4">
        <f t="shared" ca="1" si="6"/>
        <v>825.38036192850018</v>
      </c>
      <c r="K43" s="4">
        <f t="shared" ca="1" si="7"/>
        <v>3.5255164708535437E-2</v>
      </c>
      <c r="L43" s="4">
        <f ca="1">AVERAGE(I$3:I43)</f>
        <v>22.272795431033611</v>
      </c>
      <c r="M43" s="4">
        <f ca="1">AVERAGE(J$3:J43)</f>
        <v>915.73310711124191</v>
      </c>
      <c r="N43" s="4">
        <f ca="1">AVERAGE(K$3:K43)</f>
        <v>3.4070248101575169E-2</v>
      </c>
      <c r="O43" s="4">
        <f ca="1">SUM(H$3:H43)</f>
        <v>45.396770854447936</v>
      </c>
      <c r="P43">
        <f t="shared" ca="1" si="8"/>
        <v>2.0382161276080653</v>
      </c>
      <c r="S43">
        <f t="shared" si="16"/>
        <v>0.14000000000000001</v>
      </c>
      <c r="T43">
        <v>6279.6524421140284</v>
      </c>
    </row>
    <row r="44" spans="1:27" ht="12.75" customHeight="1">
      <c r="A44">
        <f t="shared" si="9"/>
        <v>42</v>
      </c>
      <c r="B44">
        <v>6</v>
      </c>
      <c r="C44" s="1">
        <v>777.5</v>
      </c>
      <c r="D44" s="4">
        <f t="shared" ca="1" si="10"/>
        <v>767.64255898056558</v>
      </c>
      <c r="E44" s="4">
        <f t="shared" ca="1" si="11"/>
        <v>6.620019614172441</v>
      </c>
      <c r="F44" s="1">
        <f t="shared" ca="1" si="12"/>
        <v>1.0059700119407529</v>
      </c>
      <c r="G44" s="4">
        <f t="shared" ca="1" si="13"/>
        <v>768.70899037318304</v>
      </c>
      <c r="H44" s="4">
        <f t="shared" ca="1" si="4"/>
        <v>8.7910096268169582</v>
      </c>
      <c r="I44" s="4">
        <f t="shared" ca="1" si="5"/>
        <v>8.7910096268169582</v>
      </c>
      <c r="J44" s="4">
        <f t="shared" ca="1" si="6"/>
        <v>77.281850258788438</v>
      </c>
      <c r="K44" s="4">
        <f t="shared" ca="1" si="7"/>
        <v>1.1306764793333708E-2</v>
      </c>
      <c r="L44" s="4">
        <f ca="1">AVERAGE(I$3:I44)</f>
        <v>21.951800530933216</v>
      </c>
      <c r="M44" s="4">
        <f ca="1">AVERAGE(J$3:J44)</f>
        <v>895.76998194808834</v>
      </c>
      <c r="N44" s="4">
        <f ca="1">AVERAGE(K$3:K44)</f>
        <v>3.3528260403759905E-2</v>
      </c>
      <c r="O44" s="4">
        <f ca="1">SUM(H$3:H44)</f>
        <v>54.187780481264895</v>
      </c>
      <c r="P44">
        <f t="shared" ca="1" si="8"/>
        <v>2.4684891066182288</v>
      </c>
      <c r="S44">
        <f t="shared" si="16"/>
        <v>0.15000000000000002</v>
      </c>
      <c r="T44">
        <v>6291.4552442541408</v>
      </c>
    </row>
    <row r="45" spans="1:27" ht="12.75" customHeight="1">
      <c r="A45">
        <f t="shared" si="9"/>
        <v>43</v>
      </c>
      <c r="B45">
        <v>7</v>
      </c>
      <c r="C45" s="1">
        <v>850.80000000000007</v>
      </c>
      <c r="D45" s="4">
        <f t="shared" ca="1" si="10"/>
        <v>807.88840405129133</v>
      </c>
      <c r="E45" s="4">
        <f t="shared" ca="1" si="11"/>
        <v>9.9826021598277723</v>
      </c>
      <c r="F45" s="1">
        <f t="shared" ca="1" si="12"/>
        <v>0.99123045064552939</v>
      </c>
      <c r="G45" s="4">
        <f t="shared" ca="1" si="13"/>
        <v>767.47264469843174</v>
      </c>
      <c r="H45" s="4">
        <f t="shared" ca="1" si="4"/>
        <v>83.327355301568332</v>
      </c>
      <c r="I45" s="4">
        <f t="shared" ca="1" si="5"/>
        <v>83.327355301568332</v>
      </c>
      <c r="J45" s="4">
        <f t="shared" ca="1" si="6"/>
        <v>6943.4481415538075</v>
      </c>
      <c r="K45" s="4">
        <f t="shared" ca="1" si="7"/>
        <v>9.7940003880545745E-2</v>
      </c>
      <c r="L45" s="4">
        <f ca="1">AVERAGE(I$3:I45)</f>
        <v>23.379139013971241</v>
      </c>
      <c r="M45" s="4">
        <f ca="1">AVERAGE(J$3:J45)</f>
        <v>1036.4136600784541</v>
      </c>
      <c r="N45" s="4">
        <f ca="1">AVERAGE(K$3:K45)</f>
        <v>3.5026207926475851E-2</v>
      </c>
      <c r="O45" s="4">
        <f ca="1">SUM(H$3:H45)</f>
        <v>137.51513578283323</v>
      </c>
      <c r="P45">
        <f t="shared" ca="1" si="8"/>
        <v>5.8819589421430347</v>
      </c>
      <c r="S45">
        <f t="shared" si="16"/>
        <v>0.16000000000000003</v>
      </c>
      <c r="T45">
        <v>6301.9619060917739</v>
      </c>
      <c r="AA45" t="s">
        <v>23</v>
      </c>
    </row>
    <row r="46" spans="1:27" ht="12.75" customHeight="1">
      <c r="A46">
        <f t="shared" si="9"/>
        <v>44</v>
      </c>
      <c r="B46">
        <v>8</v>
      </c>
      <c r="C46" s="1">
        <v>898.8</v>
      </c>
      <c r="D46" s="4">
        <f t="shared" ca="1" si="10"/>
        <v>824.4623268528353</v>
      </c>
      <c r="E46" s="4">
        <f t="shared" ca="1" si="11"/>
        <v>10.641734223999393</v>
      </c>
      <c r="F46" s="1">
        <f t="shared" ca="1" si="12"/>
        <v>1.0772466538665235</v>
      </c>
      <c r="G46" s="4">
        <f t="shared" ca="1" si="13"/>
        <v>881.0488047353748</v>
      </c>
      <c r="H46" s="4">
        <f t="shared" ca="1" si="4"/>
        <v>17.751195264625153</v>
      </c>
      <c r="I46" s="4">
        <f t="shared" ca="1" si="5"/>
        <v>17.751195264625153</v>
      </c>
      <c r="J46" s="4">
        <f t="shared" ca="1" si="6"/>
        <v>315.10493332285046</v>
      </c>
      <c r="K46" s="4">
        <f t="shared" ca="1" si="7"/>
        <v>1.9749883471990602E-2</v>
      </c>
      <c r="L46" s="4">
        <f ca="1">AVERAGE(I$3:I46)</f>
        <v>23.251231201486103</v>
      </c>
      <c r="M46" s="4">
        <f ca="1">AVERAGE(J$3:J46)</f>
        <v>1020.0202799249175</v>
      </c>
      <c r="N46" s="4">
        <f ca="1">AVERAGE(K$3:K46)</f>
        <v>3.4679018734328465E-2</v>
      </c>
      <c r="O46" s="4">
        <f ca="1">SUM(H$3:H46)</f>
        <v>155.26633104745838</v>
      </c>
      <c r="P46">
        <f t="shared" ca="1" si="8"/>
        <v>6.6777681449201935</v>
      </c>
      <c r="S46">
        <f t="shared" si="16"/>
        <v>0.17000000000000004</v>
      </c>
      <c r="T46">
        <v>6311.3765526697334</v>
      </c>
    </row>
    <row r="47" spans="1:27" ht="12.75" customHeight="1">
      <c r="A47">
        <f t="shared" si="9"/>
        <v>45</v>
      </c>
      <c r="B47">
        <v>9</v>
      </c>
      <c r="C47" s="1">
        <v>809.7</v>
      </c>
      <c r="D47" s="4">
        <f t="shared" ca="1" si="10"/>
        <v>811.15079220475764</v>
      </c>
      <c r="E47" s="4">
        <f t="shared" ca="1" si="11"/>
        <v>8.2464073367916875</v>
      </c>
      <c r="F47" s="1">
        <f t="shared" ca="1" si="12"/>
        <v>1.0444764990175011</v>
      </c>
      <c r="G47" s="4">
        <f t="shared" ca="1" si="13"/>
        <v>872.24656602882965</v>
      </c>
      <c r="H47" s="4">
        <f t="shared" ca="1" si="4"/>
        <v>-62.546566028829602</v>
      </c>
      <c r="I47" s="4">
        <f t="shared" ca="1" si="5"/>
        <v>62.546566028829602</v>
      </c>
      <c r="J47" s="4">
        <f t="shared" ca="1" si="6"/>
        <v>3912.0729219987411</v>
      </c>
      <c r="K47" s="4">
        <f t="shared" ca="1" si="7"/>
        <v>7.7246592600752867E-2</v>
      </c>
      <c r="L47" s="4">
        <f ca="1">AVERAGE(I$3:I47)</f>
        <v>24.124460864315957</v>
      </c>
      <c r="M47" s="4">
        <f ca="1">AVERAGE(J$3:J47)</f>
        <v>1084.2881164154469</v>
      </c>
      <c r="N47" s="4">
        <f ca="1">AVERAGE(K$3:K47)</f>
        <v>3.5624964820249003E-2</v>
      </c>
      <c r="O47" s="4">
        <f ca="1">SUM(H$3:H47)</f>
        <v>92.719765018628777</v>
      </c>
      <c r="P47">
        <f t="shared" ca="1" si="8"/>
        <v>3.8433922125810716</v>
      </c>
      <c r="S47">
        <f t="shared" si="16"/>
        <v>0.18000000000000005</v>
      </c>
      <c r="T47">
        <v>6320.0425104256256</v>
      </c>
    </row>
    <row r="48" spans="1:27" ht="12.75" customHeight="1">
      <c r="A48">
        <f t="shared" si="9"/>
        <v>46</v>
      </c>
      <c r="B48">
        <v>10</v>
      </c>
      <c r="C48" s="1">
        <v>914.40000000000009</v>
      </c>
      <c r="D48" s="4">
        <f t="shared" ca="1" si="10"/>
        <v>831.69234945069957</v>
      </c>
      <c r="E48" s="4">
        <f t="shared" ca="1" si="11"/>
        <v>9.4759223277067122</v>
      </c>
      <c r="F48" s="1">
        <f t="shared" ca="1" si="12"/>
        <v>1.0755937822438395</v>
      </c>
      <c r="G48" s="4">
        <f t="shared" ca="1" si="13"/>
        <v>881.33853301490512</v>
      </c>
      <c r="H48" s="4">
        <f t="shared" ca="1" si="4"/>
        <v>33.061466985094967</v>
      </c>
      <c r="I48" s="4">
        <f t="shared" ca="1" si="5"/>
        <v>33.061466985094967</v>
      </c>
      <c r="J48" s="4">
        <f t="shared" ca="1" si="6"/>
        <v>1093.0605992065246</v>
      </c>
      <c r="K48" s="4">
        <f t="shared" ca="1" si="7"/>
        <v>3.6156459957452931E-2</v>
      </c>
      <c r="L48" s="4">
        <f ca="1">AVERAGE(I$3:I48)</f>
        <v>24.318743606072022</v>
      </c>
      <c r="M48" s="4">
        <f ca="1">AVERAGE(J$3:J48)</f>
        <v>1084.4788225630791</v>
      </c>
      <c r="N48" s="4">
        <f ca="1">AVERAGE(K$3:K48)</f>
        <v>3.5636519062362135E-2</v>
      </c>
      <c r="O48" s="4">
        <f ca="1">SUM(H$3:H48)</f>
        <v>125.78123200372374</v>
      </c>
      <c r="P48">
        <f t="shared" ca="1" si="8"/>
        <v>5.1721928583645278</v>
      </c>
      <c r="S48">
        <f t="shared" si="16"/>
        <v>0.19000000000000006</v>
      </c>
      <c r="T48">
        <v>6328.391460241849</v>
      </c>
    </row>
    <row r="49" spans="1:21" ht="12.75" customHeight="1">
      <c r="A49">
        <f t="shared" si="9"/>
        <v>47</v>
      </c>
      <c r="B49">
        <v>11</v>
      </c>
      <c r="C49" s="1">
        <v>825</v>
      </c>
      <c r="D49" s="4">
        <f t="shared" ca="1" si="10"/>
        <v>829.55842718704469</v>
      </c>
      <c r="E49" s="4">
        <f t="shared" ca="1" si="11"/>
        <v>8.3149378685705528</v>
      </c>
      <c r="F49" s="1">
        <f t="shared" ca="1" si="12"/>
        <v>1.0158301299738626</v>
      </c>
      <c r="G49" s="4">
        <f t="shared" ca="1" si="13"/>
        <v>854.48407485054781</v>
      </c>
      <c r="H49" s="4">
        <f t="shared" ca="1" si="4"/>
        <v>-29.484074850547813</v>
      </c>
      <c r="I49" s="4">
        <f t="shared" ca="1" si="5"/>
        <v>29.484074850547813</v>
      </c>
      <c r="J49" s="4">
        <f t="shared" ca="1" si="6"/>
        <v>869.31066979270611</v>
      </c>
      <c r="K49" s="4">
        <f t="shared" ca="1" si="7"/>
        <v>3.5738272546118562E-2</v>
      </c>
      <c r="L49" s="4">
        <f ca="1">AVERAGE(I$3:I49)</f>
        <v>24.428644270848103</v>
      </c>
      <c r="M49" s="4">
        <f ca="1">AVERAGE(J$3:J49)</f>
        <v>1079.9007767594542</v>
      </c>
      <c r="N49" s="4">
        <f ca="1">AVERAGE(K$3:K49)</f>
        <v>3.5638684030101633E-2</v>
      </c>
      <c r="O49" s="4">
        <f ca="1">SUM(H$3:H49)</f>
        <v>96.297157153175931</v>
      </c>
      <c r="P49">
        <f t="shared" ca="1" si="8"/>
        <v>3.9419771349363026</v>
      </c>
      <c r="S49">
        <f t="shared" si="16"/>
        <v>0.20000000000000007</v>
      </c>
      <c r="T49">
        <v>6336.9029729072372</v>
      </c>
      <c r="U49">
        <f>MIN(T39:T49)</f>
        <v>6224.4395145243616</v>
      </c>
    </row>
    <row r="50" spans="1:21" ht="12.75" customHeight="1">
      <c r="A50">
        <f t="shared" si="9"/>
        <v>48</v>
      </c>
      <c r="B50">
        <v>12</v>
      </c>
      <c r="C50" s="1">
        <v>738.5</v>
      </c>
      <c r="D50" s="4">
        <f t="shared" ca="1" si="10"/>
        <v>812.19506464292056</v>
      </c>
      <c r="E50" s="4">
        <f t="shared" ca="1" si="11"/>
        <v>5.7471078273010843</v>
      </c>
      <c r="F50" s="1">
        <f t="shared" ca="1" si="12"/>
        <v>0.95453194795061913</v>
      </c>
      <c r="G50" s="4">
        <f t="shared" ca="1" si="13"/>
        <v>799.77689528247663</v>
      </c>
      <c r="H50" s="4">
        <f t="shared" ca="1" si="4"/>
        <v>-61.27689528247663</v>
      </c>
      <c r="I50" s="4">
        <f t="shared" ca="1" si="5"/>
        <v>61.27689528247663</v>
      </c>
      <c r="J50" s="4">
        <f t="shared" ca="1" si="6"/>
        <v>3754.8578954596069</v>
      </c>
      <c r="K50" s="4">
        <f t="shared" ca="1" si="7"/>
        <v>8.2974807423800451E-2</v>
      </c>
      <c r="L50" s="4">
        <f ca="1">AVERAGE(I$3:I50)</f>
        <v>25.196316166923697</v>
      </c>
      <c r="M50" s="4">
        <f ca="1">AVERAGE(J$3:J50)</f>
        <v>1135.6290500657074</v>
      </c>
      <c r="N50" s="4">
        <f ca="1">AVERAGE(K$3:K50)</f>
        <v>3.6624853267470357E-2</v>
      </c>
      <c r="O50" s="4">
        <f ca="1">SUM(H$3:H50)</f>
        <v>35.020261870699301</v>
      </c>
      <c r="P50">
        <f t="shared" ca="1" si="8"/>
        <v>1.3898961117447766</v>
      </c>
    </row>
    <row r="51" spans="1:21" ht="12.75" customHeight="1">
      <c r="A51">
        <f t="shared" si="9"/>
        <v>49</v>
      </c>
      <c r="B51">
        <v>1</v>
      </c>
      <c r="C51" s="1">
        <v>873.1</v>
      </c>
      <c r="D51" s="4">
        <f t="shared" ca="1" si="10"/>
        <v>861.01890249684845</v>
      </c>
      <c r="E51" s="4">
        <f t="shared" ca="1" si="11"/>
        <v>10.054780829963766</v>
      </c>
      <c r="F51" s="1">
        <f t="shared" ca="1" si="12"/>
        <v>0.94324538891550291</v>
      </c>
      <c r="G51" s="4">
        <f t="shared" ca="1" si="13"/>
        <v>771.52018258206556</v>
      </c>
      <c r="H51" s="4">
        <f t="shared" ca="1" si="4"/>
        <v>101.57981741793446</v>
      </c>
      <c r="I51" s="4">
        <f t="shared" ca="1" si="5"/>
        <v>101.57981741793446</v>
      </c>
      <c r="J51" s="4">
        <f t="shared" ca="1" si="6"/>
        <v>10318.459306660901</v>
      </c>
      <c r="K51" s="4">
        <f t="shared" ca="1" si="7"/>
        <v>0.11634385227114244</v>
      </c>
      <c r="L51" s="4">
        <f ca="1">AVERAGE(I$3:I51)</f>
        <v>26.755163131230042</v>
      </c>
      <c r="M51" s="4">
        <f ca="1">AVERAGE(J$3:J51)</f>
        <v>1323.033749179895</v>
      </c>
      <c r="N51" s="4">
        <f ca="1">AVERAGE(K$3:K51)</f>
        <v>3.8251771614484072E-2</v>
      </c>
      <c r="O51" s="4">
        <f ca="1">SUM(H$3:H51)</f>
        <v>136.60007928863376</v>
      </c>
      <c r="P51">
        <f t="shared" ca="1" si="8"/>
        <v>5.1055595743756435</v>
      </c>
    </row>
    <row r="52" spans="1:21" ht="12.75" customHeight="1">
      <c r="A52">
        <f t="shared" si="9"/>
        <v>50</v>
      </c>
      <c r="B52">
        <v>2</v>
      </c>
      <c r="C52" s="1">
        <v>852.7</v>
      </c>
      <c r="D52" s="4">
        <f t="shared" ca="1" si="10"/>
        <v>898.85715831268635</v>
      </c>
      <c r="E52" s="4">
        <f t="shared" ca="1" si="11"/>
        <v>12.833128328551179</v>
      </c>
      <c r="F52" s="1">
        <f t="shared" ca="1" si="12"/>
        <v>0.90661419689618661</v>
      </c>
      <c r="G52" s="4">
        <f t="shared" ca="1" si="13"/>
        <v>789.72776784674102</v>
      </c>
      <c r="H52" s="4">
        <f t="shared" ca="1" si="4"/>
        <v>62.972232153259029</v>
      </c>
      <c r="I52" s="4">
        <f t="shared" ca="1" si="5"/>
        <v>62.972232153259029</v>
      </c>
      <c r="J52" s="4">
        <f t="shared" ca="1" si="6"/>
        <v>3965.5020223639503</v>
      </c>
      <c r="K52" s="4">
        <f t="shared" ca="1" si="7"/>
        <v>7.38503953949326E-2</v>
      </c>
      <c r="L52" s="4">
        <f ca="1">AVERAGE(I$3:I52)</f>
        <v>27.479504511670619</v>
      </c>
      <c r="M52" s="4">
        <f ca="1">AVERAGE(J$3:J52)</f>
        <v>1375.8831146435759</v>
      </c>
      <c r="N52" s="4">
        <f ca="1">AVERAGE(K$3:K52)</f>
        <v>3.8963744090093039E-2</v>
      </c>
      <c r="O52" s="4">
        <f ca="1">SUM(H$3:H52)</f>
        <v>199.57231144189279</v>
      </c>
      <c r="P52">
        <f t="shared" ca="1" si="8"/>
        <v>7.2625876990297948</v>
      </c>
    </row>
    <row r="53" spans="1:21" ht="12.75" customHeight="1">
      <c r="A53">
        <f t="shared" si="9"/>
        <v>51</v>
      </c>
      <c r="B53">
        <v>3</v>
      </c>
      <c r="C53" s="1">
        <v>923.8</v>
      </c>
      <c r="D53" s="4">
        <f t="shared" ca="1" si="10"/>
        <v>932.49301236972644</v>
      </c>
      <c r="E53" s="4">
        <f t="shared" ca="1" si="11"/>
        <v>14.913400901400072</v>
      </c>
      <c r="F53" s="1">
        <f t="shared" ca="1" si="12"/>
        <v>0.95859995747355264</v>
      </c>
      <c r="G53" s="4">
        <f t="shared" ca="1" si="13"/>
        <v>873.94627000334128</v>
      </c>
      <c r="H53" s="4">
        <f t="shared" ca="1" si="4"/>
        <v>49.853729996658672</v>
      </c>
      <c r="I53" s="4">
        <f t="shared" ca="1" si="5"/>
        <v>49.853729996658672</v>
      </c>
      <c r="J53" s="4">
        <f t="shared" ca="1" si="6"/>
        <v>2485.3943945797446</v>
      </c>
      <c r="K53" s="4">
        <f t="shared" ca="1" si="7"/>
        <v>5.3965934181271567E-2</v>
      </c>
      <c r="L53" s="4">
        <f ca="1">AVERAGE(I$3:I53)</f>
        <v>27.918214815297841</v>
      </c>
      <c r="M53" s="4">
        <f ca="1">AVERAGE(J$3:J53)</f>
        <v>1397.6382377795794</v>
      </c>
      <c r="N53" s="4">
        <f ca="1">AVERAGE(K$3:K53)</f>
        <v>3.9257904680116147E-2</v>
      </c>
      <c r="O53" s="4">
        <f ca="1">SUM(H$3:H53)</f>
        <v>249.42604143855147</v>
      </c>
      <c r="P53">
        <f t="shared" ca="1" si="8"/>
        <v>8.9341687170441126</v>
      </c>
    </row>
    <row r="54" spans="1:21" ht="12.75" hidden="1" customHeight="1">
      <c r="A54">
        <f t="shared" si="9"/>
        <v>52</v>
      </c>
      <c r="B54">
        <v>4</v>
      </c>
      <c r="C54" s="1">
        <v>955.5</v>
      </c>
      <c r="D54" s="4">
        <f t="shared" ca="1" si="10"/>
        <v>941.84443734985939</v>
      </c>
      <c r="E54" s="4">
        <f t="shared" ca="1" si="11"/>
        <v>14.357203309273361</v>
      </c>
      <c r="F54" s="1">
        <f t="shared" ca="1" si="12"/>
        <v>1.0235656045087071</v>
      </c>
      <c r="G54" s="4">
        <f t="shared" ca="1" si="13"/>
        <v>969.73261811528664</v>
      </c>
      <c r="H54" s="4">
        <f t="shared" ca="1" si="4"/>
        <v>-14.232618115286641</v>
      </c>
      <c r="I54" s="4">
        <f t="shared" ca="1" si="5"/>
        <v>14.232618115286641</v>
      </c>
      <c r="J54" s="4">
        <f t="shared" ca="1" si="6"/>
        <v>202.56741841558545</v>
      </c>
      <c r="K54" s="4">
        <f t="shared" ca="1" si="7"/>
        <v>1.4895466368693502E-2</v>
      </c>
      <c r="L54" s="4">
        <f ca="1">AVERAGE(I$3:I54)</f>
        <v>27.655030263374549</v>
      </c>
      <c r="M54" s="4">
        <f ca="1">AVERAGE(J$3:J54)</f>
        <v>1374.6561066379641</v>
      </c>
      <c r="N54" s="4">
        <f ca="1">AVERAGE(K$3:K54)</f>
        <v>3.878939625105033E-2</v>
      </c>
      <c r="O54" s="4">
        <f ca="1">SUM(H$3:H54)</f>
        <v>235.19342332326482</v>
      </c>
      <c r="P54">
        <f t="shared" ca="1" si="8"/>
        <v>8.504544058834302</v>
      </c>
    </row>
    <row r="55" spans="1:21" ht="12.75" hidden="1" customHeight="1">
      <c r="A55">
        <f t="shared" si="9"/>
        <v>53</v>
      </c>
      <c r="B55">
        <v>5</v>
      </c>
      <c r="C55" s="1">
        <v>1019.5</v>
      </c>
      <c r="D55" s="4">
        <f t="shared" ca="1" si="10"/>
        <v>954.19824616689368</v>
      </c>
      <c r="E55" s="4">
        <f t="shared" ca="1" si="11"/>
        <v>14.156863860049455</v>
      </c>
      <c r="F55" s="1">
        <f t="shared" ca="1" si="12"/>
        <v>1.0718117505928673</v>
      </c>
      <c r="G55" s="4">
        <f t="shared" ca="1" si="13"/>
        <v>1024.8681543946368</v>
      </c>
      <c r="H55" s="4">
        <f t="shared" ca="1" si="4"/>
        <v>-5.3681543946368038</v>
      </c>
      <c r="I55" s="4">
        <f t="shared" ca="1" si="5"/>
        <v>5.3681543946368038</v>
      </c>
      <c r="J55" s="4">
        <f t="shared" ca="1" si="6"/>
        <v>28.81708160465843</v>
      </c>
      <c r="K55" s="4">
        <f t="shared" ca="1" si="7"/>
        <v>5.2654775817918623E-3</v>
      </c>
      <c r="L55" s="4">
        <f ca="1">AVERAGE(I$3:I55)</f>
        <v>27.234523171511572</v>
      </c>
      <c r="M55" s="4">
        <f ca="1">AVERAGE(J$3:J55)</f>
        <v>1349.2629174863923</v>
      </c>
      <c r="N55" s="4">
        <f ca="1">AVERAGE(K$3:K55)</f>
        <v>3.8156869483705828E-2</v>
      </c>
      <c r="O55" s="4">
        <f ca="1">SUM(H$3:H55)</f>
        <v>229.82526892862802</v>
      </c>
      <c r="P55">
        <f t="shared" ca="1" si="8"/>
        <v>8.4387476689525691</v>
      </c>
    </row>
    <row r="56" spans="1:21" ht="12.75" hidden="1" customHeight="1">
      <c r="A56">
        <f t="shared" si="9"/>
        <v>54</v>
      </c>
      <c r="B56">
        <v>6</v>
      </c>
      <c r="C56" s="1">
        <v>926.5</v>
      </c>
      <c r="D56" s="4">
        <f t="shared" ca="1" si="10"/>
        <v>946.48799205323758</v>
      </c>
      <c r="E56" s="4">
        <f t="shared" ca="1" si="11"/>
        <v>11.970152062678901</v>
      </c>
      <c r="F56" s="1">
        <f t="shared" ca="1" si="12"/>
        <v>1.0140230521926652</v>
      </c>
      <c r="G56" s="4">
        <f t="shared" ca="1" si="13"/>
        <v>981.93440427588507</v>
      </c>
      <c r="H56" s="4">
        <f t="shared" ca="1" si="4"/>
        <v>-55.434404275885072</v>
      </c>
      <c r="I56" s="4">
        <f t="shared" ca="1" si="5"/>
        <v>55.434404275885072</v>
      </c>
      <c r="J56" s="4">
        <f t="shared" ca="1" si="6"/>
        <v>3072.9731774222651</v>
      </c>
      <c r="K56" s="4">
        <f t="shared" ca="1" si="7"/>
        <v>5.9832060740296893E-2</v>
      </c>
      <c r="L56" s="4">
        <f ca="1">AVERAGE(I$3:I56)</f>
        <v>27.756743191962933</v>
      </c>
      <c r="M56" s="4">
        <f ca="1">AVERAGE(J$3:J56)</f>
        <v>1381.1834778555751</v>
      </c>
      <c r="N56" s="4">
        <f ca="1">AVERAGE(K$3:K56)</f>
        <v>3.855826191438344E-2</v>
      </c>
      <c r="O56" s="4">
        <f ca="1">SUM(H$3:H56)</f>
        <v>174.39086465274295</v>
      </c>
      <c r="P56">
        <f t="shared" ca="1" si="8"/>
        <v>6.2828287687309965</v>
      </c>
    </row>
    <row r="57" spans="1:21" ht="12.75" hidden="1" customHeight="1">
      <c r="A57">
        <f t="shared" si="9"/>
        <v>55</v>
      </c>
      <c r="B57">
        <v>7</v>
      </c>
      <c r="C57" s="1">
        <v>994.9</v>
      </c>
      <c r="D57" s="4">
        <f t="shared" ca="1" si="10"/>
        <v>948.19775715912351</v>
      </c>
      <c r="E57" s="4">
        <f t="shared" ca="1" si="11"/>
        <v>10.944113366999604</v>
      </c>
      <c r="F57" s="1">
        <f t="shared" ca="1" si="12"/>
        <v>1.0665655505504781</v>
      </c>
      <c r="G57" s="4">
        <f t="shared" ca="1" si="13"/>
        <v>1022.258438158582</v>
      </c>
      <c r="H57" s="4">
        <f t="shared" ca="1" si="4"/>
        <v>-27.358438158581976</v>
      </c>
      <c r="I57" s="4">
        <f t="shared" ca="1" si="5"/>
        <v>27.358438158581976</v>
      </c>
      <c r="J57" s="4">
        <f t="shared" ca="1" si="6"/>
        <v>748.48413847695429</v>
      </c>
      <c r="K57" s="4">
        <f t="shared" ca="1" si="7"/>
        <v>2.7498681433894841E-2</v>
      </c>
      <c r="L57" s="4">
        <f ca="1">AVERAGE(I$3:I57)</f>
        <v>27.749501282265097</v>
      </c>
      <c r="M57" s="4">
        <f ca="1">AVERAGE(J$3:J57)</f>
        <v>1369.6798535032365</v>
      </c>
      <c r="N57" s="4">
        <f ca="1">AVERAGE(K$3:K57)</f>
        <v>3.8357178632920007E-2</v>
      </c>
      <c r="O57" s="4">
        <f ca="1">SUM(H$3:H57)</f>
        <v>147.03242649416097</v>
      </c>
      <c r="P57">
        <f t="shared" ca="1" si="8"/>
        <v>5.2985610443431801</v>
      </c>
    </row>
    <row r="58" spans="1:21" ht="12.75" hidden="1" customHeight="1">
      <c r="A58">
        <f t="shared" si="9"/>
        <v>56</v>
      </c>
      <c r="B58">
        <v>8</v>
      </c>
      <c r="C58" s="1">
        <v>1056.8</v>
      </c>
      <c r="D58" s="4">
        <f t="shared" ca="1" si="10"/>
        <v>962.43559154875425</v>
      </c>
      <c r="E58" s="4">
        <f t="shared" ca="1" si="11"/>
        <v>11.273485469262718</v>
      </c>
      <c r="F58" s="1">
        <f t="shared" ca="1" si="12"/>
        <v>1.0924395590934757</v>
      </c>
      <c r="G58" s="4">
        <f t="shared" ca="1" si="13"/>
        <v>1047.8045221456496</v>
      </c>
      <c r="H58" s="4">
        <f t="shared" ca="1" si="4"/>
        <v>8.9954778543503835</v>
      </c>
      <c r="I58" s="4">
        <f t="shared" ca="1" si="5"/>
        <v>8.9954778543503835</v>
      </c>
      <c r="J58" s="4">
        <f t="shared" ca="1" si="6"/>
        <v>80.918621828108172</v>
      </c>
      <c r="K58" s="4">
        <f t="shared" ca="1" si="7"/>
        <v>8.511996455668417E-3</v>
      </c>
      <c r="L58" s="4">
        <f ca="1">AVERAGE(I$3:I58)</f>
        <v>27.41460800676662</v>
      </c>
      <c r="M58" s="4">
        <f ca="1">AVERAGE(J$3:J58)</f>
        <v>1346.6662600804664</v>
      </c>
      <c r="N58" s="4">
        <f ca="1">AVERAGE(K$3:K58)</f>
        <v>3.7824228951183377E-2</v>
      </c>
      <c r="O58" s="4">
        <f ca="1">SUM(H$3:H58)</f>
        <v>156.02790434851136</v>
      </c>
      <c r="P58">
        <f t="shared" ca="1" si="8"/>
        <v>5.6914147490272233</v>
      </c>
    </row>
    <row r="59" spans="1:21" ht="12.75" hidden="1" customHeight="1">
      <c r="A59">
        <f t="shared" si="9"/>
        <v>57</v>
      </c>
      <c r="B59">
        <v>9</v>
      </c>
      <c r="C59" s="1">
        <v>1011.2</v>
      </c>
      <c r="D59" s="4">
        <f t="shared" ca="1" si="10"/>
        <v>991.94733024443451</v>
      </c>
      <c r="E59" s="4">
        <f t="shared" ca="1" si="11"/>
        <v>13.097310791904475</v>
      </c>
      <c r="F59" s="1">
        <f t="shared" ca="1" si="12"/>
        <v>0.99204878580086941</v>
      </c>
      <c r="G59" s="4">
        <f t="shared" ca="1" si="13"/>
        <v>965.96690757900899</v>
      </c>
      <c r="H59" s="4">
        <f t="shared" ca="1" si="4"/>
        <v>45.233092420991056</v>
      </c>
      <c r="I59" s="4">
        <f t="shared" ca="1" si="5"/>
        <v>45.233092420991056</v>
      </c>
      <c r="J59" s="4">
        <f t="shared" ca="1" si="6"/>
        <v>2046.0326499659186</v>
      </c>
      <c r="K59" s="4">
        <f t="shared" ca="1" si="7"/>
        <v>4.4732092979619317E-2</v>
      </c>
      <c r="L59" s="4">
        <f ca="1">AVERAGE(I$3:I59)</f>
        <v>27.727212996489854</v>
      </c>
      <c r="M59" s="4">
        <f ca="1">AVERAGE(J$3:J59)</f>
        <v>1358.9358458679303</v>
      </c>
      <c r="N59" s="4">
        <f ca="1">AVERAGE(K$3:K59)</f>
        <v>3.794541954817348E-2</v>
      </c>
      <c r="O59" s="4">
        <f ca="1">SUM(H$3:H59)</f>
        <v>201.26099676950241</v>
      </c>
      <c r="P59">
        <f t="shared" ca="1" si="8"/>
        <v>7.2586089627897756</v>
      </c>
    </row>
    <row r="60" spans="1:21" ht="12.75" hidden="1" customHeight="1">
      <c r="A60">
        <f t="shared" si="9"/>
        <v>58</v>
      </c>
      <c r="B60">
        <v>10</v>
      </c>
      <c r="C60" s="1">
        <v>1106</v>
      </c>
      <c r="D60" s="4">
        <f t="shared" ca="1" si="10"/>
        <v>1003.8103242170911</v>
      </c>
      <c r="E60" s="4">
        <f t="shared" ca="1" si="11"/>
        <v>12.973879109979684</v>
      </c>
      <c r="F60" s="1">
        <f t="shared" ca="1" si="12"/>
        <v>1.1038377485431079</v>
      </c>
      <c r="G60" s="4">
        <f t="shared" ca="1" si="13"/>
        <v>1109.4062137468684</v>
      </c>
      <c r="H60" s="4">
        <f t="shared" ca="1" si="4"/>
        <v>-3.4062137468683886</v>
      </c>
      <c r="I60" s="4">
        <f t="shared" ca="1" si="5"/>
        <v>3.4062137468683886</v>
      </c>
      <c r="J60" s="4">
        <f t="shared" ca="1" si="6"/>
        <v>11.602292089355187</v>
      </c>
      <c r="K60" s="4">
        <f t="shared" ca="1" si="7"/>
        <v>3.079759264799628E-3</v>
      </c>
      <c r="L60" s="4">
        <f ca="1">AVERAGE(I$3:I60)</f>
        <v>27.307885423220519</v>
      </c>
      <c r="M60" s="4">
        <f ca="1">AVERAGE(J$3:J60)</f>
        <v>1335.7059570096792</v>
      </c>
      <c r="N60" s="4">
        <f ca="1">AVERAGE(K$3:K60)</f>
        <v>3.734428747432221E-2</v>
      </c>
      <c r="O60" s="4">
        <f ca="1">SUM(H$3:H60)</f>
        <v>197.85478302263402</v>
      </c>
      <c r="P60">
        <f t="shared" ca="1" si="8"/>
        <v>7.2453351827232142</v>
      </c>
    </row>
    <row r="61" spans="1:21" ht="12.75" hidden="1" customHeight="1">
      <c r="A61">
        <f t="shared" si="9"/>
        <v>59</v>
      </c>
      <c r="B61">
        <v>11</v>
      </c>
      <c r="C61" s="1">
        <v>999.90000000000009</v>
      </c>
      <c r="D61" s="4">
        <f t="shared" ca="1" si="10"/>
        <v>1013.5430765188911</v>
      </c>
      <c r="E61" s="4">
        <f t="shared" ca="1" si="11"/>
        <v>12.649766429161719</v>
      </c>
      <c r="F61" s="1">
        <f t="shared" ca="1" si="12"/>
        <v>0.9912941921742251</v>
      </c>
      <c r="G61" s="4">
        <f t="shared" ca="1" si="13"/>
        <v>1007.9322754526216</v>
      </c>
      <c r="H61" s="4">
        <f t="shared" ca="1" si="4"/>
        <v>-8.0322754526215476</v>
      </c>
      <c r="I61" s="4">
        <f t="shared" ca="1" si="5"/>
        <v>8.0322754526215476</v>
      </c>
      <c r="J61" s="4">
        <f t="shared" ca="1" si="6"/>
        <v>64.517448946786686</v>
      </c>
      <c r="K61" s="4">
        <f t="shared" ca="1" si="7"/>
        <v>8.0330787604975962E-3</v>
      </c>
      <c r="L61" s="4">
        <f ca="1">AVERAGE(I$3:I61)</f>
        <v>26.981180169481554</v>
      </c>
      <c r="M61" s="4">
        <f ca="1">AVERAGE(J$3:J61)</f>
        <v>1314.1603890764097</v>
      </c>
      <c r="N61" s="4">
        <f ca="1">AVERAGE(K$3:K61)</f>
        <v>3.6847487326630263E-2</v>
      </c>
      <c r="O61" s="4">
        <f ca="1">SUM(H$3:H61)</f>
        <v>189.82250757001248</v>
      </c>
      <c r="P61">
        <f t="shared" ca="1" si="8"/>
        <v>7.0353671106173827</v>
      </c>
    </row>
    <row r="62" spans="1:21" ht="12.75" hidden="1" customHeight="1">
      <c r="A62">
        <f t="shared" si="9"/>
        <v>60</v>
      </c>
      <c r="B62">
        <v>12</v>
      </c>
      <c r="C62" s="1">
        <v>922.3</v>
      </c>
      <c r="D62" s="4">
        <f t="shared" ca="1" si="10"/>
        <v>1024.1120019289549</v>
      </c>
      <c r="E62" s="4">
        <f t="shared" ca="1" si="11"/>
        <v>12.441682327251929</v>
      </c>
      <c r="F62" s="1">
        <f t="shared" ca="1" si="12"/>
        <v>0.90333826106825055</v>
      </c>
      <c r="G62" s="4">
        <f t="shared" ca="1" si="13"/>
        <v>926.9992582693784</v>
      </c>
      <c r="H62" s="4">
        <f t="shared" ca="1" si="4"/>
        <v>-4.699258269378447</v>
      </c>
      <c r="I62" s="4">
        <f t="shared" ca="1" si="5"/>
        <v>4.699258269378447</v>
      </c>
      <c r="J62" s="4">
        <f t="shared" ca="1" si="6"/>
        <v>22.083028282321717</v>
      </c>
      <c r="K62" s="4">
        <f t="shared" ca="1" si="7"/>
        <v>5.0951515443765014E-3</v>
      </c>
      <c r="L62" s="4">
        <f ca="1">AVERAGE(I$3:I62)</f>
        <v>26.609814804479832</v>
      </c>
      <c r="M62" s="4">
        <f ca="1">AVERAGE(J$3:J62)</f>
        <v>1292.6257663965082</v>
      </c>
      <c r="N62" s="4">
        <f ca="1">AVERAGE(K$3:K62)</f>
        <v>3.6318281730259368E-2</v>
      </c>
      <c r="O62" s="4">
        <f ca="1">SUM(H$3:H62)</f>
        <v>185.12324930063403</v>
      </c>
      <c r="P62">
        <f t="shared" ca="1" si="8"/>
        <v>6.9569536902401907</v>
      </c>
    </row>
    <row r="63" spans="1:21" ht="12.75" hidden="1" customHeight="1">
      <c r="A63">
        <f t="shared" si="9"/>
        <v>61</v>
      </c>
      <c r="B63">
        <v>1</v>
      </c>
      <c r="C63" s="1">
        <v>907.3</v>
      </c>
      <c r="D63" s="4">
        <f t="shared" ca="1" si="10"/>
        <v>974.22083437546394</v>
      </c>
      <c r="E63" s="4">
        <f t="shared" ca="1" si="11"/>
        <v>6.2083973391776404</v>
      </c>
      <c r="F63" s="1">
        <f t="shared" ca="1" si="12"/>
        <v>1.0301780286372222</v>
      </c>
      <c r="G63" s="4">
        <f t="shared" ca="1" si="13"/>
        <v>1067.8348310237088</v>
      </c>
      <c r="H63" s="4">
        <f t="shared" ca="1" si="4"/>
        <v>-160.53483102370888</v>
      </c>
      <c r="I63" s="4">
        <f t="shared" ca="1" si="5"/>
        <v>160.53483102370888</v>
      </c>
      <c r="J63" s="4">
        <f t="shared" ca="1" si="6"/>
        <v>25771.431971810762</v>
      </c>
      <c r="K63" s="4">
        <f t="shared" ca="1" si="7"/>
        <v>0.17693687977924488</v>
      </c>
      <c r="L63" s="4">
        <f ca="1">AVERAGE(I$3:I63)</f>
        <v>28.805306873647524</v>
      </c>
      <c r="M63" s="4">
        <f ca="1">AVERAGE(J$3:J63)</f>
        <v>1693.9176714032992</v>
      </c>
      <c r="N63" s="4">
        <f ca="1">AVERAGE(K$3:K63)</f>
        <v>3.8623504649095197E-2</v>
      </c>
      <c r="O63" s="4">
        <f ca="1">SUM(H$3:H63)</f>
        <v>24.588418276925154</v>
      </c>
      <c r="P63">
        <f t="shared" ca="1" si="8"/>
        <v>0.85360723233328295</v>
      </c>
    </row>
    <row r="64" spans="1:21" ht="12.75" hidden="1" customHeight="1">
      <c r="A64">
        <f t="shared" si="9"/>
        <v>62</v>
      </c>
      <c r="B64">
        <v>2</v>
      </c>
      <c r="C64" s="1">
        <v>990.80000000000007</v>
      </c>
      <c r="D64" s="4">
        <f t="shared" ca="1" si="10"/>
        <v>1002.2902484759372</v>
      </c>
      <c r="E64" s="4">
        <f t="shared" ca="1" si="11"/>
        <v>8.3944990153072059</v>
      </c>
      <c r="F64" s="1">
        <f t="shared" ca="1" si="12"/>
        <v>0.95721905771453719</v>
      </c>
      <c r="G64" s="4">
        <f t="shared" ca="1" si="13"/>
        <v>938.48554533767685</v>
      </c>
      <c r="H64" s="4">
        <f t="shared" ca="1" si="4"/>
        <v>52.314454662323215</v>
      </c>
      <c r="I64" s="4">
        <f t="shared" ca="1" si="5"/>
        <v>52.314454662323215</v>
      </c>
      <c r="J64" s="4">
        <f t="shared" ca="1" si="6"/>
        <v>2736.8021666162713</v>
      </c>
      <c r="K64" s="4">
        <f t="shared" ca="1" si="7"/>
        <v>5.2800216655554309E-2</v>
      </c>
      <c r="L64" s="4">
        <f ca="1">AVERAGE(I$3:I64)</f>
        <v>29.184486676690678</v>
      </c>
      <c r="M64" s="4">
        <f ca="1">AVERAGE(J$3:J64)</f>
        <v>1710.7383890680244</v>
      </c>
      <c r="N64" s="4">
        <f ca="1">AVERAGE(K$3:K64)</f>
        <v>3.8852161294360664E-2</v>
      </c>
      <c r="O64" s="4">
        <f ca="1">SUM(H$3:H64)</f>
        <v>76.902872939248368</v>
      </c>
      <c r="P64">
        <f t="shared" ca="1" si="8"/>
        <v>2.6350599820784182</v>
      </c>
    </row>
    <row r="65" spans="1:16" ht="12.75" hidden="1" customHeight="1">
      <c r="A65">
        <f t="shared" si="9"/>
        <v>63</v>
      </c>
      <c r="B65">
        <v>3</v>
      </c>
      <c r="C65" s="1">
        <v>1014.7</v>
      </c>
      <c r="D65" s="4">
        <f t="shared" ca="1" si="10"/>
        <v>1013.5620229455074</v>
      </c>
      <c r="E65" s="4">
        <f t="shared" ca="1" si="11"/>
        <v>8.682226560733497</v>
      </c>
      <c r="F65" s="1">
        <f t="shared" ca="1" si="12"/>
        <v>0.99687788091861584</v>
      </c>
      <c r="G65" s="4">
        <f t="shared" ca="1" si="13"/>
        <v>1007.5292693558381</v>
      </c>
      <c r="H65" s="4">
        <f t="shared" ca="1" si="4"/>
        <v>7.1707306441619494</v>
      </c>
      <c r="I65" s="4">
        <f t="shared" ca="1" si="5"/>
        <v>7.1707306441619494</v>
      </c>
      <c r="J65" s="4">
        <f t="shared" ca="1" si="6"/>
        <v>51.419377971123247</v>
      </c>
      <c r="K65" s="4">
        <f t="shared" ca="1" si="7"/>
        <v>7.0668479788725232E-3</v>
      </c>
      <c r="L65" s="4">
        <f ca="1">AVERAGE(I$3:I65)</f>
        <v>28.835061977761651</v>
      </c>
      <c r="M65" s="4">
        <f ca="1">AVERAGE(J$3:J65)</f>
        <v>1684.3999920664862</v>
      </c>
      <c r="N65" s="4">
        <f ca="1">AVERAGE(K$3:K65)</f>
        <v>3.8347632511575136E-2</v>
      </c>
      <c r="O65" s="4">
        <f ca="1">SUM(H$3:H65)</f>
        <v>84.073603583410318</v>
      </c>
      <c r="P65">
        <f t="shared" ca="1" si="8"/>
        <v>2.9156727198384407</v>
      </c>
    </row>
    <row r="66" spans="1:16" ht="12.75" hidden="1" customHeight="1">
      <c r="A66">
        <f t="shared" si="9"/>
        <v>64</v>
      </c>
      <c r="B66">
        <v>4</v>
      </c>
      <c r="C66" s="1">
        <v>1033.0999999999999</v>
      </c>
      <c r="D66" s="4">
        <f t="shared" ca="1" si="10"/>
        <v>1021.263356589768</v>
      </c>
      <c r="E66" s="4">
        <f t="shared" ca="1" si="11"/>
        <v>8.5841372690862148</v>
      </c>
      <c r="F66" s="1">
        <f t="shared" ca="1" si="12"/>
        <v>1.0130497028416476</v>
      </c>
      <c r="G66" s="4">
        <f t="shared" ca="1" si="13"/>
        <v>1035.5842331938804</v>
      </c>
      <c r="H66" s="4">
        <f t="shared" ca="1" si="4"/>
        <v>-2.4842331938805273</v>
      </c>
      <c r="I66" s="4">
        <f t="shared" ca="1" si="5"/>
        <v>2.4842331938805273</v>
      </c>
      <c r="J66" s="4">
        <f t="shared" ca="1" si="6"/>
        <v>6.171414561577846</v>
      </c>
      <c r="K66" s="4">
        <f t="shared" ca="1" si="7"/>
        <v>2.4046396223797576E-3</v>
      </c>
      <c r="L66" s="4">
        <f ca="1">AVERAGE(I$3:I66)</f>
        <v>28.423330278013509</v>
      </c>
      <c r="M66" s="4">
        <f ca="1">AVERAGE(J$3:J66)</f>
        <v>1658.1776705429722</v>
      </c>
      <c r="N66" s="4">
        <f ca="1">AVERAGE(K$3:K66)</f>
        <v>3.7786023247681461E-2</v>
      </c>
      <c r="O66" s="4">
        <f ca="1">SUM(H$3:H66)</f>
        <v>81.58937038952979</v>
      </c>
      <c r="P66">
        <f t="shared" ca="1" si="8"/>
        <v>2.8705070655510823</v>
      </c>
    </row>
    <row r="67" spans="1:16" ht="12.75" hidden="1" customHeight="1">
      <c r="A67">
        <f t="shared" si="9"/>
        <v>65</v>
      </c>
      <c r="B67">
        <v>5</v>
      </c>
      <c r="C67" s="1">
        <v>1079</v>
      </c>
      <c r="D67" s="4">
        <f t="shared" ca="1" si="10"/>
        <v>1022.07303071652</v>
      </c>
      <c r="E67" s="4">
        <f t="shared" ca="1" si="11"/>
        <v>7.8066909548527867</v>
      </c>
      <c r="F67" s="1">
        <f t="shared" ca="1" si="12"/>
        <v>1.0678819224933718</v>
      </c>
      <c r="G67" s="4">
        <f t="shared" ca="1" si="13"/>
        <v>1099.7555216169742</v>
      </c>
      <c r="H67" s="4">
        <f t="shared" ca="1" si="4"/>
        <v>-20.755521616974193</v>
      </c>
      <c r="I67" s="4">
        <f t="shared" ca="1" si="5"/>
        <v>20.755521616974193</v>
      </c>
      <c r="J67" s="4">
        <f t="shared" ca="1" si="6"/>
        <v>430.79167759268302</v>
      </c>
      <c r="K67" s="4">
        <f t="shared" ca="1" si="7"/>
        <v>1.9235886577362551E-2</v>
      </c>
      <c r="L67" s="4">
        <f ca="1">AVERAGE(I$3:I67)</f>
        <v>28.305363990920597</v>
      </c>
      <c r="M67" s="4">
        <f ca="1">AVERAGE(J$3:J67)</f>
        <v>1639.2948091129679</v>
      </c>
      <c r="N67" s="4">
        <f ca="1">AVERAGE(K$3:K67)</f>
        <v>3.7500636529676556E-2</v>
      </c>
      <c r="O67" s="4">
        <f ca="1">SUM(H$3:H67)</f>
        <v>60.833848772555598</v>
      </c>
      <c r="P67">
        <f t="shared" ca="1" si="8"/>
        <v>2.1491986039136979</v>
      </c>
    </row>
    <row r="68" spans="1:16" ht="12.75" hidden="1" customHeight="1">
      <c r="A68">
        <f t="shared" si="9"/>
        <v>66</v>
      </c>
      <c r="B68">
        <v>6</v>
      </c>
      <c r="C68" s="1">
        <v>1034.8</v>
      </c>
      <c r="D68" s="4">
        <f t="shared" ca="1" si="10"/>
        <v>1042.9184605941291</v>
      </c>
      <c r="E68" s="4">
        <f t="shared" ca="1" si="11"/>
        <v>9.1105648471284226</v>
      </c>
      <c r="F68" s="1">
        <f t="shared" ca="1" si="12"/>
        <v>0.97395089003715207</v>
      </c>
      <c r="G68" s="4">
        <f t="shared" ca="1" si="13"/>
        <v>1003.0522715530478</v>
      </c>
      <c r="H68" s="4">
        <f t="shared" ref="H68:H131" ca="1" si="17">C68-G68</f>
        <v>31.747728446952124</v>
      </c>
      <c r="I68" s="4">
        <f t="shared" ref="I68:I131" ca="1" si="18">ABS(H68)</f>
        <v>31.747728446952124</v>
      </c>
      <c r="J68" s="4">
        <f t="shared" ref="J68:J131" ca="1" si="19">H68^2</f>
        <v>1007.9182615414131</v>
      </c>
      <c r="K68" s="4">
        <f t="shared" ref="K68:K131" ca="1" si="20">I68/C68</f>
        <v>3.0680062279621303E-2</v>
      </c>
      <c r="L68" s="4">
        <f ca="1">AVERAGE(I$3:I68)</f>
        <v>28.357521028133196</v>
      </c>
      <c r="M68" s="4">
        <f ca="1">AVERAGE(J$3:J68)</f>
        <v>1629.7284977861261</v>
      </c>
      <c r="N68" s="4">
        <f ca="1">AVERAGE(K$3:K68)</f>
        <v>3.7397294495584814E-2</v>
      </c>
      <c r="O68" s="4">
        <f ca="1">SUM(H$3:H68)</f>
        <v>92.581577219507722</v>
      </c>
      <c r="P68">
        <f t="shared" ref="P68:P131" ca="1" si="21">O68/L68</f>
        <v>3.2647979746769304</v>
      </c>
    </row>
    <row r="69" spans="1:16" ht="12.75" hidden="1" customHeight="1">
      <c r="A69">
        <f t="shared" si="9"/>
        <v>67</v>
      </c>
      <c r="B69">
        <v>7</v>
      </c>
      <c r="C69" s="1">
        <v>1015.6999999999999</v>
      </c>
      <c r="D69" s="4">
        <f t="shared" ca="1" si="10"/>
        <v>1019.4134586435455</v>
      </c>
      <c r="E69" s="4">
        <f t="shared" ca="1" si="11"/>
        <v>5.8490081673572174</v>
      </c>
      <c r="F69" s="1">
        <f t="shared" ca="1" si="12"/>
        <v>1.0465845979876802</v>
      </c>
      <c r="G69" s="4">
        <f t="shared" ca="1" si="13"/>
        <v>1101.0373746628095</v>
      </c>
      <c r="H69" s="4">
        <f t="shared" ca="1" si="17"/>
        <v>-85.337374662809566</v>
      </c>
      <c r="I69" s="4">
        <f t="shared" ca="1" si="18"/>
        <v>85.337374662809566</v>
      </c>
      <c r="J69" s="4">
        <f t="shared" ca="1" si="19"/>
        <v>7282.4675143407321</v>
      </c>
      <c r="K69" s="4">
        <f t="shared" ca="1" si="20"/>
        <v>8.4018287548301249E-2</v>
      </c>
      <c r="L69" s="4">
        <f ca="1">AVERAGE(I$3:I69)</f>
        <v>29.207966604770153</v>
      </c>
      <c r="M69" s="4">
        <f ca="1">AVERAGE(J$3:J69)</f>
        <v>1714.09773683918</v>
      </c>
      <c r="N69" s="4">
        <f ca="1">AVERAGE(K$3:K69)</f>
        <v>3.8093130212789532E-2</v>
      </c>
      <c r="O69" s="4">
        <f ca="1">SUM(H$3:H69)</f>
        <v>7.2442025566981556</v>
      </c>
      <c r="P69">
        <f t="shared" ca="1" si="21"/>
        <v>0.24802146122404342</v>
      </c>
    </row>
    <row r="70" spans="1:16" ht="12.75" hidden="1" customHeight="1">
      <c r="A70">
        <f t="shared" ref="A70:A133" si="22">A69+1</f>
        <v>68</v>
      </c>
      <c r="B70">
        <v>8</v>
      </c>
      <c r="C70" s="1">
        <v>1079.3</v>
      </c>
      <c r="D70" s="4">
        <f t="shared" ca="1" si="10"/>
        <v>1007.9856704059139</v>
      </c>
      <c r="E70" s="4">
        <f t="shared" ca="1" si="11"/>
        <v>4.1213285268583348</v>
      </c>
      <c r="F70" s="1">
        <f t="shared" ca="1" si="12"/>
        <v>1.0990046301132521</v>
      </c>
      <c r="G70" s="4">
        <f t="shared" ca="1" si="13"/>
        <v>1126.7681981065166</v>
      </c>
      <c r="H70" s="4">
        <f t="shared" ca="1" si="17"/>
        <v>-47.468198106516638</v>
      </c>
      <c r="I70" s="4">
        <f t="shared" ca="1" si="18"/>
        <v>47.468198106516638</v>
      </c>
      <c r="J70" s="4">
        <f t="shared" ca="1" si="19"/>
        <v>2253.2298314795098</v>
      </c>
      <c r="K70" s="4">
        <f t="shared" ca="1" si="20"/>
        <v>4.3980541190138646E-2</v>
      </c>
      <c r="L70" s="4">
        <f ca="1">AVERAGE(I$3:I70)</f>
        <v>29.47649942097231</v>
      </c>
      <c r="M70" s="4">
        <f ca="1">AVERAGE(J$3:J70)</f>
        <v>1722.0261499956555</v>
      </c>
      <c r="N70" s="4">
        <f ca="1">AVERAGE(K$3:K70)</f>
        <v>3.8179709785985845E-2</v>
      </c>
      <c r="O70" s="4">
        <f ca="1">SUM(H$3:H70)</f>
        <v>-40.223995549818483</v>
      </c>
      <c r="P70">
        <f t="shared" ca="1" si="21"/>
        <v>-1.3646123637462666</v>
      </c>
    </row>
    <row r="71" spans="1:16" ht="12.75" hidden="1" customHeight="1">
      <c r="A71">
        <f t="shared" si="22"/>
        <v>69</v>
      </c>
      <c r="B71">
        <v>9</v>
      </c>
      <c r="C71" s="1">
        <v>929.3</v>
      </c>
      <c r="D71" s="4">
        <f t="shared" ca="1" si="10"/>
        <v>970.07116375301007</v>
      </c>
      <c r="E71" s="4">
        <f t="shared" ca="1" si="11"/>
        <v>-8.2254991117879594E-2</v>
      </c>
      <c r="F71" s="1">
        <f t="shared" ca="1" si="12"/>
        <v>1.0245668812382276</v>
      </c>
      <c r="G71" s="4">
        <f t="shared" ca="1" si="13"/>
        <v>1036.9713113759326</v>
      </c>
      <c r="H71" s="4">
        <f t="shared" ca="1" si="17"/>
        <v>-107.67131137593265</v>
      </c>
      <c r="I71" s="4">
        <f t="shared" ca="1" si="18"/>
        <v>107.67131137593265</v>
      </c>
      <c r="J71" s="4">
        <f t="shared" ca="1" si="19"/>
        <v>11593.111293413043</v>
      </c>
      <c r="K71" s="4">
        <f t="shared" ca="1" si="20"/>
        <v>0.11586281219835645</v>
      </c>
      <c r="L71" s="4">
        <f ca="1">AVERAGE(I$3:I71)</f>
        <v>30.609757565247097</v>
      </c>
      <c r="M71" s="4">
        <f ca="1">AVERAGE(J$3:J71)</f>
        <v>1865.085354972719</v>
      </c>
      <c r="N71" s="4">
        <f ca="1">AVERAGE(K$3:K71)</f>
        <v>3.9305551849933243E-2</v>
      </c>
      <c r="O71" s="4">
        <f ca="1">SUM(H$3:H71)</f>
        <v>-147.89530692575113</v>
      </c>
      <c r="P71">
        <f t="shared" ca="1" si="21"/>
        <v>-4.8316392774591792</v>
      </c>
    </row>
    <row r="72" spans="1:16" ht="12.75" hidden="1" customHeight="1">
      <c r="A72">
        <f t="shared" si="22"/>
        <v>70</v>
      </c>
      <c r="B72">
        <v>10</v>
      </c>
      <c r="C72" s="1">
        <v>864.90000000000009</v>
      </c>
      <c r="D72" s="4">
        <f t="shared" ca="1" si="10"/>
        <v>896.08401977877736</v>
      </c>
      <c r="E72" s="4">
        <f t="shared" ca="1" si="11"/>
        <v>-7.4727438894293625</v>
      </c>
      <c r="F72" s="1">
        <f t="shared" ca="1" si="12"/>
        <v>1.1014653667349235</v>
      </c>
      <c r="G72" s="4">
        <f t="shared" ca="1" si="13"/>
        <v>1068.4091891182259</v>
      </c>
      <c r="H72" s="4">
        <f t="shared" ca="1" si="17"/>
        <v>-203.50918911822578</v>
      </c>
      <c r="I72" s="4">
        <f t="shared" ca="1" si="18"/>
        <v>203.50918911822578</v>
      </c>
      <c r="J72" s="4">
        <f t="shared" ca="1" si="19"/>
        <v>41415.990055557784</v>
      </c>
      <c r="K72" s="4">
        <f t="shared" ca="1" si="20"/>
        <v>0.23529794093909787</v>
      </c>
      <c r="L72" s="4">
        <f ca="1">AVERAGE(I$3:I72)</f>
        <v>33.079749444575363</v>
      </c>
      <c r="M72" s="4">
        <f ca="1">AVERAGE(J$3:J72)</f>
        <v>2430.098279266791</v>
      </c>
      <c r="N72" s="4">
        <f ca="1">AVERAGE(K$3:K72)</f>
        <v>4.2105443122635595E-2</v>
      </c>
      <c r="O72" s="4">
        <f ca="1">SUM(H$3:H72)</f>
        <v>-351.40449604397691</v>
      </c>
      <c r="P72">
        <f t="shared" ca="1" si="21"/>
        <v>-10.622949143939255</v>
      </c>
    </row>
    <row r="73" spans="1:16" ht="12.75" hidden="1" customHeight="1">
      <c r="A73">
        <f t="shared" si="22"/>
        <v>71</v>
      </c>
      <c r="B73">
        <v>11</v>
      </c>
      <c r="C73" s="1">
        <v>876.19999999999993</v>
      </c>
      <c r="D73" s="4">
        <f t="shared" ca="1" si="10"/>
        <v>888.70810545655615</v>
      </c>
      <c r="E73" s="4">
        <f t="shared" ca="1" si="11"/>
        <v>-7.4630609327085464</v>
      </c>
      <c r="F73" s="1">
        <f t="shared" ca="1" si="12"/>
        <v>0.98576441230703482</v>
      </c>
      <c r="G73" s="4">
        <f t="shared" ca="1" si="13"/>
        <v>875.96137214646751</v>
      </c>
      <c r="H73" s="4">
        <f t="shared" ca="1" si="17"/>
        <v>0.23862785353242089</v>
      </c>
      <c r="I73" s="4">
        <f t="shared" ca="1" si="18"/>
        <v>0.23862785353242089</v>
      </c>
      <c r="J73" s="4">
        <f t="shared" ca="1" si="19"/>
        <v>5.6943252481490514E-2</v>
      </c>
      <c r="K73" s="4">
        <f t="shared" ca="1" si="20"/>
        <v>2.723440464875838E-4</v>
      </c>
      <c r="L73" s="4">
        <f ca="1">AVERAGE(I$3:I73)</f>
        <v>32.61719843625081</v>
      </c>
      <c r="M73" s="4">
        <f ca="1">AVERAGE(J$3:J73)</f>
        <v>2395.8723449567306</v>
      </c>
      <c r="N73" s="4">
        <f ca="1">AVERAGE(K$3:K73)</f>
        <v>4.1516244544098302E-2</v>
      </c>
      <c r="O73" s="4">
        <f ca="1">SUM(H$3:H73)</f>
        <v>-351.16586819044448</v>
      </c>
      <c r="P73">
        <f t="shared" ca="1" si="21"/>
        <v>-10.766279295163441</v>
      </c>
    </row>
    <row r="74" spans="1:16" ht="12.75" hidden="1" customHeight="1">
      <c r="A74">
        <f t="shared" si="22"/>
        <v>72</v>
      </c>
      <c r="B74">
        <v>12</v>
      </c>
      <c r="C74" s="1">
        <v>880.6</v>
      </c>
      <c r="D74" s="4">
        <f t="shared" ca="1" si="10"/>
        <v>920.06708828801015</v>
      </c>
      <c r="E74" s="4">
        <f t="shared" ca="1" si="11"/>
        <v>-3.5808565562922916</v>
      </c>
      <c r="F74" s="1">
        <f t="shared" ca="1" si="12"/>
        <v>0.9001327419388101</v>
      </c>
      <c r="G74" s="4">
        <f t="shared" ca="1" si="13"/>
        <v>793.23751824723968</v>
      </c>
      <c r="H74" s="4">
        <f t="shared" ca="1" si="17"/>
        <v>87.362481752760345</v>
      </c>
      <c r="I74" s="4">
        <f t="shared" ca="1" si="18"/>
        <v>87.362481752760345</v>
      </c>
      <c r="J74" s="4">
        <f t="shared" ca="1" si="19"/>
        <v>7632.2032180013839</v>
      </c>
      <c r="K74" s="4">
        <f t="shared" ca="1" si="20"/>
        <v>9.920790569243737E-2</v>
      </c>
      <c r="L74" s="4">
        <f ca="1">AVERAGE(I$3:I74)</f>
        <v>33.377549593424554</v>
      </c>
      <c r="M74" s="4">
        <f ca="1">AVERAGE(J$3:J74)</f>
        <v>2468.5991626379059</v>
      </c>
      <c r="N74" s="4">
        <f ca="1">AVERAGE(K$3:K74)</f>
        <v>4.2317517615603012E-2</v>
      </c>
      <c r="O74" s="4">
        <f ca="1">SUM(H$3:H74)</f>
        <v>-263.80338643768414</v>
      </c>
      <c r="P74">
        <f t="shared" ca="1" si="21"/>
        <v>-7.9036175408650715</v>
      </c>
    </row>
    <row r="75" spans="1:16" ht="12.75" hidden="1" customHeight="1">
      <c r="A75">
        <f t="shared" si="22"/>
        <v>73</v>
      </c>
      <c r="B75">
        <v>1</v>
      </c>
      <c r="C75" s="1">
        <v>852.9</v>
      </c>
      <c r="D75" s="4">
        <f t="shared" ca="1" si="10"/>
        <v>920.00716891087507</v>
      </c>
      <c r="E75" s="4">
        <f t="shared" ca="1" si="11"/>
        <v>-3.2287628383765714</v>
      </c>
      <c r="F75" s="1">
        <f t="shared" ca="1" si="12"/>
        <v>0.92176648814163076</v>
      </c>
      <c r="G75" s="4">
        <f t="shared" ca="1" si="13"/>
        <v>844.78629525350243</v>
      </c>
      <c r="H75" s="4">
        <f t="shared" ca="1" si="17"/>
        <v>8.1137047464975467</v>
      </c>
      <c r="I75" s="4">
        <f t="shared" ca="1" si="18"/>
        <v>8.1137047464975467</v>
      </c>
      <c r="J75" s="4">
        <f t="shared" ca="1" si="19"/>
        <v>65.832204713336822</v>
      </c>
      <c r="K75" s="4">
        <f t="shared" ca="1" si="20"/>
        <v>9.5130786100334711E-3</v>
      </c>
      <c r="L75" s="4">
        <f ca="1">AVERAGE(I$3:I75)</f>
        <v>33.031469527028293</v>
      </c>
      <c r="M75" s="4">
        <f ca="1">AVERAGE(J$3:J75)</f>
        <v>2435.6845467759258</v>
      </c>
      <c r="N75" s="4">
        <f ca="1">AVERAGE(K$3:K75)</f>
        <v>4.1868141738814382E-2</v>
      </c>
      <c r="O75" s="4">
        <f ca="1">SUM(H$3:H75)</f>
        <v>-255.68968169118659</v>
      </c>
      <c r="P75">
        <f t="shared" ca="1" si="21"/>
        <v>-7.7407903842112216</v>
      </c>
    </row>
    <row r="76" spans="1:16" ht="12.75" hidden="1" customHeight="1">
      <c r="A76">
        <f t="shared" si="22"/>
        <v>74</v>
      </c>
      <c r="B76">
        <v>2</v>
      </c>
      <c r="C76" s="1">
        <v>863.7</v>
      </c>
      <c r="D76" s="4">
        <f t="shared" ca="1" si="10"/>
        <v>897.43318417210969</v>
      </c>
      <c r="E76" s="4">
        <f t="shared" ca="1" si="11"/>
        <v>-5.1632850284154523</v>
      </c>
      <c r="F76" s="1">
        <f t="shared" ca="1" si="12"/>
        <v>0.99457016586089719</v>
      </c>
      <c r="G76" s="4">
        <f t="shared" ca="1" si="13"/>
        <v>911.80045138521371</v>
      </c>
      <c r="H76" s="4">
        <f t="shared" ca="1" si="17"/>
        <v>-48.10045138521366</v>
      </c>
      <c r="I76" s="4">
        <f t="shared" ca="1" si="18"/>
        <v>48.10045138521366</v>
      </c>
      <c r="J76" s="4">
        <f t="shared" ca="1" si="19"/>
        <v>2313.6534234613027</v>
      </c>
      <c r="K76" s="4">
        <f t="shared" ca="1" si="20"/>
        <v>5.5691155939809722E-2</v>
      </c>
      <c r="L76" s="4">
        <f ca="1">AVERAGE(I$3:I76)</f>
        <v>33.235104417003768</v>
      </c>
      <c r="M76" s="4">
        <f ca="1">AVERAGE(J$3:J76)</f>
        <v>2434.0354775419446</v>
      </c>
      <c r="N76" s="4">
        <f ca="1">AVERAGE(K$3:K76)</f>
        <v>4.2054939228017021E-2</v>
      </c>
      <c r="O76" s="4">
        <f ca="1">SUM(H$3:H76)</f>
        <v>-303.79013307640025</v>
      </c>
      <c r="P76">
        <f t="shared" ca="1" si="21"/>
        <v>-9.1406402478752238</v>
      </c>
    </row>
    <row r="77" spans="1:16" ht="12.75" hidden="1" customHeight="1">
      <c r="A77">
        <f t="shared" si="22"/>
        <v>75</v>
      </c>
      <c r="B77">
        <v>3</v>
      </c>
      <c r="C77" s="1">
        <v>920.09999999999991</v>
      </c>
      <c r="D77" s="4">
        <f t="shared" ca="1" si="10"/>
        <v>902.72440292260262</v>
      </c>
      <c r="E77" s="4">
        <f t="shared" ca="1" si="11"/>
        <v>-4.1178346505246139</v>
      </c>
      <c r="F77" s="1">
        <f t="shared" ca="1" si="12"/>
        <v>1.0018443271456643</v>
      </c>
      <c r="G77" s="4">
        <f t="shared" ca="1" si="13"/>
        <v>893.91553673994417</v>
      </c>
      <c r="H77" s="4">
        <f t="shared" ca="1" si="17"/>
        <v>26.184463260055736</v>
      </c>
      <c r="I77" s="4">
        <f t="shared" ca="1" si="18"/>
        <v>26.184463260055736</v>
      </c>
      <c r="J77" s="4">
        <f t="shared" ca="1" si="19"/>
        <v>685.62611621720862</v>
      </c>
      <c r="K77" s="4">
        <f t="shared" ca="1" si="20"/>
        <v>2.8458279817471729E-2</v>
      </c>
      <c r="L77" s="4">
        <f ca="1">AVERAGE(I$3:I77)</f>
        <v>33.141095868244456</v>
      </c>
      <c r="M77" s="4">
        <f ca="1">AVERAGE(J$3:J77)</f>
        <v>2410.7233527242811</v>
      </c>
      <c r="N77" s="4">
        <f ca="1">AVERAGE(K$3:K77)</f>
        <v>4.1873650435876417E-2</v>
      </c>
      <c r="O77" s="4">
        <f ca="1">SUM(H$3:H77)</f>
        <v>-277.60566981634452</v>
      </c>
      <c r="P77">
        <f t="shared" ca="1" si="21"/>
        <v>-8.3764782830354179</v>
      </c>
    </row>
    <row r="78" spans="1:16" ht="12.75" hidden="1" customHeight="1">
      <c r="A78">
        <f t="shared" si="22"/>
        <v>76</v>
      </c>
      <c r="B78">
        <v>4</v>
      </c>
      <c r="C78" s="1">
        <v>989.80000000000007</v>
      </c>
      <c r="D78" s="4">
        <f t="shared" ca="1" si="10"/>
        <v>930.64122970771109</v>
      </c>
      <c r="E78" s="4">
        <f t="shared" ca="1" si="11"/>
        <v>-0.91436850696130545</v>
      </c>
      <c r="F78" s="1">
        <f t="shared" ca="1" si="12"/>
        <v>1.0113485798110644</v>
      </c>
      <c r="G78" s="4">
        <f t="shared" ca="1" si="13"/>
        <v>908.80447663086034</v>
      </c>
      <c r="H78" s="4">
        <f t="shared" ca="1" si="17"/>
        <v>80.995523369139732</v>
      </c>
      <c r="I78" s="4">
        <f t="shared" ca="1" si="18"/>
        <v>80.995523369139732</v>
      </c>
      <c r="J78" s="4">
        <f t="shared" ca="1" si="19"/>
        <v>6560.2748058408606</v>
      </c>
      <c r="K78" s="4">
        <f t="shared" ca="1" si="20"/>
        <v>8.1830191320609952E-2</v>
      </c>
      <c r="L78" s="4">
        <f ca="1">AVERAGE(I$3:I78)</f>
        <v>33.770759387993081</v>
      </c>
      <c r="M78" s="4">
        <f ca="1">AVERAGE(J$3:J78)</f>
        <v>2465.3227139494993</v>
      </c>
      <c r="N78" s="4">
        <f ca="1">AVERAGE(K$3:K78)</f>
        <v>4.2399394394886068E-2</v>
      </c>
      <c r="O78" s="4">
        <f ca="1">SUM(H$3:H78)</f>
        <v>-196.61014644720478</v>
      </c>
      <c r="P78">
        <f t="shared" ca="1" si="21"/>
        <v>-5.8219048078944864</v>
      </c>
    </row>
    <row r="79" spans="1:16" ht="12.75" hidden="1" customHeight="1">
      <c r="A79">
        <f t="shared" si="22"/>
        <v>77</v>
      </c>
      <c r="B79">
        <v>5</v>
      </c>
      <c r="C79" s="1">
        <v>1040.3999999999999</v>
      </c>
      <c r="D79" s="4">
        <f t="shared" ca="1" si="10"/>
        <v>952.75945414787702</v>
      </c>
      <c r="E79" s="4">
        <f t="shared" ca="1" si="11"/>
        <v>1.3888907877514185</v>
      </c>
      <c r="F79" s="1">
        <f t="shared" ca="1" si="12"/>
        <v>1.0537741393327389</v>
      </c>
      <c r="G79" s="4">
        <f t="shared" ca="1" si="13"/>
        <v>979.72212297634894</v>
      </c>
      <c r="H79" s="4">
        <f t="shared" ca="1" si="17"/>
        <v>60.677877023650922</v>
      </c>
      <c r="I79" s="4">
        <f t="shared" ca="1" si="18"/>
        <v>60.677877023650922</v>
      </c>
      <c r="J79" s="4">
        <f t="shared" ca="1" si="19"/>
        <v>3681.8047600973046</v>
      </c>
      <c r="K79" s="4">
        <f t="shared" ca="1" si="20"/>
        <v>5.8321681106930923E-2</v>
      </c>
      <c r="L79" s="4">
        <f ca="1">AVERAGE(I$3:I79)</f>
        <v>34.120202474170462</v>
      </c>
      <c r="M79" s="4">
        <f ca="1">AVERAGE(J$3:J79)</f>
        <v>2481.1211820812887</v>
      </c>
      <c r="N79" s="4">
        <f ca="1">AVERAGE(K$3:K79)</f>
        <v>4.2606177339198338E-2</v>
      </c>
      <c r="O79" s="4">
        <f ca="1">SUM(H$3:H79)</f>
        <v>-135.93226942355386</v>
      </c>
      <c r="P79">
        <f t="shared" ca="1" si="21"/>
        <v>-3.9839232937277194</v>
      </c>
    </row>
    <row r="80" spans="1:16" ht="12.75" hidden="1" customHeight="1">
      <c r="A80">
        <f t="shared" si="22"/>
        <v>78</v>
      </c>
      <c r="B80">
        <v>6</v>
      </c>
      <c r="C80" s="1">
        <v>950.3</v>
      </c>
      <c r="D80" s="4">
        <f t="shared" ref="D80:D143" ca="1" si="23">(1-$T$2)*SUM(D79:E79)+$T$2*(C80/F80)</f>
        <v>954.31595056155743</v>
      </c>
      <c r="E80" s="4">
        <f t="shared" ref="E80:E143" ca="1" si="24">(1-$T$3)*E79+$T$3*(D80-D79)</f>
        <v>1.4056513503443173</v>
      </c>
      <c r="F80" s="1">
        <f t="shared" ref="F80:F143" ca="1" si="25">(1-$T$4)*F68+$T$4*(C68/SUM(D67:E67))</f>
        <v>0.99552953601417982</v>
      </c>
      <c r="G80" s="4">
        <f t="shared" ref="G80:G143" ca="1" si="26">SUM(D79:E79)*F80</f>
        <v>949.88285912246374</v>
      </c>
      <c r="H80" s="4">
        <f t="shared" ca="1" si="17"/>
        <v>0.41714087753621243</v>
      </c>
      <c r="I80" s="4">
        <f t="shared" ca="1" si="18"/>
        <v>0.41714087753621243</v>
      </c>
      <c r="J80" s="4">
        <f t="shared" ca="1" si="19"/>
        <v>0.17400651171168138</v>
      </c>
      <c r="K80" s="4">
        <f t="shared" ca="1" si="20"/>
        <v>4.3895704255099698E-4</v>
      </c>
      <c r="L80" s="4">
        <f ca="1">AVERAGE(I$3:I80)</f>
        <v>33.688111940880276</v>
      </c>
      <c r="M80" s="4">
        <f ca="1">AVERAGE(J$3:J80)</f>
        <v>2449.3141670098839</v>
      </c>
      <c r="N80" s="4">
        <f ca="1">AVERAGE(K$3:K80)</f>
        <v>4.2065571950779784E-2</v>
      </c>
      <c r="O80" s="4">
        <f ca="1">SUM(H$3:H80)</f>
        <v>-135.51512854601765</v>
      </c>
      <c r="P80">
        <f t="shared" ca="1" si="21"/>
        <v>-4.0226394635542349</v>
      </c>
    </row>
    <row r="81" spans="1:16" ht="12.75" hidden="1" customHeight="1">
      <c r="A81">
        <f t="shared" si="22"/>
        <v>79</v>
      </c>
      <c r="B81">
        <v>7</v>
      </c>
      <c r="C81" s="1">
        <v>1046.5</v>
      </c>
      <c r="D81" s="4">
        <f t="shared" ca="1" si="23"/>
        <v>996.34551018298589</v>
      </c>
      <c r="E81" s="4">
        <f t="shared" ca="1" si="24"/>
        <v>5.4680421774527321</v>
      </c>
      <c r="F81" s="1">
        <f t="shared" ca="1" si="25"/>
        <v>0.98980274043492766</v>
      </c>
      <c r="G81" s="4">
        <f t="shared" ca="1" si="26"/>
        <v>945.97586066525935</v>
      </c>
      <c r="H81" s="4">
        <f t="shared" ca="1" si="17"/>
        <v>100.52413933474065</v>
      </c>
      <c r="I81" s="4">
        <f t="shared" ca="1" si="18"/>
        <v>100.52413933474065</v>
      </c>
      <c r="J81" s="4">
        <f t="shared" ca="1" si="19"/>
        <v>10105.102588990352</v>
      </c>
      <c r="K81" s="4">
        <f t="shared" ca="1" si="20"/>
        <v>9.6057467113942335E-2</v>
      </c>
      <c r="L81" s="4">
        <f ca="1">AVERAGE(I$3:I81)</f>
        <v>34.534137604093694</v>
      </c>
      <c r="M81" s="4">
        <f ca="1">AVERAGE(J$3:J81)</f>
        <v>2546.2228812121684</v>
      </c>
      <c r="N81" s="4">
        <f ca="1">AVERAGE(K$3:K81)</f>
        <v>4.2749013661705887E-2</v>
      </c>
      <c r="O81" s="4">
        <f ca="1">SUM(H$3:H81)</f>
        <v>-34.990989211276997</v>
      </c>
      <c r="P81">
        <f t="shared" ca="1" si="21"/>
        <v>-1.0132289855452812</v>
      </c>
    </row>
    <row r="82" spans="1:16" ht="12.75" hidden="1" customHeight="1">
      <c r="A82">
        <f t="shared" si="22"/>
        <v>80</v>
      </c>
      <c r="B82">
        <v>8</v>
      </c>
      <c r="C82" s="1">
        <v>1041.5999999999999</v>
      </c>
      <c r="D82" s="4">
        <f t="shared" ca="1" si="23"/>
        <v>991.71414848561574</v>
      </c>
      <c r="E82" s="4">
        <f t="shared" ca="1" si="24"/>
        <v>4.4581017899704438</v>
      </c>
      <c r="F82" s="1">
        <f t="shared" ca="1" si="25"/>
        <v>1.0665956229075977</v>
      </c>
      <c r="G82" s="4">
        <f t="shared" ca="1" si="26"/>
        <v>1068.5299499171554</v>
      </c>
      <c r="H82" s="4">
        <f t="shared" ca="1" si="17"/>
        <v>-26.929949917155454</v>
      </c>
      <c r="I82" s="4">
        <f t="shared" ca="1" si="18"/>
        <v>26.929949917155454</v>
      </c>
      <c r="J82" s="4">
        <f t="shared" ca="1" si="19"/>
        <v>725.22220254050103</v>
      </c>
      <c r="K82" s="4">
        <f t="shared" ca="1" si="20"/>
        <v>2.5854406602491799E-2</v>
      </c>
      <c r="L82" s="4">
        <f ca="1">AVERAGE(I$3:I82)</f>
        <v>34.439085258006969</v>
      </c>
      <c r="M82" s="4">
        <f ca="1">AVERAGE(J$3:J82)</f>
        <v>2523.4603727287727</v>
      </c>
      <c r="N82" s="4">
        <f ca="1">AVERAGE(K$3:K82)</f>
        <v>4.2537831073465718E-2</v>
      </c>
      <c r="O82" s="4">
        <f ca="1">SUM(H$3:H82)</f>
        <v>-61.920939128432451</v>
      </c>
      <c r="P82">
        <f t="shared" ca="1" si="21"/>
        <v>-1.7979844314835873</v>
      </c>
    </row>
    <row r="83" spans="1:16" ht="12.75" hidden="1" customHeight="1">
      <c r="A83">
        <f t="shared" si="22"/>
        <v>81</v>
      </c>
      <c r="B83">
        <v>9</v>
      </c>
      <c r="C83" s="1">
        <v>1002.6</v>
      </c>
      <c r="D83" s="4">
        <f t="shared" ca="1" si="23"/>
        <v>1019.8069303311961</v>
      </c>
      <c r="E83" s="4">
        <f t="shared" ca="1" si="24"/>
        <v>6.8215697955314356</v>
      </c>
      <c r="F83" s="1">
        <f t="shared" ca="1" si="25"/>
        <v>0.95009855126656695</v>
      </c>
      <c r="G83" s="4">
        <f t="shared" ca="1" si="26"/>
        <v>946.46181179879034</v>
      </c>
      <c r="H83" s="4">
        <f t="shared" ca="1" si="17"/>
        <v>56.138188201209687</v>
      </c>
      <c r="I83" s="4">
        <f t="shared" ca="1" si="18"/>
        <v>56.138188201209687</v>
      </c>
      <c r="J83" s="4">
        <f t="shared" ca="1" si="19"/>
        <v>3151.4961745144383</v>
      </c>
      <c r="K83" s="4">
        <f t="shared" ca="1" si="20"/>
        <v>5.5992607421912713E-2</v>
      </c>
      <c r="L83" s="4">
        <f ca="1">AVERAGE(I$3:I83)</f>
        <v>34.706975417799597</v>
      </c>
      <c r="M83" s="4">
        <f ca="1">AVERAGE(J$3:J83)</f>
        <v>2531.2139011458794</v>
      </c>
      <c r="N83" s="4">
        <f ca="1">AVERAGE(K$3:K83)</f>
        <v>4.2703939423446538E-2</v>
      </c>
      <c r="O83" s="4">
        <f ca="1">SUM(H$3:H83)</f>
        <v>-5.7827509272227644</v>
      </c>
      <c r="P83">
        <f t="shared" ca="1" si="21"/>
        <v>-0.16661638928804667</v>
      </c>
    </row>
    <row r="84" spans="1:16" ht="12.75" hidden="1" customHeight="1">
      <c r="A84">
        <f t="shared" si="22"/>
        <v>82</v>
      </c>
      <c r="B84">
        <v>10</v>
      </c>
      <c r="C84" s="1">
        <v>1107.9000000000001</v>
      </c>
      <c r="D84" s="4">
        <f t="shared" ca="1" si="23"/>
        <v>1080.212755383584</v>
      </c>
      <c r="E84" s="4">
        <f t="shared" ca="1" si="24"/>
        <v>12.179995321217078</v>
      </c>
      <c r="F84" s="1">
        <f t="shared" ca="1" si="25"/>
        <v>0.95460138602756528</v>
      </c>
      <c r="G84" s="4">
        <f t="shared" ca="1" si="26"/>
        <v>980.02098915637453</v>
      </c>
      <c r="H84" s="4">
        <f t="shared" ca="1" si="17"/>
        <v>127.87901084362557</v>
      </c>
      <c r="I84" s="4">
        <f t="shared" ca="1" si="18"/>
        <v>127.87901084362557</v>
      </c>
      <c r="J84" s="4">
        <f t="shared" ca="1" si="19"/>
        <v>16353.041414344105</v>
      </c>
      <c r="K84" s="4">
        <f t="shared" ca="1" si="20"/>
        <v>0.11542468710499644</v>
      </c>
      <c r="L84" s="4">
        <f ca="1">AVERAGE(I$3:I84)</f>
        <v>35.843219752260886</v>
      </c>
      <c r="M84" s="4">
        <f ca="1">AVERAGE(J$3:J84)</f>
        <v>2699.7727732580529</v>
      </c>
      <c r="N84" s="4">
        <f ca="1">AVERAGE(K$3:K84)</f>
        <v>4.3590777809806906E-2</v>
      </c>
      <c r="O84" s="4">
        <f ca="1">SUM(H$3:H84)</f>
        <v>122.0962599164028</v>
      </c>
      <c r="P84">
        <f t="shared" ca="1" si="21"/>
        <v>3.4063976607096333</v>
      </c>
    </row>
    <row r="85" spans="1:16" ht="12.75" hidden="1" customHeight="1">
      <c r="A85">
        <f t="shared" si="22"/>
        <v>83</v>
      </c>
      <c r="B85">
        <v>11</v>
      </c>
      <c r="C85" s="1">
        <v>1052.7</v>
      </c>
      <c r="D85" s="4">
        <f t="shared" ca="1" si="23"/>
        <v>1082.5150957171995</v>
      </c>
      <c r="E85" s="4">
        <f t="shared" ca="1" si="24"/>
        <v>11.192229822456929</v>
      </c>
      <c r="F85" s="1">
        <f t="shared" ca="1" si="25"/>
        <v>0.9859523904500147</v>
      </c>
      <c r="G85" s="4">
        <f t="shared" ca="1" si="26"/>
        <v>1077.0472438676657</v>
      </c>
      <c r="H85" s="4">
        <f t="shared" ca="1" si="17"/>
        <v>-24.347243867665611</v>
      </c>
      <c r="I85" s="4">
        <f t="shared" ca="1" si="18"/>
        <v>24.347243867665611</v>
      </c>
      <c r="J85" s="4">
        <f t="shared" ca="1" si="19"/>
        <v>592.78828395158075</v>
      </c>
      <c r="K85" s="4">
        <f t="shared" ca="1" si="20"/>
        <v>2.3128378329690901E-2</v>
      </c>
      <c r="L85" s="4">
        <f ca="1">AVERAGE(I$3:I85)</f>
        <v>35.704714018711542</v>
      </c>
      <c r="M85" s="4">
        <f ca="1">AVERAGE(J$3:J85)</f>
        <v>2674.3874179652039</v>
      </c>
      <c r="N85" s="4">
        <f ca="1">AVERAGE(K$3:K85)</f>
        <v>4.3344242876311535E-2</v>
      </c>
      <c r="O85" s="4">
        <f ca="1">SUM(H$3:H85)</f>
        <v>97.74901604873719</v>
      </c>
      <c r="P85">
        <f t="shared" ca="1" si="21"/>
        <v>2.7377061750868661</v>
      </c>
    </row>
    <row r="86" spans="1:16" ht="12.75" hidden="1" customHeight="1">
      <c r="A86">
        <f t="shared" si="22"/>
        <v>84</v>
      </c>
      <c r="B86">
        <v>12</v>
      </c>
      <c r="C86" s="1">
        <v>968.7</v>
      </c>
      <c r="D86" s="4">
        <f t="shared" ca="1" si="23"/>
        <v>1055.8830150302813</v>
      </c>
      <c r="E86" s="4">
        <f t="shared" ca="1" si="24"/>
        <v>7.4097987715194105</v>
      </c>
      <c r="F86" s="1">
        <f t="shared" ca="1" si="25"/>
        <v>0.96952744390842482</v>
      </c>
      <c r="G86" s="4">
        <f t="shared" ca="1" si="26"/>
        <v>1060.3792677143826</v>
      </c>
      <c r="H86" s="4">
        <f t="shared" ca="1" si="17"/>
        <v>-91.679267714382604</v>
      </c>
      <c r="I86" s="4">
        <f t="shared" ca="1" si="18"/>
        <v>91.679267714382604</v>
      </c>
      <c r="J86" s="4">
        <f t="shared" ca="1" si="19"/>
        <v>8405.0881286454369</v>
      </c>
      <c r="K86" s="4">
        <f t="shared" ca="1" si="20"/>
        <v>9.4641548172171575E-2</v>
      </c>
      <c r="L86" s="4">
        <f ca="1">AVERAGE(I$3:I86)</f>
        <v>36.371077753183819</v>
      </c>
      <c r="M86" s="4">
        <f ca="1">AVERAGE(J$3:J86)</f>
        <v>2742.6100454733019</v>
      </c>
      <c r="N86" s="4">
        <f ca="1">AVERAGE(K$3:K86)</f>
        <v>4.3954925082214623E-2</v>
      </c>
      <c r="O86" s="4">
        <f ca="1">SUM(H$3:H86)</f>
        <v>6.0697483343545855</v>
      </c>
      <c r="P86">
        <f t="shared" ca="1" si="21"/>
        <v>0.16688392836594612</v>
      </c>
    </row>
    <row r="87" spans="1:16" ht="12.75" hidden="1" customHeight="1">
      <c r="A87">
        <f t="shared" si="22"/>
        <v>85</v>
      </c>
      <c r="B87">
        <v>1</v>
      </c>
      <c r="C87" s="1">
        <v>993.09999999999991</v>
      </c>
      <c r="D87" s="4">
        <f t="shared" ca="1" si="23"/>
        <v>1066.0528111656533</v>
      </c>
      <c r="E87" s="4">
        <f t="shared" ca="1" si="24"/>
        <v>7.6857985079046749</v>
      </c>
      <c r="F87" s="1">
        <f t="shared" ca="1" si="25"/>
        <v>0.92796362796316045</v>
      </c>
      <c r="G87" s="4">
        <f t="shared" ca="1" si="26"/>
        <v>986.69705708267634</v>
      </c>
      <c r="H87" s="4">
        <f t="shared" ca="1" si="17"/>
        <v>6.4029429173235712</v>
      </c>
      <c r="I87" s="4">
        <f t="shared" ca="1" si="18"/>
        <v>6.4029429173235712</v>
      </c>
      <c r="J87" s="4">
        <f t="shared" ca="1" si="19"/>
        <v>40.997678002504088</v>
      </c>
      <c r="K87" s="4">
        <f t="shared" ca="1" si="20"/>
        <v>6.4474301856042408E-3</v>
      </c>
      <c r="L87" s="4">
        <f ca="1">AVERAGE(I$3:I87)</f>
        <v>36.018511460997232</v>
      </c>
      <c r="M87" s="4">
        <f ca="1">AVERAGE(J$3:J87)</f>
        <v>2710.826370561881</v>
      </c>
      <c r="N87" s="4">
        <f ca="1">AVERAGE(K$3:K87)</f>
        <v>4.3513660436372149E-2</v>
      </c>
      <c r="O87" s="4">
        <f ca="1">SUM(H$3:H87)</f>
        <v>12.472691251678157</v>
      </c>
      <c r="P87">
        <f t="shared" ca="1" si="21"/>
        <v>0.34628558332246057</v>
      </c>
    </row>
    <row r="88" spans="1:16" ht="12.75" hidden="1" customHeight="1">
      <c r="A88">
        <f t="shared" si="22"/>
        <v>86</v>
      </c>
      <c r="B88">
        <v>2</v>
      </c>
      <c r="C88" s="1">
        <v>797.2</v>
      </c>
      <c r="D88" s="4">
        <f t="shared" ca="1" si="23"/>
        <v>977.15771495583977</v>
      </c>
      <c r="E88" s="4">
        <f t="shared" ca="1" si="24"/>
        <v>-1.9722909638671497</v>
      </c>
      <c r="F88" s="1">
        <f t="shared" ca="1" si="25"/>
        <v>0.95784338897934518</v>
      </c>
      <c r="G88" s="4">
        <f t="shared" ca="1" si="26"/>
        <v>1028.4734287676911</v>
      </c>
      <c r="H88" s="4">
        <f t="shared" ca="1" si="17"/>
        <v>-231.27342876769103</v>
      </c>
      <c r="I88" s="4">
        <f t="shared" ca="1" si="18"/>
        <v>231.27342876769103</v>
      </c>
      <c r="J88" s="4">
        <f t="shared" ca="1" si="19"/>
        <v>53487.39885396426</v>
      </c>
      <c r="K88" s="4">
        <f t="shared" ca="1" si="20"/>
        <v>0.29010716102319495</v>
      </c>
      <c r="L88" s="4">
        <f ca="1">AVERAGE(I$3:I88)</f>
        <v>38.288917476191344</v>
      </c>
      <c r="M88" s="4">
        <f ca="1">AVERAGE(J$3:J88)</f>
        <v>3301.2516319967922</v>
      </c>
      <c r="N88" s="4">
        <f ca="1">AVERAGE(K$3:K88)</f>
        <v>4.6381026722265441E-2</v>
      </c>
      <c r="O88" s="4">
        <f ca="1">SUM(H$3:H88)</f>
        <v>-218.80073751601287</v>
      </c>
      <c r="P88">
        <f t="shared" ca="1" si="21"/>
        <v>-5.7144665333530682</v>
      </c>
    </row>
    <row r="89" spans="1:16" ht="12.75" hidden="1" customHeight="1">
      <c r="A89">
        <f t="shared" si="22"/>
        <v>87</v>
      </c>
      <c r="B89">
        <v>3</v>
      </c>
      <c r="C89" s="1">
        <v>1059.9000000000001</v>
      </c>
      <c r="D89" s="4">
        <f t="shared" ca="1" si="23"/>
        <v>999.78810875700333</v>
      </c>
      <c r="E89" s="4">
        <f t="shared" ca="1" si="24"/>
        <v>0.48797751263592182</v>
      </c>
      <c r="F89" s="1">
        <f t="shared" ca="1" si="25"/>
        <v>1.0223864571666696</v>
      </c>
      <c r="G89" s="4">
        <f t="shared" ca="1" si="26"/>
        <v>997.01637071572941</v>
      </c>
      <c r="H89" s="4">
        <f t="shared" ca="1" si="17"/>
        <v>62.883629284270683</v>
      </c>
      <c r="I89" s="4">
        <f t="shared" ca="1" si="18"/>
        <v>62.883629284270683</v>
      </c>
      <c r="J89" s="4">
        <f t="shared" ca="1" si="19"/>
        <v>3954.3508319615853</v>
      </c>
      <c r="K89" s="4">
        <f t="shared" ca="1" si="20"/>
        <v>5.9329775718719384E-2</v>
      </c>
      <c r="L89" s="4">
        <f ca="1">AVERAGE(I$3:I89)</f>
        <v>38.57161531306582</v>
      </c>
      <c r="M89" s="4">
        <f ca="1">AVERAGE(J$3:J89)</f>
        <v>3308.7585193527093</v>
      </c>
      <c r="N89" s="4">
        <f ca="1">AVERAGE(K$3:K89)</f>
        <v>4.6529862917626973E-2</v>
      </c>
      <c r="O89" s="4">
        <f ca="1">SUM(H$3:H89)</f>
        <v>-155.91710823174219</v>
      </c>
      <c r="P89">
        <f t="shared" ca="1" si="21"/>
        <v>-4.0422758281250033</v>
      </c>
    </row>
    <row r="90" spans="1:16" ht="12.75" hidden="1" customHeight="1">
      <c r="A90">
        <f t="shared" si="22"/>
        <v>88</v>
      </c>
      <c r="B90">
        <v>4</v>
      </c>
      <c r="C90" s="1">
        <v>1057.8000000000002</v>
      </c>
      <c r="D90" s="4">
        <f t="shared" ca="1" si="23"/>
        <v>993.96977635274425</v>
      </c>
      <c r="E90" s="4">
        <f t="shared" ca="1" si="24"/>
        <v>-0.14265347905357845</v>
      </c>
      <c r="F90" s="1">
        <f t="shared" ca="1" si="25"/>
        <v>1.0744427840604498</v>
      </c>
      <c r="G90" s="4">
        <f t="shared" ca="1" si="26"/>
        <v>1074.7394229606418</v>
      </c>
      <c r="H90" s="4">
        <f t="shared" ca="1" si="17"/>
        <v>-16.93942296064165</v>
      </c>
      <c r="I90" s="4">
        <f t="shared" ca="1" si="18"/>
        <v>16.93942296064165</v>
      </c>
      <c r="J90" s="4">
        <f t="shared" ca="1" si="19"/>
        <v>286.94405023951356</v>
      </c>
      <c r="K90" s="4">
        <f t="shared" ca="1" si="20"/>
        <v>1.6013823937078508E-2</v>
      </c>
      <c r="L90" s="4">
        <f ca="1">AVERAGE(I$3:I90)</f>
        <v>38.325794945424633</v>
      </c>
      <c r="M90" s="4">
        <f ca="1">AVERAGE(J$3:J90)</f>
        <v>3274.4197185673324</v>
      </c>
      <c r="N90" s="4">
        <f ca="1">AVERAGE(K$3:K90)</f>
        <v>4.618308974739347E-2</v>
      </c>
      <c r="O90" s="4">
        <f ca="1">SUM(H$3:H90)</f>
        <v>-172.85653119238384</v>
      </c>
      <c r="P90">
        <f t="shared" ca="1" si="21"/>
        <v>-4.510187758362977</v>
      </c>
    </row>
    <row r="91" spans="1:16" ht="12.75" hidden="1" customHeight="1">
      <c r="A91">
        <f t="shared" si="22"/>
        <v>89</v>
      </c>
      <c r="B91">
        <v>5</v>
      </c>
      <c r="C91" s="1">
        <v>1128.8</v>
      </c>
      <c r="D91" s="4">
        <f t="shared" ca="1" si="23"/>
        <v>1006.9709494356978</v>
      </c>
      <c r="E91" s="4">
        <f t="shared" ca="1" si="24"/>
        <v>1.1717291771471323</v>
      </c>
      <c r="F91" s="1">
        <f t="shared" ca="1" si="25"/>
        <v>1.0994590772312733</v>
      </c>
      <c r="G91" s="4">
        <f t="shared" ca="1" si="26"/>
        <v>1092.6722514421192</v>
      </c>
      <c r="H91" s="4">
        <f t="shared" ca="1" si="17"/>
        <v>36.12774855788075</v>
      </c>
      <c r="I91" s="4">
        <f t="shared" ca="1" si="18"/>
        <v>36.12774855788075</v>
      </c>
      <c r="J91" s="4">
        <f t="shared" ca="1" si="19"/>
        <v>1305.2142158614547</v>
      </c>
      <c r="K91" s="4">
        <f t="shared" ca="1" si="20"/>
        <v>3.2005446986074375E-2</v>
      </c>
      <c r="L91" s="4">
        <f ca="1">AVERAGE(I$3:I91)</f>
        <v>38.301097795002796</v>
      </c>
      <c r="M91" s="4">
        <f ca="1">AVERAGE(J$3:J91)</f>
        <v>3252.2938140425472</v>
      </c>
      <c r="N91" s="4">
        <f ca="1">AVERAGE(K$3:K91)</f>
        <v>4.6023790390524719E-2</v>
      </c>
      <c r="O91" s="4">
        <f ca="1">SUM(H$3:H91)</f>
        <v>-136.72878263450309</v>
      </c>
      <c r="P91">
        <f t="shared" ca="1" si="21"/>
        <v>-3.5698397828258153</v>
      </c>
    </row>
    <row r="92" spans="1:16" ht="12.75" hidden="1" customHeight="1">
      <c r="A92">
        <f t="shared" si="22"/>
        <v>90</v>
      </c>
      <c r="B92">
        <v>6</v>
      </c>
      <c r="C92" s="1">
        <v>1106.1000000000001</v>
      </c>
      <c r="D92" s="4">
        <f t="shared" ca="1" si="23"/>
        <v>1049.1758241693062</v>
      </c>
      <c r="E92" s="4">
        <f t="shared" ca="1" si="24"/>
        <v>5.2750437327932644</v>
      </c>
      <c r="F92" s="1">
        <f t="shared" ca="1" si="25"/>
        <v>0.99583556663910844</v>
      </c>
      <c r="G92" s="4">
        <f t="shared" ca="1" si="26"/>
        <v>1003.944335609491</v>
      </c>
      <c r="H92" s="4">
        <f t="shared" ca="1" si="17"/>
        <v>102.15566439050917</v>
      </c>
      <c r="I92" s="4">
        <f t="shared" ca="1" si="18"/>
        <v>102.15566439050917</v>
      </c>
      <c r="J92" s="4">
        <f t="shared" ca="1" si="19"/>
        <v>10435.779767066344</v>
      </c>
      <c r="K92" s="4">
        <f t="shared" ca="1" si="20"/>
        <v>9.2356626336234662E-2</v>
      </c>
      <c r="L92" s="4">
        <f ca="1">AVERAGE(I$3:I92)</f>
        <v>39.010592979397309</v>
      </c>
      <c r="M92" s="4">
        <f ca="1">AVERAGE(J$3:J92)</f>
        <v>3332.1103246317007</v>
      </c>
      <c r="N92" s="4">
        <f ca="1">AVERAGE(K$3:K92)</f>
        <v>4.653859967881039E-2</v>
      </c>
      <c r="O92" s="4">
        <f ca="1">SUM(H$3:H92)</f>
        <v>-34.573118243993918</v>
      </c>
      <c r="P92">
        <f t="shared" ca="1" si="21"/>
        <v>-0.88624949285577492</v>
      </c>
    </row>
    <row r="93" spans="1:16" ht="12.75" hidden="1" customHeight="1">
      <c r="A93">
        <f t="shared" si="22"/>
        <v>91</v>
      </c>
      <c r="B93">
        <v>7</v>
      </c>
      <c r="C93" s="1">
        <v>1206</v>
      </c>
      <c r="D93" s="4">
        <f t="shared" ca="1" si="23"/>
        <v>1086.2971118127803</v>
      </c>
      <c r="E93" s="4">
        <f t="shared" ca="1" si="24"/>
        <v>8.4596681238613414</v>
      </c>
      <c r="F93" s="1">
        <f t="shared" ca="1" si="25"/>
        <v>1.0634297228046377</v>
      </c>
      <c r="G93" s="4">
        <f t="shared" ca="1" si="26"/>
        <v>1121.3343941642393</v>
      </c>
      <c r="H93" s="4">
        <f t="shared" ca="1" si="17"/>
        <v>84.665605835760744</v>
      </c>
      <c r="I93" s="4">
        <f t="shared" ca="1" si="18"/>
        <v>84.665605835760744</v>
      </c>
      <c r="J93" s="4">
        <f t="shared" ca="1" si="19"/>
        <v>7168.2648115364036</v>
      </c>
      <c r="K93" s="4">
        <f t="shared" ca="1" si="20"/>
        <v>7.0203653263483198E-2</v>
      </c>
      <c r="L93" s="4">
        <f ca="1">AVERAGE(I$3:I93)</f>
        <v>39.512296417379325</v>
      </c>
      <c r="M93" s="4">
        <f ca="1">AVERAGE(J$3:J93)</f>
        <v>3374.2658684438402</v>
      </c>
      <c r="N93" s="4">
        <f ca="1">AVERAGE(K$3:K93)</f>
        <v>4.6798655212707894E-2</v>
      </c>
      <c r="O93" s="4">
        <f ca="1">SUM(H$3:H93)</f>
        <v>50.092487591766826</v>
      </c>
      <c r="P93">
        <f t="shared" ca="1" si="21"/>
        <v>1.2677695839954735</v>
      </c>
    </row>
    <row r="94" spans="1:16" ht="12.75" hidden="1" customHeight="1">
      <c r="A94">
        <f t="shared" si="22"/>
        <v>92</v>
      </c>
      <c r="B94">
        <v>8</v>
      </c>
      <c r="C94" s="1">
        <v>1148.3</v>
      </c>
      <c r="D94" s="4">
        <f t="shared" ca="1" si="23"/>
        <v>1095.2290449375332</v>
      </c>
      <c r="E94" s="4">
        <f t="shared" ca="1" si="24"/>
        <v>8.5068946239505028</v>
      </c>
      <c r="F94" s="1">
        <f t="shared" ca="1" si="25"/>
        <v>1.0477787832894943</v>
      </c>
      <c r="G94" s="4">
        <f t="shared" ca="1" si="26"/>
        <v>1147.0629268799389</v>
      </c>
      <c r="H94" s="4">
        <f t="shared" ca="1" si="17"/>
        <v>1.2370731200610408</v>
      </c>
      <c r="I94" s="4">
        <f t="shared" ca="1" si="18"/>
        <v>1.2370731200610408</v>
      </c>
      <c r="J94" s="4">
        <f t="shared" ca="1" si="19"/>
        <v>1.5303499043775581</v>
      </c>
      <c r="K94" s="4">
        <f t="shared" ca="1" si="20"/>
        <v>1.0773082992780987E-3</v>
      </c>
      <c r="L94" s="4">
        <f ca="1">AVERAGE(I$3:I94)</f>
        <v>39.096261381538909</v>
      </c>
      <c r="M94" s="4">
        <f ca="1">AVERAGE(J$3:J94)</f>
        <v>3337.6056997640635</v>
      </c>
      <c r="N94" s="4">
        <f ca="1">AVERAGE(K$3:K94)</f>
        <v>4.6301684050605398E-2</v>
      </c>
      <c r="O94" s="4">
        <f ca="1">SUM(H$3:H94)</f>
        <v>51.329560711827867</v>
      </c>
      <c r="P94">
        <f t="shared" ca="1" si="21"/>
        <v>1.3129020243369223</v>
      </c>
    </row>
    <row r="95" spans="1:16" ht="12.75" hidden="1" customHeight="1">
      <c r="A95">
        <f t="shared" si="22"/>
        <v>93</v>
      </c>
      <c r="B95">
        <v>9</v>
      </c>
      <c r="C95" s="1">
        <v>1087.0999999999999</v>
      </c>
      <c r="D95" s="4">
        <f t="shared" ca="1" si="23"/>
        <v>1101.6752812012096</v>
      </c>
      <c r="E95" s="4">
        <f t="shared" ca="1" si="24"/>
        <v>8.3008287879230913</v>
      </c>
      <c r="F95" s="1">
        <f t="shared" ca="1" si="25"/>
        <v>0.98954627903651393</v>
      </c>
      <c r="G95" s="4">
        <f t="shared" ca="1" si="26"/>
        <v>1092.1977920319368</v>
      </c>
      <c r="H95" s="4">
        <f t="shared" ca="1" si="17"/>
        <v>-5.0977920319369332</v>
      </c>
      <c r="I95" s="4">
        <f t="shared" ca="1" si="18"/>
        <v>5.0977920319369332</v>
      </c>
      <c r="J95" s="4">
        <f t="shared" ca="1" si="19"/>
        <v>25.987483600879685</v>
      </c>
      <c r="K95" s="4">
        <f t="shared" ca="1" si="20"/>
        <v>4.6893496752248489E-3</v>
      </c>
      <c r="L95" s="4">
        <f ca="1">AVERAGE(I$3:I95)</f>
        <v>38.730686442295877</v>
      </c>
      <c r="M95" s="4">
        <f ca="1">AVERAGE(J$3:J95)</f>
        <v>3301.9969017408034</v>
      </c>
      <c r="N95" s="4">
        <f ca="1">AVERAGE(K$3:K95)</f>
        <v>4.5854239594956145E-2</v>
      </c>
      <c r="O95" s="4">
        <f ca="1">SUM(H$3:H95)</f>
        <v>46.231768679890934</v>
      </c>
      <c r="P95">
        <f t="shared" ca="1" si="21"/>
        <v>1.1936728451423337</v>
      </c>
    </row>
    <row r="96" spans="1:16" ht="12.75" hidden="1" customHeight="1">
      <c r="A96">
        <f t="shared" si="22"/>
        <v>94</v>
      </c>
      <c r="B96">
        <v>10</v>
      </c>
      <c r="C96" s="1">
        <v>1200.6999999999998</v>
      </c>
      <c r="D96" s="4">
        <f t="shared" ca="1" si="23"/>
        <v>1126.9977303250757</v>
      </c>
      <c r="E96" s="4">
        <f t="shared" ca="1" si="24"/>
        <v>10.002990821517397</v>
      </c>
      <c r="F96" s="1">
        <f t="shared" ca="1" si="25"/>
        <v>1.0417948621286943</v>
      </c>
      <c r="G96" s="4">
        <f t="shared" ca="1" si="26"/>
        <v>1156.3674084722729</v>
      </c>
      <c r="H96" s="4">
        <f t="shared" ca="1" si="17"/>
        <v>44.33259152772689</v>
      </c>
      <c r="I96" s="4">
        <f t="shared" ca="1" si="18"/>
        <v>44.33259152772689</v>
      </c>
      <c r="J96" s="4">
        <f t="shared" ca="1" si="19"/>
        <v>1965.3786715642821</v>
      </c>
      <c r="K96" s="4">
        <f t="shared" ca="1" si="20"/>
        <v>3.6922288271613972E-2</v>
      </c>
      <c r="L96" s="4">
        <f ca="1">AVERAGE(I$3:I96)</f>
        <v>38.790281177247273</v>
      </c>
      <c r="M96" s="4">
        <f ca="1">AVERAGE(J$3:J96)</f>
        <v>3287.777558866585</v>
      </c>
      <c r="N96" s="4">
        <f ca="1">AVERAGE(K$3:K96)</f>
        <v>4.5759218836197185E-2</v>
      </c>
      <c r="O96" s="4">
        <f ca="1">SUM(H$3:H96)</f>
        <v>90.564360207617824</v>
      </c>
      <c r="P96">
        <f t="shared" ca="1" si="21"/>
        <v>2.3347178071175989</v>
      </c>
    </row>
    <row r="97" spans="1:16" ht="12.75" hidden="1" customHeight="1">
      <c r="A97">
        <f t="shared" si="22"/>
        <v>95</v>
      </c>
      <c r="B97">
        <v>11</v>
      </c>
      <c r="C97" s="1">
        <v>1213.0999999999999</v>
      </c>
      <c r="D97" s="4">
        <f t="shared" ca="1" si="23"/>
        <v>1182.2670095690992</v>
      </c>
      <c r="E97" s="4">
        <f t="shared" ca="1" si="24"/>
        <v>14.529619663768001</v>
      </c>
      <c r="F97" s="1">
        <f t="shared" ca="1" si="25"/>
        <v>0.97035079414102254</v>
      </c>
      <c r="G97" s="4">
        <f t="shared" ca="1" si="26"/>
        <v>1103.2895527035121</v>
      </c>
      <c r="H97" s="4">
        <f t="shared" ca="1" si="17"/>
        <v>109.81044729648784</v>
      </c>
      <c r="I97" s="4">
        <f t="shared" ca="1" si="18"/>
        <v>109.81044729648784</v>
      </c>
      <c r="J97" s="4">
        <f t="shared" ca="1" si="19"/>
        <v>12058.334335454732</v>
      </c>
      <c r="K97" s="4">
        <f t="shared" ca="1" si="20"/>
        <v>9.052052369671737E-2</v>
      </c>
      <c r="L97" s="4">
        <f ca="1">AVERAGE(I$3:I97)</f>
        <v>39.537861873239279</v>
      </c>
      <c r="M97" s="4">
        <f ca="1">AVERAGE(J$3:J97)</f>
        <v>3380.09920914646</v>
      </c>
      <c r="N97" s="4">
        <f ca="1">AVERAGE(K$3:K97)</f>
        <v>4.6230390466307933E-2</v>
      </c>
      <c r="O97" s="4">
        <f ca="1">SUM(H$3:H97)</f>
        <v>200.37480750410566</v>
      </c>
      <c r="P97">
        <f t="shared" ca="1" si="21"/>
        <v>5.0679221892807238</v>
      </c>
    </row>
    <row r="98" spans="1:16" ht="12.75" hidden="1" customHeight="1">
      <c r="A98">
        <f t="shared" si="22"/>
        <v>96</v>
      </c>
      <c r="B98">
        <v>12</v>
      </c>
      <c r="C98" s="1">
        <v>1103.0999999999999</v>
      </c>
      <c r="D98" s="4">
        <f t="shared" ca="1" si="23"/>
        <v>1202.5043869324406</v>
      </c>
      <c r="E98" s="4">
        <f t="shared" ca="1" si="24"/>
        <v>15.100395433725348</v>
      </c>
      <c r="F98" s="1">
        <f t="shared" ca="1" si="25"/>
        <v>0.91085042319047149</v>
      </c>
      <c r="G98" s="4">
        <f t="shared" ca="1" si="26"/>
        <v>1090.1027162096868</v>
      </c>
      <c r="H98" s="4">
        <f t="shared" ca="1" si="17"/>
        <v>12.997283790313077</v>
      </c>
      <c r="I98" s="4">
        <f t="shared" ca="1" si="18"/>
        <v>12.997283790313077</v>
      </c>
      <c r="J98" s="4">
        <f t="shared" ca="1" si="19"/>
        <v>168.92938592593507</v>
      </c>
      <c r="K98" s="4">
        <f t="shared" ca="1" si="20"/>
        <v>1.1782507288834265E-2</v>
      </c>
      <c r="L98" s="4">
        <f ca="1">AVERAGE(I$3:I98)</f>
        <v>39.261397518208803</v>
      </c>
      <c r="M98" s="4">
        <f ca="1">AVERAGE(J$3:J98)</f>
        <v>3346.649523487913</v>
      </c>
      <c r="N98" s="4">
        <f ca="1">AVERAGE(K$3:K98)</f>
        <v>4.5871558349875913E-2</v>
      </c>
      <c r="O98" s="4">
        <f ca="1">SUM(H$3:H98)</f>
        <v>213.37209129441874</v>
      </c>
      <c r="P98">
        <f t="shared" ca="1" si="21"/>
        <v>5.434653496362686</v>
      </c>
    </row>
    <row r="99" spans="1:16" ht="12.75" hidden="1" customHeight="1">
      <c r="A99">
        <f t="shared" si="22"/>
        <v>97</v>
      </c>
      <c r="B99">
        <v>1</v>
      </c>
      <c r="C99" s="1">
        <v>1099.8</v>
      </c>
      <c r="D99" s="4">
        <f t="shared" ca="1" si="23"/>
        <v>1202.4894531885043</v>
      </c>
      <c r="E99" s="4">
        <f t="shared" ca="1" si="24"/>
        <v>13.588862515959176</v>
      </c>
      <c r="F99" s="1">
        <f t="shared" ca="1" si="25"/>
        <v>0.93217889207850879</v>
      </c>
      <c r="G99" s="4">
        <f t="shared" ca="1" si="26"/>
        <v>1135.0254770155866</v>
      </c>
      <c r="H99" s="4">
        <f t="shared" ca="1" si="17"/>
        <v>-35.225477015586648</v>
      </c>
      <c r="I99" s="4">
        <f t="shared" ca="1" si="18"/>
        <v>35.225477015586648</v>
      </c>
      <c r="J99" s="4">
        <f t="shared" ca="1" si="19"/>
        <v>1240.8342309756233</v>
      </c>
      <c r="K99" s="4">
        <f t="shared" ca="1" si="20"/>
        <v>3.2028984374965132E-2</v>
      </c>
      <c r="L99" s="4">
        <f ca="1">AVERAGE(I$3:I99)</f>
        <v>39.21979009034672</v>
      </c>
      <c r="M99" s="4">
        <f ca="1">AVERAGE(J$3:J99)</f>
        <v>3324.9400874826315</v>
      </c>
      <c r="N99" s="4">
        <f ca="1">AVERAGE(K$3:K99)</f>
        <v>4.5728851401680953E-2</v>
      </c>
      <c r="O99" s="4">
        <f ca="1">SUM(H$3:H99)</f>
        <v>178.14661427883209</v>
      </c>
      <c r="P99">
        <f t="shared" ca="1" si="21"/>
        <v>4.5422633284995531</v>
      </c>
    </row>
    <row r="100" spans="1:16" ht="12.75" hidden="1" customHeight="1">
      <c r="A100">
        <f t="shared" si="22"/>
        <v>98</v>
      </c>
      <c r="B100">
        <v>2</v>
      </c>
      <c r="C100" s="1">
        <v>1052.3</v>
      </c>
      <c r="D100" s="4">
        <f t="shared" ca="1" si="23"/>
        <v>1251.1879868723306</v>
      </c>
      <c r="E100" s="4">
        <f t="shared" ca="1" si="24"/>
        <v>17.099829632745891</v>
      </c>
      <c r="F100" s="1">
        <f t="shared" ca="1" si="25"/>
        <v>0.80706982204334521</v>
      </c>
      <c r="G100" s="4">
        <f t="shared" ca="1" si="26"/>
        <v>981.46010984637223</v>
      </c>
      <c r="H100" s="4">
        <f t="shared" ca="1" si="17"/>
        <v>70.839890153627721</v>
      </c>
      <c r="I100" s="4">
        <f t="shared" ca="1" si="18"/>
        <v>70.839890153627721</v>
      </c>
      <c r="J100" s="4">
        <f t="shared" ca="1" si="19"/>
        <v>5018.2900369780418</v>
      </c>
      <c r="K100" s="4">
        <f t="shared" ca="1" si="20"/>
        <v>6.7319101162812617E-2</v>
      </c>
      <c r="L100" s="4">
        <f ca="1">AVERAGE(I$3:I100)</f>
        <v>39.542444172625096</v>
      </c>
      <c r="M100" s="4">
        <f ca="1">AVERAGE(J$3:J100)</f>
        <v>3342.2191685999314</v>
      </c>
      <c r="N100" s="4">
        <f ca="1">AVERAGE(K$3:K100)</f>
        <v>4.5949160072712915E-2</v>
      </c>
      <c r="O100" s="4">
        <f ca="1">SUM(H$3:H100)</f>
        <v>248.98650443245981</v>
      </c>
      <c r="P100">
        <f t="shared" ca="1" si="21"/>
        <v>6.2966897884585267</v>
      </c>
    </row>
    <row r="101" spans="1:16" ht="12.75" hidden="1" customHeight="1">
      <c r="A101">
        <f t="shared" si="22"/>
        <v>99</v>
      </c>
      <c r="B101">
        <v>3</v>
      </c>
      <c r="C101" s="1">
        <v>991.1</v>
      </c>
      <c r="D101" s="4">
        <f t="shared" ca="1" si="23"/>
        <v>1132.336325572358</v>
      </c>
      <c r="E101" s="4">
        <f t="shared" ca="1" si="24"/>
        <v>3.5046805394740357</v>
      </c>
      <c r="F101" s="1">
        <f t="shared" ca="1" si="25"/>
        <v>1.0675250937951759</v>
      </c>
      <c r="G101" s="4">
        <f t="shared" ca="1" si="26"/>
        <v>1353.9290702738606</v>
      </c>
      <c r="H101" s="4">
        <f t="shared" ca="1" si="17"/>
        <v>-362.82907027386057</v>
      </c>
      <c r="I101" s="4">
        <f t="shared" ca="1" si="18"/>
        <v>362.82907027386057</v>
      </c>
      <c r="J101" s="4">
        <f t="shared" ca="1" si="19"/>
        <v>131644.93423579406</v>
      </c>
      <c r="K101" s="4">
        <f t="shared" ca="1" si="20"/>
        <v>0.36608724677011456</v>
      </c>
      <c r="L101" s="4">
        <f ca="1">AVERAGE(I$3:I101)</f>
        <v>42.807965648395147</v>
      </c>
      <c r="M101" s="4">
        <f ca="1">AVERAGE(J$3:J101)</f>
        <v>4638.2061894806802</v>
      </c>
      <c r="N101" s="4">
        <f ca="1">AVERAGE(K$3:K101)</f>
        <v>4.9182878120161415E-2</v>
      </c>
      <c r="O101" s="4">
        <f ca="1">SUM(H$3:H101)</f>
        <v>-113.84256584140076</v>
      </c>
      <c r="P101">
        <f t="shared" ca="1" si="21"/>
        <v>-2.6593780880981592</v>
      </c>
    </row>
    <row r="102" spans="1:16" ht="12.75" hidden="1" customHeight="1">
      <c r="A102">
        <f t="shared" si="22"/>
        <v>100</v>
      </c>
      <c r="B102">
        <v>4</v>
      </c>
      <c r="C102" s="1">
        <v>1175.4000000000001</v>
      </c>
      <c r="D102" s="4">
        <f t="shared" ca="1" si="23"/>
        <v>1123.9712945290594</v>
      </c>
      <c r="E102" s="4">
        <f t="shared" ca="1" si="24"/>
        <v>2.3177093811967735</v>
      </c>
      <c r="F102" s="1">
        <f t="shared" ca="1" si="25"/>
        <v>1.0625884608038878</v>
      </c>
      <c r="G102" s="4">
        <f t="shared" ca="1" si="26"/>
        <v>1206.9315464023109</v>
      </c>
      <c r="H102" s="4">
        <f t="shared" ca="1" si="17"/>
        <v>-31.531546402310823</v>
      </c>
      <c r="I102" s="4">
        <f t="shared" ca="1" si="18"/>
        <v>31.531546402310823</v>
      </c>
      <c r="J102" s="4">
        <f t="shared" ca="1" si="19"/>
        <v>994.23841852108058</v>
      </c>
      <c r="K102" s="4">
        <f t="shared" ca="1" si="20"/>
        <v>2.6826226307904391E-2</v>
      </c>
      <c r="L102" s="4">
        <f ca="1">AVERAGE(I$3:I102)</f>
        <v>42.695201455934303</v>
      </c>
      <c r="M102" s="4">
        <f ca="1">AVERAGE(J$3:J102)</f>
        <v>4601.766511771084</v>
      </c>
      <c r="N102" s="4">
        <f ca="1">AVERAGE(K$3:K102)</f>
        <v>4.8959311602038848E-2</v>
      </c>
      <c r="O102" s="4">
        <f ca="1">SUM(H$3:H102)</f>
        <v>-145.37411224371158</v>
      </c>
      <c r="P102">
        <f t="shared" ca="1" si="21"/>
        <v>-3.4049285935271234</v>
      </c>
    </row>
    <row r="103" spans="1:16" ht="12.75" hidden="1" customHeight="1">
      <c r="A103">
        <f t="shared" si="22"/>
        <v>101</v>
      </c>
      <c r="B103">
        <v>5</v>
      </c>
      <c r="C103" s="1">
        <v>1175.3000000000002</v>
      </c>
      <c r="D103" s="4">
        <f t="shared" ca="1" si="23"/>
        <v>1093.692922552043</v>
      </c>
      <c r="E103" s="4">
        <f t="shared" ca="1" si="24"/>
        <v>-0.94189875462454165</v>
      </c>
      <c r="F103" s="1">
        <f t="shared" ca="1" si="25"/>
        <v>1.1249055793526797</v>
      </c>
      <c r="G103" s="4">
        <f t="shared" ca="1" si="26"/>
        <v>1266.968784462219</v>
      </c>
      <c r="H103" s="4">
        <f t="shared" ca="1" si="17"/>
        <v>-91.668784462218809</v>
      </c>
      <c r="I103" s="4">
        <f t="shared" ca="1" si="18"/>
        <v>91.668784462218809</v>
      </c>
      <c r="J103" s="4">
        <f t="shared" ca="1" si="19"/>
        <v>8403.166044780728</v>
      </c>
      <c r="K103" s="4">
        <f t="shared" ca="1" si="20"/>
        <v>7.7996072885406956E-2</v>
      </c>
      <c r="L103" s="4">
        <f ca="1">AVERAGE(I$3:I103)</f>
        <v>43.180088416392557</v>
      </c>
      <c r="M103" s="4">
        <f ca="1">AVERAGE(J$3:J103)</f>
        <v>4639.4041309097938</v>
      </c>
      <c r="N103" s="4">
        <f ca="1">AVERAGE(K$3:K103)</f>
        <v>4.9246804288012785E-2</v>
      </c>
      <c r="O103" s="4">
        <f ca="1">SUM(H$3:H103)</f>
        <v>-237.04289670593039</v>
      </c>
      <c r="P103">
        <f t="shared" ca="1" si="21"/>
        <v>-5.4896343522988538</v>
      </c>
    </row>
    <row r="104" spans="1:16" ht="12.75" hidden="1" customHeight="1">
      <c r="A104">
        <f t="shared" si="22"/>
        <v>102</v>
      </c>
      <c r="B104">
        <v>6</v>
      </c>
      <c r="C104" s="1">
        <v>1210.8000000000002</v>
      </c>
      <c r="D104" s="4">
        <f t="shared" ca="1" si="23"/>
        <v>1109.6579261680099</v>
      </c>
      <c r="E104" s="4">
        <f t="shared" ca="1" si="24"/>
        <v>0.74879148243460336</v>
      </c>
      <c r="F104" s="1">
        <f t="shared" ca="1" si="25"/>
        <v>1.0667669601713703</v>
      </c>
      <c r="G104" s="4">
        <f t="shared" ca="1" si="26"/>
        <v>1165.7106878805248</v>
      </c>
      <c r="H104" s="4">
        <f t="shared" ca="1" si="17"/>
        <v>45.08931211947538</v>
      </c>
      <c r="I104" s="4">
        <f t="shared" ca="1" si="18"/>
        <v>45.08931211947538</v>
      </c>
      <c r="J104" s="4">
        <f t="shared" ca="1" si="19"/>
        <v>2033.0460674074693</v>
      </c>
      <c r="K104" s="4">
        <f t="shared" ca="1" si="20"/>
        <v>3.7239273306471234E-2</v>
      </c>
      <c r="L104" s="4">
        <f ca="1">AVERAGE(I$3:I104)</f>
        <v>43.198806295834544</v>
      </c>
      <c r="M104" s="4">
        <f ca="1">AVERAGE(J$3:J104)</f>
        <v>4613.8516008754568</v>
      </c>
      <c r="N104" s="4">
        <f ca="1">AVERAGE(K$3:K104)</f>
        <v>4.9129083396036888E-2</v>
      </c>
      <c r="O104" s="4">
        <f ca="1">SUM(H$3:H104)</f>
        <v>-191.95358458645501</v>
      </c>
      <c r="P104">
        <f t="shared" ca="1" si="21"/>
        <v>-4.4434927963498883</v>
      </c>
    </row>
    <row r="105" spans="1:16" ht="12.75" hidden="1" customHeight="1">
      <c r="A105">
        <f t="shared" si="22"/>
        <v>103</v>
      </c>
      <c r="B105">
        <v>7</v>
      </c>
      <c r="C105" s="1">
        <v>1221.5999999999999</v>
      </c>
      <c r="D105" s="4">
        <f t="shared" ca="1" si="23"/>
        <v>1102.6718920156713</v>
      </c>
      <c r="E105" s="4">
        <f t="shared" ca="1" si="24"/>
        <v>-2.4691081042713114E-2</v>
      </c>
      <c r="F105" s="1">
        <f t="shared" ca="1" si="25"/>
        <v>1.1196352093655677</v>
      </c>
      <c r="G105" s="4">
        <f t="shared" ca="1" si="26"/>
        <v>1243.2504577974883</v>
      </c>
      <c r="H105" s="4">
        <f t="shared" ca="1" si="17"/>
        <v>-21.650457797488343</v>
      </c>
      <c r="I105" s="4">
        <f t="shared" ca="1" si="18"/>
        <v>21.650457797488343</v>
      </c>
      <c r="J105" s="4">
        <f t="shared" ca="1" si="19"/>
        <v>468.74232284082382</v>
      </c>
      <c r="K105" s="4">
        <f t="shared" ca="1" si="20"/>
        <v>1.7723033560484894E-2</v>
      </c>
      <c r="L105" s="4">
        <f ca="1">AVERAGE(I$3:I105)</f>
        <v>42.989599028860312</v>
      </c>
      <c r="M105" s="4">
        <f ca="1">AVERAGE(J$3:J105)</f>
        <v>4573.6078214770632</v>
      </c>
      <c r="N105" s="4">
        <f ca="1">AVERAGE(K$3:K105)</f>
        <v>4.8824170290837361E-2</v>
      </c>
      <c r="O105" s="4">
        <f ca="1">SUM(H$3:H105)</f>
        <v>-213.60404238394335</v>
      </c>
      <c r="P105">
        <f t="shared" ca="1" si="21"/>
        <v>-4.9687377228278873</v>
      </c>
    </row>
    <row r="106" spans="1:16" ht="12.75" hidden="1" customHeight="1">
      <c r="A106">
        <f t="shared" si="22"/>
        <v>104</v>
      </c>
      <c r="B106">
        <v>8</v>
      </c>
      <c r="C106" s="1">
        <v>1266.9000000000001</v>
      </c>
      <c r="D106" s="4">
        <f t="shared" ca="1" si="23"/>
        <v>1144.8751830154833</v>
      </c>
      <c r="E106" s="4">
        <f t="shared" ca="1" si="24"/>
        <v>4.1981071270427579</v>
      </c>
      <c r="F106" s="1">
        <f t="shared" ca="1" si="25"/>
        <v>1.0485697819842845</v>
      </c>
      <c r="G106" s="4">
        <f t="shared" ca="1" si="26"/>
        <v>1156.2025350896051</v>
      </c>
      <c r="H106" s="4">
        <f t="shared" ca="1" si="17"/>
        <v>110.69746491039496</v>
      </c>
      <c r="I106" s="4">
        <f t="shared" ca="1" si="18"/>
        <v>110.69746491039496</v>
      </c>
      <c r="J106" s="4">
        <f t="shared" ca="1" si="19"/>
        <v>12253.928737588123</v>
      </c>
      <c r="K106" s="4">
        <f t="shared" ca="1" si="20"/>
        <v>8.7376639758777283E-2</v>
      </c>
      <c r="L106" s="4">
        <f ca="1">AVERAGE(I$3:I106)</f>
        <v>43.640636200798141</v>
      </c>
      <c r="M106" s="4">
        <f ca="1">AVERAGE(J$3:J106)</f>
        <v>4647.4570610550536</v>
      </c>
      <c r="N106" s="4">
        <f ca="1">AVERAGE(K$3:K106)</f>
        <v>4.9194867112644473E-2</v>
      </c>
      <c r="O106" s="4">
        <f ca="1">SUM(H$3:H106)</f>
        <v>-102.9065774735484</v>
      </c>
      <c r="P106">
        <f t="shared" ca="1" si="21"/>
        <v>-2.3580448506767264</v>
      </c>
    </row>
    <row r="107" spans="1:16" ht="12.75" hidden="1" customHeight="1">
      <c r="A107">
        <f t="shared" si="22"/>
        <v>105</v>
      </c>
      <c r="B107">
        <v>9</v>
      </c>
      <c r="C107" s="1">
        <v>1273.9000000000001</v>
      </c>
      <c r="D107" s="4">
        <f t="shared" ca="1" si="23"/>
        <v>1206.0749943351759</v>
      </c>
      <c r="E107" s="4">
        <f t="shared" ca="1" si="24"/>
        <v>9.8982775463077406</v>
      </c>
      <c r="F107" s="1">
        <f t="shared" ca="1" si="25"/>
        <v>0.98631321006190609</v>
      </c>
      <c r="G107" s="4">
        <f t="shared" ca="1" si="26"/>
        <v>1133.3461653968709</v>
      </c>
      <c r="H107" s="4">
        <f t="shared" ca="1" si="17"/>
        <v>140.55383460312919</v>
      </c>
      <c r="I107" s="4">
        <f t="shared" ca="1" si="18"/>
        <v>140.55383460312919</v>
      </c>
      <c r="J107" s="4">
        <f t="shared" ca="1" si="19"/>
        <v>19755.380421643797</v>
      </c>
      <c r="K107" s="4">
        <f t="shared" ca="1" si="20"/>
        <v>0.11033349132830612</v>
      </c>
      <c r="L107" s="4">
        <f ca="1">AVERAGE(I$3:I107)</f>
        <v>44.563619042725101</v>
      </c>
      <c r="M107" s="4">
        <f ca="1">AVERAGE(J$3:J107)</f>
        <v>4791.3420454416128</v>
      </c>
      <c r="N107" s="4">
        <f ca="1">AVERAGE(K$3:K107)</f>
        <v>4.9777139724222201E-2</v>
      </c>
      <c r="O107" s="4">
        <f ca="1">SUM(H$3:H107)</f>
        <v>37.647257129580794</v>
      </c>
      <c r="P107">
        <f t="shared" ca="1" si="21"/>
        <v>0.84479801996078263</v>
      </c>
    </row>
    <row r="108" spans="1:16" ht="12.75" hidden="1" customHeight="1">
      <c r="A108">
        <f t="shared" si="22"/>
        <v>106</v>
      </c>
      <c r="B108">
        <v>10</v>
      </c>
      <c r="C108" s="1">
        <v>1308.6000000000001</v>
      </c>
      <c r="D108" s="4">
        <f t="shared" ca="1" si="23"/>
        <v>1218.8931985348288</v>
      </c>
      <c r="E108" s="4">
        <f t="shared" ca="1" si="24"/>
        <v>10.190270211642256</v>
      </c>
      <c r="F108" s="1">
        <f t="shared" ca="1" si="25"/>
        <v>1.0697529540102508</v>
      </c>
      <c r="G108" s="4">
        <f t="shared" ca="1" si="26"/>
        <v>1300.7909995927271</v>
      </c>
      <c r="H108" s="4">
        <f t="shared" ca="1" si="17"/>
        <v>7.8090004072730608</v>
      </c>
      <c r="I108" s="4">
        <f t="shared" ca="1" si="18"/>
        <v>7.8090004072730608</v>
      </c>
      <c r="J108" s="4">
        <f t="shared" ca="1" si="19"/>
        <v>60.980487360790832</v>
      </c>
      <c r="K108" s="4">
        <f t="shared" ca="1" si="20"/>
        <v>5.9674464368585202E-3</v>
      </c>
      <c r="L108" s="4">
        <f ca="1">AVERAGE(I$3:I108)</f>
        <v>44.216877357484989</v>
      </c>
      <c r="M108" s="4">
        <f ca="1">AVERAGE(J$3:J108)</f>
        <v>4746.7159930068883</v>
      </c>
      <c r="N108" s="4">
        <f ca="1">AVERAGE(K$3:K108)</f>
        <v>4.9363840730945185E-2</v>
      </c>
      <c r="O108" s="4">
        <f ca="1">SUM(H$3:H108)</f>
        <v>45.456257536853855</v>
      </c>
      <c r="P108">
        <f t="shared" ca="1" si="21"/>
        <v>1.0280295727205861</v>
      </c>
    </row>
    <row r="109" spans="1:16" ht="12.75" hidden="1" customHeight="1">
      <c r="A109">
        <f t="shared" si="22"/>
        <v>107</v>
      </c>
      <c r="B109">
        <v>11</v>
      </c>
      <c r="C109" s="1">
        <v>1251.5</v>
      </c>
      <c r="D109" s="4">
        <f t="shared" ca="1" si="23"/>
        <v>1219.7440690177355</v>
      </c>
      <c r="E109" s="4">
        <f t="shared" ca="1" si="24"/>
        <v>9.2563302387686957</v>
      </c>
      <c r="F109" s="1">
        <f t="shared" ca="1" si="25"/>
        <v>1.0379561277858649</v>
      </c>
      <c r="G109" s="4">
        <f t="shared" ca="1" si="26"/>
        <v>1275.7347179457061</v>
      </c>
      <c r="H109" s="4">
        <f t="shared" ca="1" si="17"/>
        <v>-24.234717945706052</v>
      </c>
      <c r="I109" s="4">
        <f t="shared" ca="1" si="18"/>
        <v>24.234717945706052</v>
      </c>
      <c r="J109" s="4">
        <f t="shared" ca="1" si="19"/>
        <v>587.32155390792695</v>
      </c>
      <c r="K109" s="4">
        <f t="shared" ca="1" si="20"/>
        <v>1.9364536912270119E-2</v>
      </c>
      <c r="L109" s="4">
        <f ca="1">AVERAGE(I$3:I109)</f>
        <v>44.030128204103882</v>
      </c>
      <c r="M109" s="4">
        <f ca="1">AVERAGE(J$3:J109)</f>
        <v>4707.8431477816648</v>
      </c>
      <c r="N109" s="4">
        <f ca="1">AVERAGE(K$3:K109)</f>
        <v>4.9083473405537002E-2</v>
      </c>
      <c r="O109" s="4">
        <f ca="1">SUM(H$3:H109)</f>
        <v>21.221539591147803</v>
      </c>
      <c r="P109">
        <f t="shared" ca="1" si="21"/>
        <v>0.48197769247398703</v>
      </c>
    </row>
    <row r="110" spans="1:16" ht="12.75" hidden="1" customHeight="1">
      <c r="A110">
        <f t="shared" si="22"/>
        <v>108</v>
      </c>
      <c r="B110">
        <v>12</v>
      </c>
      <c r="C110" s="1">
        <v>1167</v>
      </c>
      <c r="D110" s="4">
        <f t="shared" ca="1" si="23"/>
        <v>1245.6464662414071</v>
      </c>
      <c r="E110" s="4">
        <f t="shared" ca="1" si="24"/>
        <v>10.92093693725899</v>
      </c>
      <c r="F110" s="1">
        <f t="shared" ca="1" si="25"/>
        <v>0.91845246553500159</v>
      </c>
      <c r="G110" s="4">
        <f t="shared" ca="1" si="26"/>
        <v>1128.7784468406376</v>
      </c>
      <c r="H110" s="4">
        <f t="shared" ca="1" si="17"/>
        <v>38.221553159362429</v>
      </c>
      <c r="I110" s="4">
        <f t="shared" ca="1" si="18"/>
        <v>38.221553159362429</v>
      </c>
      <c r="J110" s="4">
        <f t="shared" ca="1" si="19"/>
        <v>1460.887125913968</v>
      </c>
      <c r="K110" s="4">
        <f t="shared" ca="1" si="20"/>
        <v>3.2751973572718446E-2</v>
      </c>
      <c r="L110" s="4">
        <f ca="1">AVERAGE(I$3:I110)</f>
        <v>43.976345101837758</v>
      </c>
      <c r="M110" s="4">
        <f ca="1">AVERAGE(J$3:J110)</f>
        <v>4677.7787401717787</v>
      </c>
      <c r="N110" s="4">
        <f ca="1">AVERAGE(K$3:K110)</f>
        <v>4.8932255814492391E-2</v>
      </c>
      <c r="O110" s="4">
        <f ca="1">SUM(H$3:H110)</f>
        <v>59.443092750510232</v>
      </c>
      <c r="P110">
        <f t="shared" ca="1" si="21"/>
        <v>1.3517060731821964</v>
      </c>
    </row>
    <row r="111" spans="1:16" ht="12.75" hidden="1" customHeight="1">
      <c r="A111">
        <f t="shared" si="22"/>
        <v>109</v>
      </c>
      <c r="B111">
        <v>1</v>
      </c>
      <c r="C111" s="1">
        <v>1199.8</v>
      </c>
      <c r="D111" s="4">
        <f t="shared" ca="1" si="23"/>
        <v>1280.210178585831</v>
      </c>
      <c r="E111" s="4">
        <f t="shared" ca="1" si="24"/>
        <v>13.285214477975487</v>
      </c>
      <c r="F111" s="1">
        <f t="shared" ca="1" si="25"/>
        <v>0.91192779396521695</v>
      </c>
      <c r="G111" s="4">
        <f t="shared" ca="1" si="26"/>
        <v>1145.8987399493224</v>
      </c>
      <c r="H111" s="4">
        <f t="shared" ca="1" si="17"/>
        <v>53.901260050677593</v>
      </c>
      <c r="I111" s="4">
        <f t="shared" ca="1" si="18"/>
        <v>53.901260050677593</v>
      </c>
      <c r="J111" s="4">
        <f t="shared" ca="1" si="19"/>
        <v>2905.3458350507722</v>
      </c>
      <c r="K111" s="4">
        <f t="shared" ca="1" si="20"/>
        <v>4.4925204242938485E-2</v>
      </c>
      <c r="L111" s="4">
        <f ca="1">AVERAGE(I$3:I111)</f>
        <v>44.067399367423448</v>
      </c>
      <c r="M111" s="4">
        <f ca="1">AVERAGE(J$3:J111)</f>
        <v>4661.517887831219</v>
      </c>
      <c r="N111" s="4">
        <f ca="1">AVERAGE(K$3:K111)</f>
        <v>4.8895493873468955E-2</v>
      </c>
      <c r="O111" s="4">
        <f ca="1">SUM(H$3:H111)</f>
        <v>113.34435280118782</v>
      </c>
      <c r="P111">
        <f t="shared" ca="1" si="21"/>
        <v>2.5720681144841269</v>
      </c>
    </row>
    <row r="112" spans="1:16" ht="12.75" hidden="1" customHeight="1">
      <c r="A112">
        <f t="shared" si="22"/>
        <v>110</v>
      </c>
      <c r="B112">
        <v>2</v>
      </c>
      <c r="C112" s="1">
        <v>996.30000000000007</v>
      </c>
      <c r="D112" s="4">
        <f t="shared" ca="1" si="23"/>
        <v>1246.1350176728436</v>
      </c>
      <c r="E112" s="4">
        <f t="shared" ca="1" si="24"/>
        <v>8.5491769388791887</v>
      </c>
      <c r="F112" s="1">
        <f t="shared" ca="1" si="25"/>
        <v>0.84784673786131504</v>
      </c>
      <c r="G112" s="4">
        <f t="shared" ca="1" si="26"/>
        <v>1096.6858494477879</v>
      </c>
      <c r="H112" s="4">
        <f t="shared" ca="1" si="17"/>
        <v>-100.38584944778779</v>
      </c>
      <c r="I112" s="4">
        <f t="shared" ca="1" si="18"/>
        <v>100.38584944778779</v>
      </c>
      <c r="J112" s="4">
        <f t="shared" ca="1" si="19"/>
        <v>10077.318769353917</v>
      </c>
      <c r="K112" s="4">
        <f t="shared" ca="1" si="20"/>
        <v>0.10075865647675177</v>
      </c>
      <c r="L112" s="4">
        <f ca="1">AVERAGE(I$3:I112)</f>
        <v>44.579385277244945</v>
      </c>
      <c r="M112" s="4">
        <f ca="1">AVERAGE(J$3:J112)</f>
        <v>4710.7524412996072</v>
      </c>
      <c r="N112" s="4">
        <f ca="1">AVERAGE(K$3:K112)</f>
        <v>4.9366977169862436E-2</v>
      </c>
      <c r="O112" s="4">
        <f ca="1">SUM(H$3:H112)</f>
        <v>12.958503353400033</v>
      </c>
      <c r="P112">
        <f t="shared" ca="1" si="21"/>
        <v>0.29068376050520728</v>
      </c>
    </row>
    <row r="113" spans="1:16" ht="12.75" hidden="1" customHeight="1">
      <c r="A113">
        <f t="shared" si="22"/>
        <v>111</v>
      </c>
      <c r="B113">
        <v>3</v>
      </c>
      <c r="C113" s="1">
        <v>1232</v>
      </c>
      <c r="D113" s="4">
        <f t="shared" ca="1" si="23"/>
        <v>1321.0299473590326</v>
      </c>
      <c r="E113" s="4">
        <f t="shared" ca="1" si="24"/>
        <v>15.183752213610171</v>
      </c>
      <c r="F113" s="1">
        <f t="shared" ca="1" si="25"/>
        <v>0.86727058855867789</v>
      </c>
      <c r="G113" s="4">
        <f t="shared" ca="1" si="26"/>
        <v>1088.1506999161795</v>
      </c>
      <c r="H113" s="4">
        <f t="shared" ca="1" si="17"/>
        <v>143.84930008382048</v>
      </c>
      <c r="I113" s="4">
        <f t="shared" ca="1" si="18"/>
        <v>143.84930008382048</v>
      </c>
      <c r="J113" s="4">
        <f t="shared" ca="1" si="19"/>
        <v>20692.621134605033</v>
      </c>
      <c r="K113" s="4">
        <f t="shared" ca="1" si="20"/>
        <v>0.11676079552258156</v>
      </c>
      <c r="L113" s="4">
        <f ca="1">AVERAGE(I$3:I113)</f>
        <v>45.473708834060943</v>
      </c>
      <c r="M113" s="4">
        <f ca="1">AVERAGE(J$3:J113)</f>
        <v>4854.7332403383944</v>
      </c>
      <c r="N113" s="4">
        <f ca="1">AVERAGE(K$3:K113)</f>
        <v>4.9974128686553598E-2</v>
      </c>
      <c r="O113" s="4">
        <f ca="1">SUM(H$3:H113)</f>
        <v>156.80780343722051</v>
      </c>
      <c r="P113">
        <f t="shared" ca="1" si="21"/>
        <v>3.4483178842841067</v>
      </c>
    </row>
    <row r="114" spans="1:16" ht="12.75" hidden="1" customHeight="1">
      <c r="A114">
        <f t="shared" si="22"/>
        <v>112</v>
      </c>
      <c r="B114">
        <v>4</v>
      </c>
      <c r="C114" s="1">
        <v>1292.9000000000001</v>
      </c>
      <c r="D114" s="4">
        <f t="shared" ca="1" si="23"/>
        <v>1297.4929518554038</v>
      </c>
      <c r="E114" s="4">
        <f t="shared" ca="1" si="24"/>
        <v>11.311677441886278</v>
      </c>
      <c r="F114" s="1">
        <f t="shared" ca="1" si="25"/>
        <v>1.0431560909890543</v>
      </c>
      <c r="G114" s="4">
        <f t="shared" ca="1" si="26"/>
        <v>1393.8794595722206</v>
      </c>
      <c r="H114" s="4">
        <f t="shared" ca="1" si="17"/>
        <v>-100.97945957222055</v>
      </c>
      <c r="I114" s="4">
        <f t="shared" ca="1" si="18"/>
        <v>100.97945957222055</v>
      </c>
      <c r="J114" s="4">
        <f t="shared" ca="1" si="19"/>
        <v>10196.851255497724</v>
      </c>
      <c r="K114" s="4">
        <f t="shared" ca="1" si="20"/>
        <v>7.8103070285575477E-2</v>
      </c>
      <c r="L114" s="4">
        <f ca="1">AVERAGE(I$3:I114)</f>
        <v>45.96929589422308</v>
      </c>
      <c r="M114" s="4">
        <f ca="1">AVERAGE(J$3:J114)</f>
        <v>4902.4307226166038</v>
      </c>
      <c r="N114" s="4">
        <f ca="1">AVERAGE(K$3:K114)</f>
        <v>5.0225279950830579E-2</v>
      </c>
      <c r="O114" s="4">
        <f ca="1">SUM(H$3:H114)</f>
        <v>55.828343864999965</v>
      </c>
      <c r="P114">
        <f t="shared" ca="1" si="21"/>
        <v>1.214470284545208</v>
      </c>
    </row>
    <row r="115" spans="1:16" ht="12.75" hidden="1" customHeight="1">
      <c r="A115">
        <f t="shared" si="22"/>
        <v>113</v>
      </c>
      <c r="B115">
        <v>5</v>
      </c>
      <c r="C115" s="1">
        <v>1340.1</v>
      </c>
      <c r="D115" s="4">
        <f t="shared" ca="1" si="23"/>
        <v>1287.224612258286</v>
      </c>
      <c r="E115" s="4">
        <f t="shared" ca="1" si="24"/>
        <v>9.1536757379858713</v>
      </c>
      <c r="F115" s="1">
        <f t="shared" ca="1" si="25"/>
        <v>1.0679325032587341</v>
      </c>
      <c r="G115" s="4">
        <f t="shared" ca="1" si="26"/>
        <v>1397.7150040420747</v>
      </c>
      <c r="H115" s="4">
        <f t="shared" ca="1" si="17"/>
        <v>-57.615004042074816</v>
      </c>
      <c r="I115" s="4">
        <f t="shared" ca="1" si="18"/>
        <v>57.615004042074816</v>
      </c>
      <c r="J115" s="4">
        <f t="shared" ca="1" si="19"/>
        <v>3319.4886907682971</v>
      </c>
      <c r="K115" s="4">
        <f t="shared" ca="1" si="20"/>
        <v>4.2993063235635266E-2</v>
      </c>
      <c r="L115" s="4">
        <f ca="1">AVERAGE(I$3:I115)</f>
        <v>46.072355258363366</v>
      </c>
      <c r="M115" s="4">
        <f ca="1">AVERAGE(J$3:J115)</f>
        <v>4888.422386051574</v>
      </c>
      <c r="N115" s="4">
        <f ca="1">AVERAGE(K$3:K115)</f>
        <v>5.0161278032996991E-2</v>
      </c>
      <c r="O115" s="4">
        <f ca="1">SUM(H$3:H115)</f>
        <v>-1.7866601770748503</v>
      </c>
      <c r="P115">
        <f t="shared" ca="1" si="21"/>
        <v>-3.8779440882838814E-2</v>
      </c>
    </row>
    <row r="116" spans="1:16" ht="12.75" hidden="1" customHeight="1">
      <c r="A116">
        <f t="shared" si="22"/>
        <v>114</v>
      </c>
      <c r="B116">
        <v>6</v>
      </c>
      <c r="C116" s="1">
        <v>1343.8</v>
      </c>
      <c r="D116" s="4">
        <f t="shared" ca="1" si="23"/>
        <v>1268.4213727971685</v>
      </c>
      <c r="E116" s="4">
        <f t="shared" ca="1" si="24"/>
        <v>6.357984218075531</v>
      </c>
      <c r="F116" s="1">
        <f t="shared" ca="1" si="25"/>
        <v>1.0956505007000719</v>
      </c>
      <c r="G116" s="4">
        <f t="shared" ca="1" si="26"/>
        <v>1420.3775203398172</v>
      </c>
      <c r="H116" s="4">
        <f t="shared" ca="1" si="17"/>
        <v>-76.577520339817283</v>
      </c>
      <c r="I116" s="4">
        <f t="shared" ca="1" si="18"/>
        <v>76.577520339817283</v>
      </c>
      <c r="J116" s="4">
        <f t="shared" ca="1" si="19"/>
        <v>5864.1166213951301</v>
      </c>
      <c r="K116" s="4">
        <f t="shared" ca="1" si="20"/>
        <v>5.6985801711428252E-2</v>
      </c>
      <c r="L116" s="4">
        <f ca="1">AVERAGE(I$3:I116)</f>
        <v>46.339944425744541</v>
      </c>
      <c r="M116" s="4">
        <f ca="1">AVERAGE(J$3:J116)</f>
        <v>4896.9811074142362</v>
      </c>
      <c r="N116" s="4">
        <f ca="1">AVERAGE(K$3:K116)</f>
        <v>5.0221142275790248E-2</v>
      </c>
      <c r="O116" s="4">
        <f ca="1">SUM(H$3:H116)</f>
        <v>-78.364180516892134</v>
      </c>
      <c r="P116">
        <f t="shared" ca="1" si="21"/>
        <v>-1.6910719572066699</v>
      </c>
    </row>
    <row r="117" spans="1:16" ht="12.75" hidden="1" customHeight="1">
      <c r="A117">
        <f t="shared" si="22"/>
        <v>115</v>
      </c>
      <c r="B117">
        <v>7</v>
      </c>
      <c r="C117" s="1">
        <v>1344.1999999999998</v>
      </c>
      <c r="D117" s="4">
        <f t="shared" ca="1" si="23"/>
        <v>1251.0217123678826</v>
      </c>
      <c r="E117" s="4">
        <f t="shared" ca="1" si="24"/>
        <v>3.9822197533393924</v>
      </c>
      <c r="F117" s="1">
        <f t="shared" ca="1" si="25"/>
        <v>1.105986768467885</v>
      </c>
      <c r="G117" s="4">
        <f t="shared" ca="1" si="26"/>
        <v>1409.8891015748579</v>
      </c>
      <c r="H117" s="4">
        <f t="shared" ca="1" si="17"/>
        <v>-65.689101574858114</v>
      </c>
      <c r="I117" s="4">
        <f t="shared" ca="1" si="18"/>
        <v>65.689101574858114</v>
      </c>
      <c r="J117" s="4">
        <f t="shared" ca="1" si="19"/>
        <v>4315.0580657120272</v>
      </c>
      <c r="K117" s="4">
        <f t="shared" ca="1" si="20"/>
        <v>4.8868547518864845E-2</v>
      </c>
      <c r="L117" s="4">
        <f ca="1">AVERAGE(I$3:I117)</f>
        <v>46.508197966171608</v>
      </c>
      <c r="M117" s="4">
        <f ca="1">AVERAGE(J$3:J117)</f>
        <v>4891.9209070516081</v>
      </c>
      <c r="N117" s="4">
        <f ca="1">AVERAGE(K$3:K117)</f>
        <v>5.0209380582251759E-2</v>
      </c>
      <c r="O117" s="4">
        <f ca="1">SUM(H$3:H117)</f>
        <v>-144.05328209175025</v>
      </c>
      <c r="P117">
        <f t="shared" ca="1" si="21"/>
        <v>-3.0973739768745596</v>
      </c>
    </row>
    <row r="118" spans="1:16" ht="12.75" hidden="1" customHeight="1">
      <c r="A118">
        <f t="shared" si="22"/>
        <v>116</v>
      </c>
      <c r="B118">
        <v>8</v>
      </c>
      <c r="C118" s="1">
        <v>1465.8</v>
      </c>
      <c r="D118" s="4">
        <f t="shared" ca="1" si="23"/>
        <v>1277.0430083053029</v>
      </c>
      <c r="E118" s="4">
        <f t="shared" ca="1" si="24"/>
        <v>6.1861273717474825</v>
      </c>
      <c r="F118" s="1">
        <f t="shared" ca="1" si="25"/>
        <v>1.1188445039185493</v>
      </c>
      <c r="G118" s="4">
        <f t="shared" ca="1" si="26"/>
        <v>1404.1542518499973</v>
      </c>
      <c r="H118" s="4">
        <f t="shared" ca="1" si="17"/>
        <v>61.645748150002646</v>
      </c>
      <c r="I118" s="4">
        <f t="shared" ca="1" si="18"/>
        <v>61.645748150002646</v>
      </c>
      <c r="J118" s="4">
        <f t="shared" ca="1" si="19"/>
        <v>3800.1982649735546</v>
      </c>
      <c r="K118" s="4">
        <f t="shared" ca="1" si="20"/>
        <v>4.2056043218721958E-2</v>
      </c>
      <c r="L118" s="4">
        <f ca="1">AVERAGE(I$3:I118)</f>
        <v>46.638694088446016</v>
      </c>
      <c r="M118" s="4">
        <f ca="1">AVERAGE(J$3:J118)</f>
        <v>4882.5095049647289</v>
      </c>
      <c r="N118" s="4">
        <f ca="1">AVERAGE(K$3:K118)</f>
        <v>5.0139093191186847E-2</v>
      </c>
      <c r="O118" s="4">
        <f ca="1">SUM(H$3:H118)</f>
        <v>-82.407533941747602</v>
      </c>
      <c r="P118">
        <f t="shared" ca="1" si="21"/>
        <v>-1.7669348499653368</v>
      </c>
    </row>
    <row r="119" spans="1:16" ht="12.75" hidden="1" customHeight="1">
      <c r="A119">
        <f t="shared" si="22"/>
        <v>117</v>
      </c>
      <c r="B119">
        <v>9</v>
      </c>
      <c r="C119" s="1">
        <v>1406.4</v>
      </c>
      <c r="D119" s="4">
        <f t="shared" ca="1" si="23"/>
        <v>1294.7445818220374</v>
      </c>
      <c r="E119" s="4">
        <f t="shared" ca="1" si="24"/>
        <v>7.337671986246181</v>
      </c>
      <c r="F119" s="1">
        <f t="shared" ca="1" si="25"/>
        <v>1.0719367164702631</v>
      </c>
      <c r="G119" s="4">
        <f t="shared" ca="1" si="26"/>
        <v>1375.5404261766312</v>
      </c>
      <c r="H119" s="4">
        <f t="shared" ca="1" si="17"/>
        <v>30.859573823368919</v>
      </c>
      <c r="I119" s="4">
        <f t="shared" ca="1" si="18"/>
        <v>30.859573823368919</v>
      </c>
      <c r="J119" s="4">
        <f t="shared" ca="1" si="19"/>
        <v>952.31329655995614</v>
      </c>
      <c r="K119" s="4">
        <f t="shared" ca="1" si="20"/>
        <v>2.194224532378336E-2</v>
      </c>
      <c r="L119" s="4">
        <f ca="1">AVERAGE(I$3:I119)</f>
        <v>46.50382981267613</v>
      </c>
      <c r="M119" s="4">
        <f ca="1">AVERAGE(J$3:J119)</f>
        <v>4848.9180843800723</v>
      </c>
      <c r="N119" s="4">
        <f ca="1">AVERAGE(K$3:K119)</f>
        <v>4.9898094491465449E-2</v>
      </c>
      <c r="O119" s="4">
        <f ca="1">SUM(H$3:H119)</f>
        <v>-51.547960118378683</v>
      </c>
      <c r="P119">
        <f t="shared" ca="1" si="21"/>
        <v>-1.1084669870421642</v>
      </c>
    </row>
    <row r="120" spans="1:16" ht="12.75" hidden="1" customHeight="1">
      <c r="A120">
        <f t="shared" si="22"/>
        <v>118</v>
      </c>
      <c r="B120">
        <v>10</v>
      </c>
      <c r="C120" s="1">
        <v>1450.7</v>
      </c>
      <c r="D120" s="4">
        <f t="shared" ca="1" si="23"/>
        <v>1321.4223873167259</v>
      </c>
      <c r="E120" s="4">
        <f t="shared" ca="1" si="24"/>
        <v>9.2716853370904158</v>
      </c>
      <c r="F120" s="1">
        <f t="shared" ca="1" si="25"/>
        <v>1.0742483655554675</v>
      </c>
      <c r="G120" s="4">
        <f t="shared" ca="1" si="26"/>
        <v>1398.7597329723283</v>
      </c>
      <c r="H120" s="4">
        <f t="shared" ca="1" si="17"/>
        <v>51.94026702767178</v>
      </c>
      <c r="I120" s="4">
        <f t="shared" ca="1" si="18"/>
        <v>51.94026702767178</v>
      </c>
      <c r="J120" s="4">
        <f t="shared" ca="1" si="19"/>
        <v>2697.7913389058481</v>
      </c>
      <c r="K120" s="4">
        <f t="shared" ca="1" si="20"/>
        <v>3.5803589320791189E-2</v>
      </c>
      <c r="L120" s="4">
        <f ca="1">AVERAGE(I$3:I120)</f>
        <v>46.549901314498129</v>
      </c>
      <c r="M120" s="4">
        <f ca="1">AVERAGE(J$3:J120)</f>
        <v>4830.6881967065619</v>
      </c>
      <c r="N120" s="4">
        <f ca="1">AVERAGE(K$3:K120)</f>
        <v>4.9778649532391937E-2</v>
      </c>
      <c r="O120" s="4">
        <f ca="1">SUM(H$3:H120)</f>
        <v>0.39230690929309731</v>
      </c>
      <c r="P120">
        <f t="shared" ca="1" si="21"/>
        <v>8.4276636086210548E-3</v>
      </c>
    </row>
    <row r="121" spans="1:16" ht="12.75" hidden="1" customHeight="1">
      <c r="A121">
        <f t="shared" si="22"/>
        <v>119</v>
      </c>
      <c r="B121">
        <v>11</v>
      </c>
      <c r="C121" s="1">
        <v>1400.6</v>
      </c>
      <c r="D121" s="4">
        <f t="shared" ca="1" si="23"/>
        <v>1345.4436966284377</v>
      </c>
      <c r="E121" s="4">
        <f t="shared" ca="1" si="24"/>
        <v>10.746647734552552</v>
      </c>
      <c r="F121" s="1">
        <f t="shared" ca="1" si="25"/>
        <v>1.0241537270593333</v>
      </c>
      <c r="G121" s="4">
        <f t="shared" ca="1" si="26"/>
        <v>1362.8352940841694</v>
      </c>
      <c r="H121" s="4">
        <f t="shared" ca="1" si="17"/>
        <v>37.764705915830518</v>
      </c>
      <c r="I121" s="4">
        <f t="shared" ca="1" si="18"/>
        <v>37.764705915830518</v>
      </c>
      <c r="J121" s="4">
        <f t="shared" ca="1" si="19"/>
        <v>1426.1730129091645</v>
      </c>
      <c r="K121" s="4">
        <f t="shared" ca="1" si="20"/>
        <v>2.6963234268049779E-2</v>
      </c>
      <c r="L121" s="4">
        <f ca="1">AVERAGE(I$3:I121)</f>
        <v>46.476076143080753</v>
      </c>
      <c r="M121" s="4">
        <f ca="1">AVERAGE(J$3:J121)</f>
        <v>4802.0788254141462</v>
      </c>
      <c r="N121" s="4">
        <f ca="1">AVERAGE(K$3:K121)</f>
        <v>4.9586923353699984E-2</v>
      </c>
      <c r="O121" s="4">
        <f ca="1">SUM(H$3:H121)</f>
        <v>38.157012825123616</v>
      </c>
      <c r="P121">
        <f t="shared" ca="1" si="21"/>
        <v>0.82100332023843492</v>
      </c>
    </row>
    <row r="122" spans="1:16" ht="12.75" hidden="1" customHeight="1">
      <c r="A122">
        <f t="shared" si="22"/>
        <v>120</v>
      </c>
      <c r="B122">
        <v>12</v>
      </c>
      <c r="C122" s="1">
        <v>1287.5</v>
      </c>
      <c r="D122" s="4">
        <f t="shared" ca="1" si="23"/>
        <v>1361.4570344676627</v>
      </c>
      <c r="E122" s="4">
        <f t="shared" ca="1" si="24"/>
        <v>11.273316745019791</v>
      </c>
      <c r="F122" s="1">
        <f t="shared" ca="1" si="25"/>
        <v>0.9402222609132127</v>
      </c>
      <c r="G122" s="4">
        <f t="shared" ca="1" si="26"/>
        <v>1275.1203518056393</v>
      </c>
      <c r="H122" s="4">
        <f t="shared" ca="1" si="17"/>
        <v>12.379648194360698</v>
      </c>
      <c r="I122" s="4">
        <f t="shared" ca="1" si="18"/>
        <v>12.379648194360698</v>
      </c>
      <c r="J122" s="4">
        <f t="shared" ca="1" si="19"/>
        <v>153.2556894161381</v>
      </c>
      <c r="K122" s="4">
        <f t="shared" ca="1" si="20"/>
        <v>9.6152607334840379E-3</v>
      </c>
      <c r="L122" s="4">
        <f ca="1">AVERAGE(I$3:I122)</f>
        <v>46.191939243508088</v>
      </c>
      <c r="M122" s="4">
        <f ca="1">AVERAGE(J$3:J122)</f>
        <v>4763.3386326141626</v>
      </c>
      <c r="N122" s="4">
        <f ca="1">AVERAGE(K$3:K122)</f>
        <v>4.9253826165198182E-2</v>
      </c>
      <c r="O122" s="4">
        <f ca="1">SUM(H$3:H122)</f>
        <v>50.536661019484313</v>
      </c>
      <c r="P122">
        <f t="shared" ca="1" si="21"/>
        <v>1.094058007676888</v>
      </c>
    </row>
    <row r="123" spans="1:16" ht="12.75" hidden="1" customHeight="1">
      <c r="A123">
        <f t="shared" si="22"/>
        <v>121</v>
      </c>
      <c r="B123">
        <v>1</v>
      </c>
      <c r="C123" s="1">
        <v>1283</v>
      </c>
      <c r="D123" s="4">
        <f t="shared" ca="1" si="23"/>
        <v>1368.4626890385912</v>
      </c>
      <c r="E123" s="4">
        <f t="shared" ca="1" si="24"/>
        <v>10.846550527610665</v>
      </c>
      <c r="F123" s="1">
        <f t="shared" ca="1" si="25"/>
        <v>0.9419547403431261</v>
      </c>
      <c r="G123" s="4">
        <f t="shared" ca="1" si="26"/>
        <v>1293.0498615376707</v>
      </c>
      <c r="H123" s="4">
        <f t="shared" ca="1" si="17"/>
        <v>-10.049861537670722</v>
      </c>
      <c r="I123" s="4">
        <f t="shared" ca="1" si="18"/>
        <v>10.049861537670722</v>
      </c>
      <c r="J123" s="4">
        <f t="shared" ca="1" si="19"/>
        <v>100.99971692635333</v>
      </c>
      <c r="K123" s="4">
        <f t="shared" ca="1" si="20"/>
        <v>7.8330955087067208E-3</v>
      </c>
      <c r="L123" s="4">
        <f ca="1">AVERAGE(I$3:I123)</f>
        <v>45.893244386435057</v>
      </c>
      <c r="M123" s="4">
        <f ca="1">AVERAGE(J$3:J123)</f>
        <v>4724.8069060382304</v>
      </c>
      <c r="N123" s="4">
        <f ca="1">AVERAGE(K$3:K123)</f>
        <v>4.8911506077128006E-2</v>
      </c>
      <c r="O123" s="4">
        <f ca="1">SUM(H$3:H123)</f>
        <v>40.486799481813591</v>
      </c>
      <c r="P123">
        <f t="shared" ca="1" si="21"/>
        <v>0.88219519066689733</v>
      </c>
    </row>
    <row r="124" spans="1:16" ht="12.75" hidden="1" customHeight="1">
      <c r="A124">
        <f t="shared" si="22"/>
        <v>122</v>
      </c>
      <c r="B124">
        <v>2</v>
      </c>
      <c r="C124" s="1">
        <v>1190.5</v>
      </c>
      <c r="D124" s="4">
        <f t="shared" ca="1" si="23"/>
        <v>1427.6956874859079</v>
      </c>
      <c r="E124" s="4">
        <f t="shared" ca="1" si="24"/>
        <v>15.685195319581272</v>
      </c>
      <c r="F124" s="1">
        <f t="shared" ca="1" si="25"/>
        <v>0.793520997707724</v>
      </c>
      <c r="G124" s="4">
        <f t="shared" ca="1" si="26"/>
        <v>1094.5108439280546</v>
      </c>
      <c r="H124" s="4">
        <f t="shared" ca="1" si="17"/>
        <v>95.989156071945445</v>
      </c>
      <c r="I124" s="4">
        <f t="shared" ca="1" si="18"/>
        <v>95.989156071945445</v>
      </c>
      <c r="J124" s="4">
        <f t="shared" ca="1" si="19"/>
        <v>9213.9180834043018</v>
      </c>
      <c r="K124" s="4">
        <f t="shared" ca="1" si="20"/>
        <v>8.0629278514863872E-2</v>
      </c>
      <c r="L124" s="4">
        <f ca="1">AVERAGE(I$3:I124)</f>
        <v>46.303866613365464</v>
      </c>
      <c r="M124" s="4">
        <f ca="1">AVERAGE(J$3:J124)</f>
        <v>4761.6028992953297</v>
      </c>
      <c r="N124" s="4">
        <f ca="1">AVERAGE(K$3:K124)</f>
        <v>4.9171487818420921E-2</v>
      </c>
      <c r="O124" s="4">
        <f ca="1">SUM(H$3:H124)</f>
        <v>136.47595555375904</v>
      </c>
      <c r="P124">
        <f t="shared" ca="1" si="21"/>
        <v>2.9473986847216271</v>
      </c>
    </row>
    <row r="125" spans="1:16" ht="12.75" hidden="1" customHeight="1">
      <c r="A125">
        <f t="shared" si="22"/>
        <v>123</v>
      </c>
      <c r="B125">
        <v>3</v>
      </c>
      <c r="C125" s="1">
        <v>1171</v>
      </c>
      <c r="D125" s="4">
        <f t="shared" ca="1" si="23"/>
        <v>1360.36881202212</v>
      </c>
      <c r="E125" s="4">
        <f t="shared" ca="1" si="24"/>
        <v>7.3839882412443512</v>
      </c>
      <c r="F125" s="1">
        <f t="shared" ca="1" si="25"/>
        <v>0.94752545308244396</v>
      </c>
      <c r="G125" s="4">
        <f t="shared" ca="1" si="26"/>
        <v>1367.640124950809</v>
      </c>
      <c r="H125" s="4">
        <f t="shared" ca="1" si="17"/>
        <v>-196.64012495080897</v>
      </c>
      <c r="I125" s="4">
        <f t="shared" ca="1" si="18"/>
        <v>196.64012495080897</v>
      </c>
      <c r="J125" s="4">
        <f t="shared" ca="1" si="19"/>
        <v>38667.338740669766</v>
      </c>
      <c r="K125" s="4">
        <f t="shared" ca="1" si="20"/>
        <v>0.16792495725944404</v>
      </c>
      <c r="L125" s="4">
        <f ca="1">AVERAGE(I$3:I125)</f>
        <v>47.526112616108911</v>
      </c>
      <c r="M125" s="4">
        <f ca="1">AVERAGE(J$3:J125)</f>
        <v>5037.2592882495928</v>
      </c>
      <c r="N125" s="4">
        <f ca="1">AVERAGE(K$3:K125)</f>
        <v>5.0136963179730057E-2</v>
      </c>
      <c r="O125" s="4">
        <f ca="1">SUM(H$3:H125)</f>
        <v>-60.164169397049932</v>
      </c>
      <c r="P125">
        <f t="shared" ca="1" si="21"/>
        <v>-1.2659181676192335</v>
      </c>
    </row>
    <row r="126" spans="1:16" ht="12.75" hidden="1" customHeight="1">
      <c r="A126">
        <f t="shared" si="22"/>
        <v>124</v>
      </c>
      <c r="B126">
        <v>4</v>
      </c>
      <c r="C126" s="1">
        <v>1258.8999999999999</v>
      </c>
      <c r="D126" s="4">
        <f t="shared" ca="1" si="23"/>
        <v>1329.166571399569</v>
      </c>
      <c r="E126" s="4">
        <f t="shared" ca="1" si="24"/>
        <v>3.5253653548648147</v>
      </c>
      <c r="F126" s="1">
        <f t="shared" ca="1" si="25"/>
        <v>0.99025615310998483</v>
      </c>
      <c r="G126" s="4">
        <f t="shared" ca="1" si="26"/>
        <v>1354.4256263942086</v>
      </c>
      <c r="H126" s="4">
        <f t="shared" ca="1" si="17"/>
        <v>-95.525626394208757</v>
      </c>
      <c r="I126" s="4">
        <f t="shared" ca="1" si="18"/>
        <v>95.525626394208757</v>
      </c>
      <c r="J126" s="4">
        <f t="shared" ca="1" si="19"/>
        <v>9125.145298005953</v>
      </c>
      <c r="K126" s="4">
        <f t="shared" ca="1" si="20"/>
        <v>7.5880233850352502E-2</v>
      </c>
      <c r="L126" s="4">
        <f ca="1">AVERAGE(I$3:I126)</f>
        <v>47.9132054691581</v>
      </c>
      <c r="M126" s="4">
        <f ca="1">AVERAGE(J$3:J126)</f>
        <v>5070.2261109089186</v>
      </c>
      <c r="N126" s="4">
        <f ca="1">AVERAGE(K$3:K126)</f>
        <v>5.0344570201267327E-2</v>
      </c>
      <c r="O126" s="4">
        <f ca="1">SUM(H$3:H126)</f>
        <v>-155.68979579125869</v>
      </c>
      <c r="P126">
        <f t="shared" ca="1" si="21"/>
        <v>-3.2494130640346484</v>
      </c>
    </row>
    <row r="127" spans="1:16" ht="12.75" hidden="1" customHeight="1">
      <c r="A127">
        <f t="shared" si="22"/>
        <v>125</v>
      </c>
      <c r="B127">
        <v>5</v>
      </c>
      <c r="C127" s="1">
        <v>1287.8</v>
      </c>
      <c r="D127" s="4">
        <f t="shared" ca="1" si="23"/>
        <v>1296.2993661535097</v>
      </c>
      <c r="E127" s="4">
        <f t="shared" ca="1" si="24"/>
        <v>-0.11389170522759251</v>
      </c>
      <c r="F127" s="1">
        <f t="shared" ca="1" si="25"/>
        <v>1.0371177415084596</v>
      </c>
      <c r="G127" s="4">
        <f t="shared" ca="1" si="26"/>
        <v>1382.1584515732932</v>
      </c>
      <c r="H127" s="4">
        <f t="shared" ca="1" si="17"/>
        <v>-94.358451573293223</v>
      </c>
      <c r="I127" s="4">
        <f t="shared" ca="1" si="18"/>
        <v>94.358451573293223</v>
      </c>
      <c r="J127" s="4">
        <f t="shared" ca="1" si="19"/>
        <v>8903.5173833095232</v>
      </c>
      <c r="K127" s="4">
        <f t="shared" ca="1" si="20"/>
        <v>7.3271044862007473E-2</v>
      </c>
      <c r="L127" s="4">
        <f ca="1">AVERAGE(I$3:I127)</f>
        <v>48.284767437991178</v>
      </c>
      <c r="M127" s="4">
        <f ca="1">AVERAGE(J$3:J127)</f>
        <v>5100.8924410881236</v>
      </c>
      <c r="N127" s="4">
        <f ca="1">AVERAGE(K$3:K127)</f>
        <v>5.0527981998553254E-2</v>
      </c>
      <c r="O127" s="4">
        <f ca="1">SUM(H$3:H127)</f>
        <v>-250.04824736455191</v>
      </c>
      <c r="P127">
        <f t="shared" ca="1" si="21"/>
        <v>-5.1786155475569347</v>
      </c>
    </row>
    <row r="128" spans="1:16" ht="12.75" hidden="1" customHeight="1">
      <c r="A128">
        <f t="shared" si="22"/>
        <v>126</v>
      </c>
      <c r="B128">
        <v>6</v>
      </c>
      <c r="C128" s="1">
        <v>1378.4</v>
      </c>
      <c r="D128" s="4">
        <f t="shared" ca="1" si="23"/>
        <v>1300.6737655914894</v>
      </c>
      <c r="E128" s="4">
        <f t="shared" ca="1" si="24"/>
        <v>0.33493740909313863</v>
      </c>
      <c r="F128" s="1">
        <f t="shared" ca="1" si="25"/>
        <v>1.054301255086953</v>
      </c>
      <c r="G128" s="4">
        <f t="shared" ca="1" si="26"/>
        <v>1366.5699725363015</v>
      </c>
      <c r="H128" s="4">
        <f t="shared" ca="1" si="17"/>
        <v>11.830027463698571</v>
      </c>
      <c r="I128" s="4">
        <f t="shared" ca="1" si="18"/>
        <v>11.830027463698571</v>
      </c>
      <c r="J128" s="4">
        <f t="shared" ca="1" si="19"/>
        <v>139.94954979186244</v>
      </c>
      <c r="K128" s="4">
        <f t="shared" ca="1" si="20"/>
        <v>8.5824343178312317E-3</v>
      </c>
      <c r="L128" s="4">
        <f ca="1">AVERAGE(I$3:I128)</f>
        <v>47.995444104861868</v>
      </c>
      <c r="M128" s="4">
        <f ca="1">AVERAGE(J$3:J128)</f>
        <v>5061.5198784587883</v>
      </c>
      <c r="N128" s="4">
        <f ca="1">AVERAGE(K$3:K128)</f>
        <v>5.019508082648403E-2</v>
      </c>
      <c r="O128" s="4">
        <f ca="1">SUM(H$3:H128)</f>
        <v>-238.21821990085334</v>
      </c>
      <c r="P128">
        <f t="shared" ca="1" si="21"/>
        <v>-4.9633506751263123</v>
      </c>
    </row>
    <row r="129" spans="1:16" ht="12.75" hidden="1" customHeight="1">
      <c r="A129">
        <f t="shared" si="22"/>
        <v>127</v>
      </c>
      <c r="B129">
        <v>7</v>
      </c>
      <c r="C129" s="1">
        <v>1363.6999999999998</v>
      </c>
      <c r="D129" s="4">
        <f t="shared" ca="1" si="23"/>
        <v>1290.4396761136586</v>
      </c>
      <c r="E129" s="4">
        <f t="shared" ca="1" si="24"/>
        <v>-0.72196527959925727</v>
      </c>
      <c r="F129" s="1">
        <f t="shared" ca="1" si="25"/>
        <v>1.0699159215018161</v>
      </c>
      <c r="G129" s="4">
        <f t="shared" ca="1" si="26"/>
        <v>1391.9699253527508</v>
      </c>
      <c r="H129" s="4">
        <f t="shared" ca="1" si="17"/>
        <v>-28.269925352750988</v>
      </c>
      <c r="I129" s="4">
        <f t="shared" ca="1" si="18"/>
        <v>28.269925352750988</v>
      </c>
      <c r="J129" s="4">
        <f t="shared" ca="1" si="19"/>
        <v>799.18867945011311</v>
      </c>
      <c r="K129" s="4">
        <f t="shared" ca="1" si="20"/>
        <v>2.0730311177495776E-2</v>
      </c>
      <c r="L129" s="4">
        <f ca="1">AVERAGE(I$3:I129)</f>
        <v>47.840125059569658</v>
      </c>
      <c r="M129" s="4">
        <f ca="1">AVERAGE(J$3:J129)</f>
        <v>5027.9582154744676</v>
      </c>
      <c r="N129" s="4">
        <f ca="1">AVERAGE(K$3:K129)</f>
        <v>4.996307476625577E-2</v>
      </c>
      <c r="O129" s="4">
        <f ca="1">SUM(H$3:H129)</f>
        <v>-266.48814525360433</v>
      </c>
      <c r="P129">
        <f t="shared" ca="1" si="21"/>
        <v>-5.5703898123547573</v>
      </c>
    </row>
    <row r="130" spans="1:16" ht="12.75" hidden="1" customHeight="1">
      <c r="A130">
        <f t="shared" si="22"/>
        <v>128</v>
      </c>
      <c r="B130">
        <v>8</v>
      </c>
      <c r="C130" s="1">
        <v>1372.5</v>
      </c>
      <c r="D130" s="4">
        <f t="shared" ca="1" si="23"/>
        <v>1249.8854673946621</v>
      </c>
      <c r="E130" s="4">
        <f t="shared" ca="1" si="24"/>
        <v>-4.705189623538983</v>
      </c>
      <c r="F130" s="1">
        <f t="shared" ca="1" si="25"/>
        <v>1.1532284788213736</v>
      </c>
      <c r="G130" s="4">
        <f t="shared" ca="1" si="26"/>
        <v>1487.3391937741465</v>
      </c>
      <c r="H130" s="4">
        <f t="shared" ca="1" si="17"/>
        <v>-114.83919377414645</v>
      </c>
      <c r="I130" s="4">
        <f t="shared" ca="1" si="18"/>
        <v>114.83919377414645</v>
      </c>
      <c r="J130" s="4">
        <f t="shared" ca="1" si="19"/>
        <v>13188.040426695958</v>
      </c>
      <c r="K130" s="4">
        <f t="shared" ca="1" si="20"/>
        <v>8.3671543733440032E-2</v>
      </c>
      <c r="L130" s="4">
        <f ca="1">AVERAGE(I$3:I130)</f>
        <v>48.363555283902286</v>
      </c>
      <c r="M130" s="4">
        <f ca="1">AVERAGE(J$3:J130)</f>
        <v>5091.7088577496352</v>
      </c>
      <c r="N130" s="4">
        <f ca="1">AVERAGE(K$3:K130)</f>
        <v>5.0226422180061903E-2</v>
      </c>
      <c r="O130" s="4">
        <f ca="1">SUM(H$3:H130)</f>
        <v>-381.32733902775078</v>
      </c>
      <c r="P130">
        <f t="shared" ca="1" si="21"/>
        <v>-7.884601055263504</v>
      </c>
    </row>
    <row r="131" spans="1:16" ht="12.75" hidden="1" customHeight="1">
      <c r="A131">
        <f t="shared" si="22"/>
        <v>129</v>
      </c>
      <c r="B131">
        <v>9</v>
      </c>
      <c r="C131" s="1">
        <v>1396.7</v>
      </c>
      <c r="D131" s="4">
        <f t="shared" ca="1" si="23"/>
        <v>1260.2373889714654</v>
      </c>
      <c r="E131" s="4">
        <f t="shared" ca="1" si="24"/>
        <v>-3.1994785035047544</v>
      </c>
      <c r="F131" s="1">
        <f t="shared" ca="1" si="25"/>
        <v>1.0887705780743802</v>
      </c>
      <c r="G131" s="4">
        <f t="shared" ca="1" si="26"/>
        <v>1355.7156508356832</v>
      </c>
      <c r="H131" s="4">
        <f t="shared" ca="1" si="17"/>
        <v>40.984349164316882</v>
      </c>
      <c r="I131" s="4">
        <f t="shared" ca="1" si="18"/>
        <v>40.984349164316882</v>
      </c>
      <c r="J131" s="4">
        <f t="shared" ca="1" si="19"/>
        <v>1679.7168764226419</v>
      </c>
      <c r="K131" s="4">
        <f t="shared" ca="1" si="20"/>
        <v>2.9343702415921016E-2</v>
      </c>
      <c r="L131" s="4">
        <f ca="1">AVERAGE(I$3:I131)</f>
        <v>48.306352135688449</v>
      </c>
      <c r="M131" s="4">
        <f ca="1">AVERAGE(J$3:J131)</f>
        <v>5065.2593075067898</v>
      </c>
      <c r="N131" s="4">
        <f ca="1">AVERAGE(K$3:K131)</f>
        <v>5.0064540631502667E-2</v>
      </c>
      <c r="O131" s="4">
        <f ca="1">SUM(H$3:H131)</f>
        <v>-340.3429898634339</v>
      </c>
      <c r="P131">
        <f t="shared" ca="1" si="21"/>
        <v>-7.0455121286624847</v>
      </c>
    </row>
    <row r="132" spans="1:16" ht="12.75" hidden="1" customHeight="1">
      <c r="A132">
        <f t="shared" si="22"/>
        <v>130</v>
      </c>
      <c r="B132">
        <v>10</v>
      </c>
      <c r="C132" s="1">
        <v>1380</v>
      </c>
      <c r="D132" s="4">
        <f t="shared" ca="1" si="23"/>
        <v>1255.0522559258188</v>
      </c>
      <c r="E132" s="4">
        <f t="shared" ca="1" si="24"/>
        <v>-3.398043957718937</v>
      </c>
      <c r="F132" s="1">
        <f t="shared" ca="1" si="25"/>
        <v>1.1021714762599037</v>
      </c>
      <c r="G132" s="4">
        <f t="shared" ca="1" si="26"/>
        <v>1385.4713294951371</v>
      </c>
      <c r="H132" s="4">
        <f t="shared" ref="H132:H195" ca="1" si="27">C132-G132</f>
        <v>-5.4713294951370699</v>
      </c>
      <c r="I132" s="4">
        <f t="shared" ref="I132:I195" ca="1" si="28">ABS(H132)</f>
        <v>5.4713294951370699</v>
      </c>
      <c r="J132" s="4">
        <f t="shared" ref="J132:J195" ca="1" si="29">H132^2</f>
        <v>29.935446444356863</v>
      </c>
      <c r="K132" s="4">
        <f t="shared" ref="K132:K195" ca="1" si="30">I132/C132</f>
        <v>3.9647315182152684E-3</v>
      </c>
      <c r="L132" s="4">
        <f ca="1">AVERAGE(I$3:I132)</f>
        <v>47.976851961530357</v>
      </c>
      <c r="M132" s="4">
        <f ca="1">AVERAGE(J$3:J132)</f>
        <v>5026.5260470370786</v>
      </c>
      <c r="N132" s="4">
        <f ca="1">AVERAGE(K$3:K132)</f>
        <v>4.9709926715246613E-2</v>
      </c>
      <c r="O132" s="4">
        <f ca="1">SUM(H$3:H132)</f>
        <v>-345.81431935857097</v>
      </c>
      <c r="P132">
        <f t="shared" ref="P132:P195" ca="1" si="31">O132/L132</f>
        <v>-7.2079410219715516</v>
      </c>
    </row>
    <row r="133" spans="1:16" ht="12.75" hidden="1" customHeight="1">
      <c r="A133">
        <f t="shared" si="22"/>
        <v>131</v>
      </c>
      <c r="B133">
        <v>11</v>
      </c>
      <c r="C133" s="1">
        <v>1348</v>
      </c>
      <c r="D133" s="4">
        <f t="shared" ca="1" si="23"/>
        <v>1267.4579659918363</v>
      </c>
      <c r="E133" s="4">
        <f t="shared" ca="1" si="24"/>
        <v>-1.8176685553452943</v>
      </c>
      <c r="F133" s="1">
        <f t="shared" ca="1" si="25"/>
        <v>1.0440195209216006</v>
      </c>
      <c r="G133" s="4">
        <f t="shared" ca="1" si="26"/>
        <v>1306.751430738439</v>
      </c>
      <c r="H133" s="4">
        <f t="shared" ca="1" si="27"/>
        <v>41.248569261560988</v>
      </c>
      <c r="I133" s="4">
        <f t="shared" ca="1" si="28"/>
        <v>41.248569261560988</v>
      </c>
      <c r="J133" s="4">
        <f t="shared" ca="1" si="29"/>
        <v>1701.444466125794</v>
      </c>
      <c r="K133" s="4">
        <f t="shared" ca="1" si="30"/>
        <v>3.0599828829051177E-2</v>
      </c>
      <c r="L133" s="4">
        <f ca="1">AVERAGE(I$3:I133)</f>
        <v>47.925491024889368</v>
      </c>
      <c r="M133" s="4">
        <f ca="1">AVERAGE(J$3:J133)</f>
        <v>5001.1437448927181</v>
      </c>
      <c r="N133" s="4">
        <f ca="1">AVERAGE(K$3:K133)</f>
        <v>4.9564048105428332E-2</v>
      </c>
      <c r="O133" s="4">
        <f ca="1">SUM(H$3:H133)</f>
        <v>-304.56575009700998</v>
      </c>
      <c r="P133">
        <f t="shared" ca="1" si="31"/>
        <v>-6.3549844473964479</v>
      </c>
    </row>
    <row r="134" spans="1:16" ht="12.75" hidden="1" customHeight="1">
      <c r="A134">
        <f t="shared" ref="A134:A197" si="32">A133+1</f>
        <v>132</v>
      </c>
      <c r="B134">
        <v>12</v>
      </c>
      <c r="C134" s="1">
        <v>1236.7</v>
      </c>
      <c r="D134" s="4">
        <f t="shared" ca="1" si="23"/>
        <v>1281.9636304854907</v>
      </c>
      <c r="E134" s="4">
        <f t="shared" ca="1" si="24"/>
        <v>-0.18533525044532273</v>
      </c>
      <c r="F134" s="1">
        <f t="shared" ca="1" si="25"/>
        <v>0.94661203781442116</v>
      </c>
      <c r="G134" s="4">
        <f t="shared" ca="1" si="26"/>
        <v>1198.0703410964068</v>
      </c>
      <c r="H134" s="4">
        <f t="shared" ca="1" si="27"/>
        <v>38.629658903593281</v>
      </c>
      <c r="I134" s="4">
        <f t="shared" ca="1" si="28"/>
        <v>38.629658903593281</v>
      </c>
      <c r="J134" s="4">
        <f t="shared" ca="1" si="29"/>
        <v>1492.2505470079636</v>
      </c>
      <c r="K134" s="4">
        <f t="shared" ca="1" si="30"/>
        <v>3.123607900347156E-2</v>
      </c>
      <c r="L134" s="4">
        <f ca="1">AVERAGE(I$3:I134)</f>
        <v>47.855068054273488</v>
      </c>
      <c r="M134" s="4">
        <f ca="1">AVERAGE(J$3:J134)</f>
        <v>4974.5612206663191</v>
      </c>
      <c r="N134" s="4">
        <f ca="1">AVERAGE(K$3:K134)</f>
        <v>4.9425199854655925E-2</v>
      </c>
      <c r="O134" s="4">
        <f ca="1">SUM(H$3:H134)</f>
        <v>-265.9360911934167</v>
      </c>
      <c r="P134">
        <f t="shared" ca="1" si="31"/>
        <v>-5.5571144709649714</v>
      </c>
    </row>
    <row r="135" spans="1:16" ht="12.75" hidden="1" customHeight="1">
      <c r="A135">
        <f t="shared" si="32"/>
        <v>133</v>
      </c>
      <c r="B135">
        <v>1</v>
      </c>
      <c r="C135" s="1">
        <v>1173.4000000000001</v>
      </c>
      <c r="D135" s="4">
        <f t="shared" ca="1" si="23"/>
        <v>1270.0757044548106</v>
      </c>
      <c r="E135" s="4">
        <f t="shared" ca="1" si="24"/>
        <v>-1.3555943284687997</v>
      </c>
      <c r="F135" s="1">
        <f t="shared" ca="1" si="25"/>
        <v>0.93682998800545492</v>
      </c>
      <c r="G135" s="4">
        <f t="shared" ca="1" si="26"/>
        <v>1200.8083449507001</v>
      </c>
      <c r="H135" s="4">
        <f t="shared" ca="1" si="27"/>
        <v>-27.408344950699984</v>
      </c>
      <c r="I135" s="4">
        <f t="shared" ca="1" si="28"/>
        <v>27.408344950699984</v>
      </c>
      <c r="J135" s="4">
        <f t="shared" ca="1" si="29"/>
        <v>751.21737293656133</v>
      </c>
      <c r="K135" s="4">
        <f t="shared" ca="1" si="30"/>
        <v>2.3358057738793236E-2</v>
      </c>
      <c r="L135" s="4">
        <f ca="1">AVERAGE(I$3:I135)</f>
        <v>47.701333294096244</v>
      </c>
      <c r="M135" s="4">
        <f ca="1">AVERAGE(J$3:J135)</f>
        <v>4942.8067556457945</v>
      </c>
      <c r="N135" s="4">
        <f ca="1">AVERAGE(K$3:K135)</f>
        <v>4.92292063049126E-2</v>
      </c>
      <c r="O135" s="4">
        <f ca="1">SUM(H$3:H135)</f>
        <v>-293.34443614411668</v>
      </c>
      <c r="P135">
        <f t="shared" ca="1" si="31"/>
        <v>-6.1496066438130876</v>
      </c>
    </row>
    <row r="136" spans="1:16" ht="12.75" hidden="1" customHeight="1">
      <c r="A136">
        <f t="shared" si="32"/>
        <v>134</v>
      </c>
      <c r="B136">
        <v>2</v>
      </c>
      <c r="C136" s="1">
        <v>1143.3</v>
      </c>
      <c r="D136" s="4">
        <f t="shared" ca="1" si="23"/>
        <v>1304.2155687152165</v>
      </c>
      <c r="E136" s="4">
        <f t="shared" ca="1" si="24"/>
        <v>2.1939515304186634</v>
      </c>
      <c r="F136" s="1">
        <f t="shared" ca="1" si="25"/>
        <v>0.84223553344990032</v>
      </c>
      <c r="G136" s="4">
        <f t="shared" ca="1" si="26"/>
        <v>1068.5611587508756</v>
      </c>
      <c r="H136" s="4">
        <f t="shared" ca="1" si="27"/>
        <v>74.738841249124334</v>
      </c>
      <c r="I136" s="4">
        <f t="shared" ca="1" si="28"/>
        <v>74.738841249124334</v>
      </c>
      <c r="J136" s="4">
        <f t="shared" ca="1" si="29"/>
        <v>5585.8943912618088</v>
      </c>
      <c r="K136" s="4">
        <f t="shared" ca="1" si="30"/>
        <v>6.5371154770510226E-2</v>
      </c>
      <c r="L136" s="4">
        <f ca="1">AVERAGE(I$3:I136)</f>
        <v>47.903105741521827</v>
      </c>
      <c r="M136" s="4">
        <f ca="1">AVERAGE(J$3:J136)</f>
        <v>4947.6059171056158</v>
      </c>
      <c r="N136" s="4">
        <f ca="1">AVERAGE(K$3:K136)</f>
        <v>4.9349668606894673E-2</v>
      </c>
      <c r="O136" s="4">
        <f ca="1">SUM(H$3:H136)</f>
        <v>-218.60559489499235</v>
      </c>
      <c r="P136">
        <f t="shared" ca="1" si="31"/>
        <v>-4.5634952371262996</v>
      </c>
    </row>
    <row r="137" spans="1:16" ht="12.75" hidden="1" customHeight="1">
      <c r="A137">
        <f t="shared" si="32"/>
        <v>135</v>
      </c>
      <c r="B137">
        <v>3</v>
      </c>
      <c r="C137" s="1">
        <v>1082.0999999999999</v>
      </c>
      <c r="D137" s="4">
        <f t="shared" ca="1" si="23"/>
        <v>1291.7782533944405</v>
      </c>
      <c r="E137" s="4">
        <f t="shared" ca="1" si="24"/>
        <v>0.73082484529920189</v>
      </c>
      <c r="F137" s="1">
        <f t="shared" ca="1" si="25"/>
        <v>0.8521604048783824</v>
      </c>
      <c r="G137" s="4">
        <f t="shared" ca="1" si="26"/>
        <v>1113.2704657094937</v>
      </c>
      <c r="H137" s="4">
        <f t="shared" ca="1" si="27"/>
        <v>-31.170465709493783</v>
      </c>
      <c r="I137" s="4">
        <f t="shared" ca="1" si="28"/>
        <v>31.170465709493783</v>
      </c>
      <c r="J137" s="4">
        <f t="shared" ca="1" si="29"/>
        <v>971.59793254672775</v>
      </c>
      <c r="K137" s="4">
        <f t="shared" ca="1" si="30"/>
        <v>2.8805531567779121E-2</v>
      </c>
      <c r="L137" s="4">
        <f ca="1">AVERAGE(I$3:I137)</f>
        <v>47.779160259803099</v>
      </c>
      <c r="M137" s="4">
        <f ca="1">AVERAGE(J$3:J137)</f>
        <v>4918.1540061088826</v>
      </c>
      <c r="N137" s="4">
        <f ca="1">AVERAGE(K$3:K137)</f>
        <v>4.9197489814012334E-2</v>
      </c>
      <c r="O137" s="4">
        <f ca="1">SUM(H$3:H137)</f>
        <v>-249.77606060448613</v>
      </c>
      <c r="P137">
        <f t="shared" ca="1" si="31"/>
        <v>-5.2277197683322258</v>
      </c>
    </row>
    <row r="138" spans="1:16" ht="12.75" hidden="1" customHeight="1">
      <c r="A138">
        <f t="shared" si="32"/>
        <v>136</v>
      </c>
      <c r="B138">
        <v>4</v>
      </c>
      <c r="C138" s="1">
        <v>1162.2</v>
      </c>
      <c r="D138" s="4">
        <f t="shared" ca="1" si="23"/>
        <v>1269.3403467334349</v>
      </c>
      <c r="E138" s="4">
        <f t="shared" ca="1" si="24"/>
        <v>-1.586048305331281</v>
      </c>
      <c r="F138" s="1">
        <f t="shared" ca="1" si="25"/>
        <v>0.94136724682291995</v>
      </c>
      <c r="G138" s="4">
        <f t="shared" ca="1" si="26"/>
        <v>1216.7257124761738</v>
      </c>
      <c r="H138" s="4">
        <f t="shared" ca="1" si="27"/>
        <v>-54.525712476173794</v>
      </c>
      <c r="I138" s="4">
        <f t="shared" ca="1" si="28"/>
        <v>54.525712476173794</v>
      </c>
      <c r="J138" s="4">
        <f t="shared" ca="1" si="29"/>
        <v>2973.0533210343747</v>
      </c>
      <c r="K138" s="4">
        <f t="shared" ca="1" si="30"/>
        <v>4.6915946030092748E-2</v>
      </c>
      <c r="L138" s="4">
        <f ca="1">AVERAGE(I$3:I138)</f>
        <v>47.828767261394056</v>
      </c>
      <c r="M138" s="4">
        <f ca="1">AVERAGE(J$3:J138)</f>
        <v>4903.8517951892181</v>
      </c>
      <c r="N138" s="4">
        <f ca="1">AVERAGE(K$3:K138)</f>
        <v>4.9180713756777628E-2</v>
      </c>
      <c r="O138" s="4">
        <f ca="1">SUM(H$3:H138)</f>
        <v>-304.30177308065993</v>
      </c>
      <c r="P138">
        <f t="shared" ca="1" si="31"/>
        <v>-6.3623168754818229</v>
      </c>
    </row>
    <row r="139" spans="1:16" ht="12.75" hidden="1" customHeight="1">
      <c r="A139">
        <f t="shared" si="32"/>
        <v>137</v>
      </c>
      <c r="B139">
        <v>5</v>
      </c>
      <c r="C139" s="1">
        <v>1215.9000000000001</v>
      </c>
      <c r="D139" s="4">
        <f t="shared" ca="1" si="23"/>
        <v>1253.1412495418599</v>
      </c>
      <c r="E139" s="4">
        <f t="shared" ca="1" si="24"/>
        <v>-3.0473531939556526</v>
      </c>
      <c r="F139" s="1">
        <f t="shared" ca="1" si="25"/>
        <v>0.98755571274571186</v>
      </c>
      <c r="G139" s="4">
        <f t="shared" ca="1" si="26"/>
        <v>1251.9779997706057</v>
      </c>
      <c r="H139" s="4">
        <f t="shared" ca="1" si="27"/>
        <v>-36.077999770605629</v>
      </c>
      <c r="I139" s="4">
        <f t="shared" ca="1" si="28"/>
        <v>36.077999770605629</v>
      </c>
      <c r="J139" s="4">
        <f t="shared" ca="1" si="29"/>
        <v>1301.6220674478197</v>
      </c>
      <c r="K139" s="4">
        <f t="shared" ca="1" si="30"/>
        <v>2.9671847825154724E-2</v>
      </c>
      <c r="L139" s="4">
        <f ca="1">AVERAGE(I$3:I139)</f>
        <v>47.742995235913853</v>
      </c>
      <c r="M139" s="4">
        <f ca="1">AVERAGE(J$3:J139)</f>
        <v>4877.558147541471</v>
      </c>
      <c r="N139" s="4">
        <f ca="1">AVERAGE(K$3:K139)</f>
        <v>4.9038313275524908E-2</v>
      </c>
      <c r="O139" s="4">
        <f ca="1">SUM(H$3:H139)</f>
        <v>-340.37977285126556</v>
      </c>
      <c r="P139">
        <f t="shared" ca="1" si="31"/>
        <v>-7.1294180679141954</v>
      </c>
    </row>
    <row r="140" spans="1:16" ht="12.75" hidden="1" customHeight="1">
      <c r="A140">
        <f t="shared" si="32"/>
        <v>138</v>
      </c>
      <c r="B140">
        <v>6</v>
      </c>
      <c r="C140" s="1">
        <v>1212</v>
      </c>
      <c r="D140" s="4">
        <f t="shared" ca="1" si="23"/>
        <v>1207.1173006172958</v>
      </c>
      <c r="E140" s="4">
        <f t="shared" ca="1" si="24"/>
        <v>-7.3450127670165015</v>
      </c>
      <c r="F140" s="1">
        <f t="shared" ca="1" si="25"/>
        <v>1.0606900160998118</v>
      </c>
      <c r="G140" s="4">
        <f t="shared" ca="1" si="26"/>
        <v>1325.9621150435351</v>
      </c>
      <c r="H140" s="4">
        <f t="shared" ca="1" si="27"/>
        <v>-113.96211504353505</v>
      </c>
      <c r="I140" s="4">
        <f t="shared" ca="1" si="28"/>
        <v>113.96211504353505</v>
      </c>
      <c r="J140" s="4">
        <f t="shared" ca="1" si="29"/>
        <v>12987.363665195919</v>
      </c>
      <c r="K140" s="4">
        <f t="shared" ca="1" si="30"/>
        <v>9.4028147725688987E-2</v>
      </c>
      <c r="L140" s="4">
        <f ca="1">AVERAGE(I$3:I140)</f>
        <v>48.222843930171976</v>
      </c>
      <c r="M140" s="4">
        <f ca="1">AVERAGE(J$3:J140)</f>
        <v>4936.3248541911407</v>
      </c>
      <c r="N140" s="4">
        <f ca="1">AVERAGE(K$3:K140)</f>
        <v>4.9364326568642043E-2</v>
      </c>
      <c r="O140" s="4">
        <f ca="1">SUM(H$3:H140)</f>
        <v>-454.34188789480061</v>
      </c>
      <c r="P140">
        <f t="shared" ca="1" si="31"/>
        <v>-9.4217149148793542</v>
      </c>
    </row>
    <row r="141" spans="1:16" ht="12.75" hidden="1" customHeight="1">
      <c r="A141">
        <f t="shared" si="32"/>
        <v>139</v>
      </c>
      <c r="B141">
        <v>7</v>
      </c>
      <c r="C141" s="1">
        <v>1262</v>
      </c>
      <c r="D141" s="4">
        <f t="shared" ca="1" si="23"/>
        <v>1198.4804093787466</v>
      </c>
      <c r="E141" s="4">
        <f t="shared" ca="1" si="24"/>
        <v>-7.4742006141697717</v>
      </c>
      <c r="F141" s="1">
        <f t="shared" ca="1" si="25"/>
        <v>1.0547054561903348</v>
      </c>
      <c r="G141" s="4">
        <f t="shared" ca="1" si="26"/>
        <v>1265.4063781816506</v>
      </c>
      <c r="H141" s="4">
        <f t="shared" ca="1" si="27"/>
        <v>-3.4063781816505525</v>
      </c>
      <c r="I141" s="4">
        <f t="shared" ca="1" si="28"/>
        <v>3.4063781816505525</v>
      </c>
      <c r="J141" s="4">
        <f t="shared" ca="1" si="29"/>
        <v>11.603412316424924</v>
      </c>
      <c r="K141" s="4">
        <f t="shared" ca="1" si="30"/>
        <v>2.6991903182650972E-3</v>
      </c>
      <c r="L141" s="4">
        <f ca="1">AVERAGE(I$3:I141)</f>
        <v>47.900423313276136</v>
      </c>
      <c r="M141" s="4">
        <f ca="1">AVERAGE(J$3:J141)</f>
        <v>4900.8952035301709</v>
      </c>
      <c r="N141" s="4">
        <f ca="1">AVERAGE(K$3:K141)</f>
        <v>4.9028606163963068E-2</v>
      </c>
      <c r="O141" s="4">
        <f ca="1">SUM(H$3:H141)</f>
        <v>-457.74826607645116</v>
      </c>
      <c r="P141">
        <f t="shared" ca="1" si="31"/>
        <v>-9.5562467805912092</v>
      </c>
    </row>
    <row r="142" spans="1:16" ht="12.75" hidden="1" customHeight="1">
      <c r="A142">
        <f t="shared" si="32"/>
        <v>140</v>
      </c>
      <c r="B142">
        <v>8</v>
      </c>
      <c r="C142" s="1">
        <v>1329.3999999999999</v>
      </c>
      <c r="D142" s="4">
        <f t="shared" ca="1" si="23"/>
        <v>1202.054901853144</v>
      </c>
      <c r="E142" s="4">
        <f t="shared" ca="1" si="24"/>
        <v>-6.3693313053130538</v>
      </c>
      <c r="F142" s="1">
        <f t="shared" ca="1" si="25"/>
        <v>1.0908989977522829</v>
      </c>
      <c r="G142" s="4">
        <f t="shared" ca="1" si="26"/>
        <v>1299.267479458023</v>
      </c>
      <c r="H142" s="4">
        <f t="shared" ca="1" si="27"/>
        <v>30.132520541976874</v>
      </c>
      <c r="I142" s="4">
        <f t="shared" ca="1" si="28"/>
        <v>30.132520541976874</v>
      </c>
      <c r="J142" s="4">
        <f t="shared" ca="1" si="29"/>
        <v>907.96879421265828</v>
      </c>
      <c r="K142" s="4">
        <f t="shared" ca="1" si="30"/>
        <v>2.2666255861273413E-2</v>
      </c>
      <c r="L142" s="4">
        <f ca="1">AVERAGE(I$3:I142)</f>
        <v>47.773509722052573</v>
      </c>
      <c r="M142" s="4">
        <f ca="1">AVERAGE(J$3:J142)</f>
        <v>4872.3743006064751</v>
      </c>
      <c r="N142" s="4">
        <f ca="1">AVERAGE(K$3:K142)</f>
        <v>4.8840303661800998E-2</v>
      </c>
      <c r="O142" s="4">
        <f ca="1">SUM(H$3:H142)</f>
        <v>-427.61574553447429</v>
      </c>
      <c r="P142">
        <f t="shared" ca="1" si="31"/>
        <v>-8.9508965956730613</v>
      </c>
    </row>
    <row r="143" spans="1:16" ht="12.75" hidden="1" customHeight="1">
      <c r="A143">
        <f t="shared" si="32"/>
        <v>141</v>
      </c>
      <c r="B143">
        <v>9</v>
      </c>
      <c r="C143" s="1">
        <v>1247.8</v>
      </c>
      <c r="D143" s="4">
        <f t="shared" ca="1" si="23"/>
        <v>1166.3367052469275</v>
      </c>
      <c r="E143" s="4">
        <f t="shared" ca="1" si="24"/>
        <v>-9.304217835403394</v>
      </c>
      <c r="F143" s="1">
        <f t="shared" ca="1" si="25"/>
        <v>1.111810651007735</v>
      </c>
      <c r="G143" s="4">
        <f t="shared" ca="1" si="26"/>
        <v>1329.3759525913388</v>
      </c>
      <c r="H143" s="4">
        <f t="shared" ca="1" si="27"/>
        <v>-81.575952591338819</v>
      </c>
      <c r="I143" s="4">
        <f t="shared" ca="1" si="28"/>
        <v>81.575952591338819</v>
      </c>
      <c r="J143" s="4">
        <f t="shared" ca="1" si="29"/>
        <v>6654.6360411843589</v>
      </c>
      <c r="K143" s="4">
        <f t="shared" ca="1" si="30"/>
        <v>6.5375823522470608E-2</v>
      </c>
      <c r="L143" s="4">
        <f ca="1">AVERAGE(I$3:I143)</f>
        <v>48.013243359423399</v>
      </c>
      <c r="M143" s="4">
        <f ca="1">AVERAGE(J$3:J143)</f>
        <v>4885.0144547949703</v>
      </c>
      <c r="N143" s="4">
        <f ca="1">AVERAGE(K$3:K143)</f>
        <v>4.8957576852302204E-2</v>
      </c>
      <c r="O143" s="4">
        <f ca="1">SUM(H$3:H143)</f>
        <v>-509.1916981258131</v>
      </c>
      <c r="P143">
        <f t="shared" ca="1" si="31"/>
        <v>-10.605234358238283</v>
      </c>
    </row>
    <row r="144" spans="1:16" ht="12.75" hidden="1" customHeight="1">
      <c r="A144">
        <f t="shared" si="32"/>
        <v>142</v>
      </c>
      <c r="B144">
        <v>10</v>
      </c>
      <c r="C144" s="1">
        <v>1301.5999999999999</v>
      </c>
      <c r="D144" s="4">
        <f t="shared" ref="D144:D207" ca="1" si="33">(1-$T$2)*SUM(D143:E143)+$T$2*(C144/F144)</f>
        <v>1167.9055141971812</v>
      </c>
      <c r="E144" s="4">
        <f t="shared" ref="E144:E207" ca="1" si="34">(1-$T$3)*E143+$T$3*(D144-D143)</f>
        <v>-8.2169151568376844</v>
      </c>
      <c r="F144" s="1">
        <f t="shared" ref="F144:F207" ca="1" si="35">(1-$T$4)*F132+$T$4*(C132/SUM(D131:E131))</f>
        <v>1.0991246861713135</v>
      </c>
      <c r="G144" s="4">
        <f t="shared" ref="G144:G207" ca="1" si="36">SUM(D143:E143)*F144</f>
        <v>1271.7229696162055</v>
      </c>
      <c r="H144" s="4">
        <f t="shared" ca="1" si="27"/>
        <v>29.877030383794363</v>
      </c>
      <c r="I144" s="4">
        <f t="shared" ca="1" si="28"/>
        <v>29.877030383794363</v>
      </c>
      <c r="J144" s="4">
        <f t="shared" ca="1" si="29"/>
        <v>892.63694455417158</v>
      </c>
      <c r="K144" s="4">
        <f t="shared" ca="1" si="30"/>
        <v>2.2954079889208948E-2</v>
      </c>
      <c r="L144" s="4">
        <f ca="1">AVERAGE(I$3:I144)</f>
        <v>47.885523549735872</v>
      </c>
      <c r="M144" s="4">
        <f ca="1">AVERAGE(J$3:J144)</f>
        <v>4856.8991202158095</v>
      </c>
      <c r="N144" s="4">
        <f ca="1">AVERAGE(K$3:K144)</f>
        <v>4.877445363425225E-2</v>
      </c>
      <c r="O144" s="4">
        <f ca="1">SUM(H$3:H144)</f>
        <v>-479.31466774201874</v>
      </c>
      <c r="P144">
        <f t="shared" ca="1" si="31"/>
        <v>-10.009594387000549</v>
      </c>
    </row>
    <row r="145" spans="1:16" ht="12.75" hidden="1" customHeight="1">
      <c r="A145">
        <f t="shared" si="32"/>
        <v>143</v>
      </c>
      <c r="B145">
        <v>11</v>
      </c>
      <c r="C145" s="1">
        <v>1217.5999999999999</v>
      </c>
      <c r="D145" s="4">
        <f t="shared" ca="1" si="33"/>
        <v>1152.2327917999173</v>
      </c>
      <c r="E145" s="4">
        <f t="shared" ca="1" si="34"/>
        <v>-8.9624958808803061</v>
      </c>
      <c r="F145" s="1">
        <f t="shared" ca="1" si="35"/>
        <v>1.0670881913315307</v>
      </c>
      <c r="G145" s="4">
        <f t="shared" ca="1" si="36"/>
        <v>1237.4900096577567</v>
      </c>
      <c r="H145" s="4">
        <f t="shared" ca="1" si="27"/>
        <v>-19.890009657756764</v>
      </c>
      <c r="I145" s="4">
        <f t="shared" ca="1" si="28"/>
        <v>19.890009657756764</v>
      </c>
      <c r="J145" s="4">
        <f t="shared" ca="1" si="29"/>
        <v>395.61248418565731</v>
      </c>
      <c r="K145" s="4">
        <f t="shared" ca="1" si="30"/>
        <v>1.6335421860838341E-2</v>
      </c>
      <c r="L145" s="4">
        <f ca="1">AVERAGE(I$3:I145)</f>
        <v>47.689750725316436</v>
      </c>
      <c r="M145" s="4">
        <f ca="1">AVERAGE(J$3:J145)</f>
        <v>4825.7013115722411</v>
      </c>
      <c r="N145" s="4">
        <f ca="1">AVERAGE(K$3:K145)</f>
        <v>4.8547607258214394E-2</v>
      </c>
      <c r="O145" s="4">
        <f ca="1">SUM(H$3:H145)</f>
        <v>-499.20467739977551</v>
      </c>
      <c r="P145">
        <f t="shared" ca="1" si="31"/>
        <v>-10.467756065136427</v>
      </c>
    </row>
    <row r="146" spans="1:16" ht="12.75" hidden="1" customHeight="1">
      <c r="A146">
        <f t="shared" si="32"/>
        <v>144</v>
      </c>
      <c r="B146">
        <v>12</v>
      </c>
      <c r="C146" s="1">
        <v>990.89999999999986</v>
      </c>
      <c r="D146" s="4">
        <f t="shared" ca="1" si="33"/>
        <v>1095.4345815956742</v>
      </c>
      <c r="E146" s="4">
        <f t="shared" ca="1" si="34"/>
        <v>-13.746067313216585</v>
      </c>
      <c r="F146" s="1">
        <f t="shared" ca="1" si="35"/>
        <v>0.96797731931445352</v>
      </c>
      <c r="G146" s="4">
        <f t="shared" ca="1" si="36"/>
        <v>1106.6597162955513</v>
      </c>
      <c r="H146" s="4">
        <f t="shared" ca="1" si="27"/>
        <v>-115.75971629555147</v>
      </c>
      <c r="I146" s="4">
        <f t="shared" ca="1" si="28"/>
        <v>115.75971629555147</v>
      </c>
      <c r="J146" s="4">
        <f t="shared" ca="1" si="29"/>
        <v>13400.311916826564</v>
      </c>
      <c r="K146" s="4">
        <f t="shared" ca="1" si="30"/>
        <v>0.11682280381022453</v>
      </c>
      <c r="L146" s="4">
        <f ca="1">AVERAGE(I$3:I146)</f>
        <v>48.162458819554182</v>
      </c>
      <c r="M146" s="4">
        <f ca="1">AVERAGE(J$3:J146)</f>
        <v>4885.2472185531742</v>
      </c>
      <c r="N146" s="4">
        <f ca="1">AVERAGE(K$3:K146)</f>
        <v>4.9021740567603354E-2</v>
      </c>
      <c r="O146" s="4">
        <f ca="1">SUM(H$3:H146)</f>
        <v>-614.96439369532698</v>
      </c>
      <c r="P146">
        <f t="shared" ca="1" si="31"/>
        <v>-12.768542320469082</v>
      </c>
    </row>
    <row r="147" spans="1:16" ht="12.75" hidden="1" customHeight="1">
      <c r="A147">
        <f t="shared" si="32"/>
        <v>145</v>
      </c>
      <c r="B147">
        <v>1</v>
      </c>
      <c r="C147" s="1">
        <v>986.3</v>
      </c>
      <c r="D147" s="4">
        <f t="shared" ca="1" si="33"/>
        <v>1076.9731140235003</v>
      </c>
      <c r="E147" s="4">
        <f t="shared" ca="1" si="34"/>
        <v>-14.217607339112316</v>
      </c>
      <c r="F147" s="1">
        <f t="shared" ca="1" si="35"/>
        <v>0.92186184449981712</v>
      </c>
      <c r="G147" s="4">
        <f t="shared" ca="1" si="36"/>
        <v>997.16736895069312</v>
      </c>
      <c r="H147" s="4">
        <f t="shared" ca="1" si="27"/>
        <v>-10.867368950693162</v>
      </c>
      <c r="I147" s="4">
        <f t="shared" ca="1" si="28"/>
        <v>10.867368950693162</v>
      </c>
      <c r="J147" s="4">
        <f t="shared" ca="1" si="29"/>
        <v>118.0997079104898</v>
      </c>
      <c r="K147" s="4">
        <f t="shared" ca="1" si="30"/>
        <v>1.1018319933786032E-2</v>
      </c>
      <c r="L147" s="4">
        <f ca="1">AVERAGE(I$3:I147)</f>
        <v>47.905251303217206</v>
      </c>
      <c r="M147" s="4">
        <f ca="1">AVERAGE(J$3:J147)</f>
        <v>4852.3703391694307</v>
      </c>
      <c r="N147" s="4">
        <f ca="1">AVERAGE(K$3:K147)</f>
        <v>4.8759648011508061E-2</v>
      </c>
      <c r="O147" s="4">
        <f ca="1">SUM(H$3:H147)</f>
        <v>-625.83176264602014</v>
      </c>
      <c r="P147">
        <f t="shared" ca="1" si="31"/>
        <v>-13.063949058210884</v>
      </c>
    </row>
    <row r="148" spans="1:16" ht="12.75" hidden="1" customHeight="1">
      <c r="A148">
        <f t="shared" si="32"/>
        <v>146</v>
      </c>
      <c r="B148">
        <v>2</v>
      </c>
      <c r="C148" s="1">
        <v>731.90000000000009</v>
      </c>
      <c r="D148" s="4">
        <f t="shared" ca="1" si="33"/>
        <v>969.02780172264147</v>
      </c>
      <c r="E148" s="4">
        <f t="shared" ca="1" si="34"/>
        <v>-23.590377835286972</v>
      </c>
      <c r="F148" s="1">
        <f t="shared" ca="1" si="35"/>
        <v>0.88347172767178983</v>
      </c>
      <c r="G148" s="4">
        <f t="shared" ca="1" si="36"/>
        <v>938.9144435831646</v>
      </c>
      <c r="H148" s="4">
        <f t="shared" ca="1" si="27"/>
        <v>-207.01444358316451</v>
      </c>
      <c r="I148" s="4">
        <f t="shared" ca="1" si="28"/>
        <v>207.01444358316451</v>
      </c>
      <c r="J148" s="4">
        <f t="shared" ca="1" si="29"/>
        <v>42854.979852047203</v>
      </c>
      <c r="K148" s="4">
        <f t="shared" ca="1" si="30"/>
        <v>0.28284525697932023</v>
      </c>
      <c r="L148" s="4">
        <f ca="1">AVERAGE(I$3:I148)</f>
        <v>48.995040291436027</v>
      </c>
      <c r="M148" s="4">
        <f ca="1">AVERAGE(J$3:J148)</f>
        <v>5112.6621851480459</v>
      </c>
      <c r="N148" s="4">
        <f ca="1">AVERAGE(K$3:K148)</f>
        <v>5.0362974100328695E-2</v>
      </c>
      <c r="O148" s="4">
        <f ca="1">SUM(H$3:H148)</f>
        <v>-832.84620622918465</v>
      </c>
      <c r="P148">
        <f t="shared" ca="1" si="31"/>
        <v>-16.998581923296427</v>
      </c>
    </row>
    <row r="149" spans="1:16" ht="12.75" hidden="1" customHeight="1">
      <c r="A149">
        <f t="shared" si="32"/>
        <v>147</v>
      </c>
      <c r="B149">
        <v>3</v>
      </c>
      <c r="C149" s="1">
        <v>900.7</v>
      </c>
      <c r="D149" s="4">
        <f t="shared" ca="1" si="33"/>
        <v>998.49863598863203</v>
      </c>
      <c r="E149" s="4">
        <f t="shared" ca="1" si="34"/>
        <v>-18.28425662515922</v>
      </c>
      <c r="F149" s="1">
        <f t="shared" ca="1" si="35"/>
        <v>0.83545865427222998</v>
      </c>
      <c r="G149" s="4">
        <f t="shared" ca="1" si="36"/>
        <v>789.87387785953308</v>
      </c>
      <c r="H149" s="4">
        <f t="shared" ca="1" si="27"/>
        <v>110.82612214046696</v>
      </c>
      <c r="I149" s="4">
        <f t="shared" ca="1" si="28"/>
        <v>110.82612214046696</v>
      </c>
      <c r="J149" s="4">
        <f t="shared" ca="1" si="29"/>
        <v>12282.429348693702</v>
      </c>
      <c r="K149" s="4">
        <f t="shared" ca="1" si="30"/>
        <v>0.12304443448480844</v>
      </c>
      <c r="L149" s="4">
        <f ca="1">AVERAGE(I$3:I149)</f>
        <v>49.415659895851199</v>
      </c>
      <c r="M149" s="4">
        <f ca="1">AVERAGE(J$3:J149)</f>
        <v>5161.4361114306694</v>
      </c>
      <c r="N149" s="4">
        <f ca="1">AVERAGE(K$3:K149)</f>
        <v>5.0857405803624474E-2</v>
      </c>
      <c r="O149" s="4">
        <f ca="1">SUM(H$3:H149)</f>
        <v>-722.02008408871768</v>
      </c>
      <c r="P149">
        <f t="shared" ca="1" si="31"/>
        <v>-14.611159410001857</v>
      </c>
    </row>
    <row r="150" spans="1:16" ht="12.75" hidden="1" customHeight="1">
      <c r="A150">
        <f t="shared" si="32"/>
        <v>148</v>
      </c>
      <c r="B150">
        <v>4</v>
      </c>
      <c r="C150" s="1">
        <v>940.89999999999986</v>
      </c>
      <c r="D150" s="4">
        <f t="shared" ca="1" si="33"/>
        <v>1000.8777963808498</v>
      </c>
      <c r="E150" s="4">
        <f t="shared" ca="1" si="34"/>
        <v>-16.217914923421525</v>
      </c>
      <c r="F150" s="1">
        <f t="shared" ca="1" si="35"/>
        <v>0.91183708771154071</v>
      </c>
      <c r="G150" s="4">
        <f t="shared" ca="1" si="36"/>
        <v>893.79582501176446</v>
      </c>
      <c r="H150" s="4">
        <f t="shared" ca="1" si="27"/>
        <v>47.1041749882354</v>
      </c>
      <c r="I150" s="4">
        <f t="shared" ca="1" si="28"/>
        <v>47.1041749882354</v>
      </c>
      <c r="J150" s="4">
        <f t="shared" ca="1" si="29"/>
        <v>2218.8033013223012</v>
      </c>
      <c r="K150" s="4">
        <f t="shared" ca="1" si="30"/>
        <v>5.0062891899495594E-2</v>
      </c>
      <c r="L150" s="4">
        <f ca="1">AVERAGE(I$3:I150)</f>
        <v>49.400041754583526</v>
      </c>
      <c r="M150" s="4">
        <f ca="1">AVERAGE(J$3:J150)</f>
        <v>5141.553457308315</v>
      </c>
      <c r="N150" s="4">
        <f ca="1">AVERAGE(K$3:K150)</f>
        <v>5.0852037466434408E-2</v>
      </c>
      <c r="O150" s="4">
        <f ca="1">SUM(H$3:H150)</f>
        <v>-674.91590910048228</v>
      </c>
      <c r="P150">
        <f t="shared" ca="1" si="31"/>
        <v>-13.662253818598463</v>
      </c>
    </row>
    <row r="151" spans="1:16" ht="12.75" hidden="1" customHeight="1">
      <c r="A151">
        <f t="shared" si="32"/>
        <v>149</v>
      </c>
      <c r="B151">
        <v>5</v>
      </c>
      <c r="C151" s="1">
        <v>994.5</v>
      </c>
      <c r="D151" s="4">
        <f t="shared" ca="1" si="33"/>
        <v>1001.9013662884583</v>
      </c>
      <c r="E151" s="4">
        <f t="shared" ca="1" si="34"/>
        <v>-14.493766440318513</v>
      </c>
      <c r="F151" s="1">
        <f t="shared" ca="1" si="35"/>
        <v>0.96763497584051095</v>
      </c>
      <c r="G151" s="4">
        <f t="shared" ca="1" si="36"/>
        <v>952.7913406051789</v>
      </c>
      <c r="H151" s="4">
        <f t="shared" ca="1" si="27"/>
        <v>41.708659394821098</v>
      </c>
      <c r="I151" s="4">
        <f t="shared" ca="1" si="28"/>
        <v>41.708659394821098</v>
      </c>
      <c r="J151" s="4">
        <f t="shared" ca="1" si="29"/>
        <v>1739.6122685131982</v>
      </c>
      <c r="K151" s="4">
        <f t="shared" ca="1" si="30"/>
        <v>4.1939325686094618E-2</v>
      </c>
      <c r="L151" s="4">
        <f ca="1">AVERAGE(I$3:I151)</f>
        <v>49.34842173874619</v>
      </c>
      <c r="M151" s="4">
        <f ca="1">AVERAGE(J$3:J151)</f>
        <v>5118.7216372492876</v>
      </c>
      <c r="N151" s="4">
        <f ca="1">AVERAGE(K$3:K151)</f>
        <v>5.0792220608848235E-2</v>
      </c>
      <c r="O151" s="4">
        <f ca="1">SUM(H$3:H151)</f>
        <v>-633.20724970566118</v>
      </c>
      <c r="P151">
        <f t="shared" ca="1" si="31"/>
        <v>-12.831357668496517</v>
      </c>
    </row>
    <row r="152" spans="1:16" ht="12.75" hidden="1" customHeight="1">
      <c r="A152">
        <f t="shared" si="32"/>
        <v>150</v>
      </c>
      <c r="B152">
        <v>6</v>
      </c>
      <c r="C152" s="1">
        <v>965.1</v>
      </c>
      <c r="D152" s="4">
        <f t="shared" ca="1" si="33"/>
        <v>979.69431839726235</v>
      </c>
      <c r="E152" s="4">
        <f t="shared" ca="1" si="34"/>
        <v>-15.265094585406262</v>
      </c>
      <c r="F152" s="1">
        <f t="shared" ca="1" si="35"/>
        <v>0.99687602519598506</v>
      </c>
      <c r="G152" s="4">
        <f t="shared" ca="1" si="36"/>
        <v>984.32296338492142</v>
      </c>
      <c r="H152" s="4">
        <f t="shared" ca="1" si="27"/>
        <v>-19.2229633849214</v>
      </c>
      <c r="I152" s="4">
        <f t="shared" ca="1" si="28"/>
        <v>19.2229633849214</v>
      </c>
      <c r="J152" s="4">
        <f t="shared" ca="1" si="29"/>
        <v>369.52232129802877</v>
      </c>
      <c r="K152" s="4">
        <f t="shared" ca="1" si="30"/>
        <v>1.9918105258440989E-2</v>
      </c>
      <c r="L152" s="4">
        <f ca="1">AVERAGE(I$3:I152)</f>
        <v>49.147585349720693</v>
      </c>
      <c r="M152" s="4">
        <f ca="1">AVERAGE(J$3:J152)</f>
        <v>5087.0603084762788</v>
      </c>
      <c r="N152" s="4">
        <f ca="1">AVERAGE(K$3:K152)</f>
        <v>5.0586393173178854E-2</v>
      </c>
      <c r="O152" s="4">
        <f ca="1">SUM(H$3:H152)</f>
        <v>-652.43021309058258</v>
      </c>
      <c r="P152">
        <f t="shared" ca="1" si="31"/>
        <v>-13.274918970038279</v>
      </c>
    </row>
    <row r="153" spans="1:16" ht="12.75" hidden="1" customHeight="1">
      <c r="A153">
        <f t="shared" si="32"/>
        <v>151</v>
      </c>
      <c r="B153">
        <v>7</v>
      </c>
      <c r="C153" s="1">
        <v>1009.2</v>
      </c>
      <c r="D153" s="4">
        <f t="shared" ca="1" si="33"/>
        <v>962.12204270148027</v>
      </c>
      <c r="E153" s="4">
        <f t="shared" ca="1" si="34"/>
        <v>-15.495812696443844</v>
      </c>
      <c r="F153" s="1">
        <f t="shared" ca="1" si="35"/>
        <v>1.0527180251158699</v>
      </c>
      <c r="G153" s="4">
        <f t="shared" ca="1" si="36"/>
        <v>1015.2720278552484</v>
      </c>
      <c r="H153" s="4">
        <f t="shared" ca="1" si="27"/>
        <v>-6.0720278552483933</v>
      </c>
      <c r="I153" s="4">
        <f t="shared" ca="1" si="28"/>
        <v>6.0720278552483933</v>
      </c>
      <c r="J153" s="4">
        <f t="shared" ca="1" si="29"/>
        <v>36.869522274912406</v>
      </c>
      <c r="K153" s="4">
        <f t="shared" ca="1" si="30"/>
        <v>6.0166744503055815E-3</v>
      </c>
      <c r="L153" s="4">
        <f ca="1">AVERAGE(I$3:I153)</f>
        <v>48.862316757042066</v>
      </c>
      <c r="M153" s="4">
        <f ca="1">AVERAGE(J$3:J153)</f>
        <v>5053.6153363822305</v>
      </c>
      <c r="N153" s="4">
        <f ca="1">AVERAGE(K$3:K153)</f>
        <v>5.0291229473027374E-2</v>
      </c>
      <c r="O153" s="4">
        <f ca="1">SUM(H$3:H153)</f>
        <v>-658.50224094583098</v>
      </c>
      <c r="P153">
        <f t="shared" ca="1" si="31"/>
        <v>-13.476688881128979</v>
      </c>
    </row>
    <row r="154" spans="1:16" ht="12.75" hidden="1" customHeight="1">
      <c r="A154">
        <f t="shared" si="32"/>
        <v>152</v>
      </c>
      <c r="B154">
        <v>8</v>
      </c>
      <c r="C154" s="1">
        <v>1105.8</v>
      </c>
      <c r="D154" s="4">
        <f t="shared" ca="1" si="33"/>
        <v>966.96220303749919</v>
      </c>
      <c r="E154" s="4">
        <f t="shared" ca="1" si="34"/>
        <v>-13.462215393197566</v>
      </c>
      <c r="F154" s="1">
        <f t="shared" ca="1" si="35"/>
        <v>1.1086090350502942</v>
      </c>
      <c r="G154" s="4">
        <f t="shared" ca="1" si="36"/>
        <v>1049.4383913991812</v>
      </c>
      <c r="H154" s="4">
        <f t="shared" ca="1" si="27"/>
        <v>56.361608600818727</v>
      </c>
      <c r="I154" s="4">
        <f t="shared" ca="1" si="28"/>
        <v>56.361608600818727</v>
      </c>
      <c r="J154" s="4">
        <f t="shared" ca="1" si="29"/>
        <v>3176.6309240718833</v>
      </c>
      <c r="K154" s="4">
        <f t="shared" ca="1" si="30"/>
        <v>5.0969079942863746E-2</v>
      </c>
      <c r="L154" s="4">
        <f ca="1">AVERAGE(I$3:I154)</f>
        <v>48.911654203382703</v>
      </c>
      <c r="M154" s="4">
        <f ca="1">AVERAGE(J$3:J154)</f>
        <v>5041.2667547222936</v>
      </c>
      <c r="N154" s="4">
        <f ca="1">AVERAGE(K$3:K154)</f>
        <v>5.0295689015592088E-2</v>
      </c>
      <c r="O154" s="4">
        <f ca="1">SUM(H$3:H154)</f>
        <v>-602.14063234501225</v>
      </c>
      <c r="P154">
        <f t="shared" ca="1" si="31"/>
        <v>-12.310780368237239</v>
      </c>
    </row>
    <row r="155" spans="1:16" ht="12.75" hidden="1" customHeight="1">
      <c r="A155">
        <f t="shared" si="32"/>
        <v>153</v>
      </c>
      <c r="B155">
        <v>9</v>
      </c>
      <c r="C155" s="1">
        <v>1023.9</v>
      </c>
      <c r="D155" s="4">
        <f t="shared" ca="1" si="33"/>
        <v>957.00564155426127</v>
      </c>
      <c r="E155" s="4">
        <f t="shared" ca="1" si="34"/>
        <v>-13.111650002201602</v>
      </c>
      <c r="F155" s="1">
        <f t="shared" ca="1" si="35"/>
        <v>1.0640529727179704</v>
      </c>
      <c r="G155" s="4">
        <f t="shared" ca="1" si="36"/>
        <v>1014.5744963394673</v>
      </c>
      <c r="H155" s="4">
        <f t="shared" ca="1" si="27"/>
        <v>9.3255036605327177</v>
      </c>
      <c r="I155" s="4">
        <f t="shared" ca="1" si="28"/>
        <v>9.3255036605327177</v>
      </c>
      <c r="J155" s="4">
        <f t="shared" ca="1" si="29"/>
        <v>86.965018522609114</v>
      </c>
      <c r="K155" s="4">
        <f t="shared" ca="1" si="30"/>
        <v>9.1078266046808465E-3</v>
      </c>
      <c r="L155" s="4">
        <f ca="1">AVERAGE(I$3:I155)</f>
        <v>48.65292119329871</v>
      </c>
      <c r="M155" s="4">
        <f ca="1">AVERAGE(J$3:J155)</f>
        <v>5008.885697622949</v>
      </c>
      <c r="N155" s="4">
        <f ca="1">AVERAGE(K$3:K155)</f>
        <v>5.0026487300488094E-2</v>
      </c>
      <c r="O155" s="4">
        <f ca="1">SUM(H$3:H155)</f>
        <v>-592.81512868447953</v>
      </c>
      <c r="P155">
        <f t="shared" ca="1" si="31"/>
        <v>-12.184574207357809</v>
      </c>
    </row>
    <row r="156" spans="1:16" ht="12.75" hidden="1" customHeight="1">
      <c r="A156">
        <f t="shared" si="32"/>
        <v>154</v>
      </c>
      <c r="B156">
        <v>10</v>
      </c>
      <c r="C156" s="1">
        <v>1100</v>
      </c>
      <c r="D156" s="4">
        <f t="shared" ca="1" si="33"/>
        <v>960.17808245461686</v>
      </c>
      <c r="E156" s="4">
        <f t="shared" ca="1" si="34"/>
        <v>-11.483240911945883</v>
      </c>
      <c r="F156" s="1">
        <f t="shared" ca="1" si="35"/>
        <v>1.1172001693545419</v>
      </c>
      <c r="G156" s="4">
        <f t="shared" ca="1" si="36"/>
        <v>1054.5185272146957</v>
      </c>
      <c r="H156" s="4">
        <f t="shared" ca="1" si="27"/>
        <v>45.481472785304277</v>
      </c>
      <c r="I156" s="4">
        <f t="shared" ca="1" si="28"/>
        <v>45.481472785304277</v>
      </c>
      <c r="J156" s="4">
        <f t="shared" ca="1" si="29"/>
        <v>2068.5643667203735</v>
      </c>
      <c r="K156" s="4">
        <f t="shared" ca="1" si="30"/>
        <v>4.1346793441185706E-2</v>
      </c>
      <c r="L156" s="4">
        <f ca="1">AVERAGE(I$3:I156)</f>
        <v>48.632327372467579</v>
      </c>
      <c r="M156" s="4">
        <f ca="1">AVERAGE(J$3:J156)</f>
        <v>4989.7927019677381</v>
      </c>
      <c r="N156" s="4">
        <f ca="1">AVERAGE(K$3:K156)</f>
        <v>4.9970125652051063E-2</v>
      </c>
      <c r="O156" s="4">
        <f ca="1">SUM(H$3:H156)</f>
        <v>-547.33365589917526</v>
      </c>
      <c r="P156">
        <f t="shared" ca="1" si="31"/>
        <v>-11.254523183873768</v>
      </c>
    </row>
    <row r="157" spans="1:16" ht="12.75" hidden="1" customHeight="1">
      <c r="A157">
        <f t="shared" si="32"/>
        <v>155</v>
      </c>
      <c r="B157">
        <v>11</v>
      </c>
      <c r="C157" s="1">
        <v>1028.3</v>
      </c>
      <c r="D157" s="4">
        <f t="shared" ca="1" si="33"/>
        <v>959.06324225552532</v>
      </c>
      <c r="E157" s="4">
        <f t="shared" ca="1" si="34"/>
        <v>-10.446400840660447</v>
      </c>
      <c r="F157" s="1">
        <f t="shared" ca="1" si="35"/>
        <v>1.0550823763464121</v>
      </c>
      <c r="G157" s="4">
        <f t="shared" ca="1" si="36"/>
        <v>1000.9512078424241</v>
      </c>
      <c r="H157" s="4">
        <f t="shared" ca="1" si="27"/>
        <v>27.348792157575872</v>
      </c>
      <c r="I157" s="4">
        <f t="shared" ca="1" si="28"/>
        <v>27.348792157575872</v>
      </c>
      <c r="J157" s="4">
        <f t="shared" ca="1" si="29"/>
        <v>747.95643247828355</v>
      </c>
      <c r="K157" s="4">
        <f t="shared" ca="1" si="30"/>
        <v>2.6596121907591048E-2</v>
      </c>
      <c r="L157" s="4">
        <f ca="1">AVERAGE(I$3:I157)</f>
        <v>48.495014242048924</v>
      </c>
      <c r="M157" s="4">
        <f ca="1">AVERAGE(J$3:J157)</f>
        <v>4962.4260163581284</v>
      </c>
      <c r="N157" s="4">
        <f ca="1">AVERAGE(K$3:K157)</f>
        <v>4.9819325627893256E-2</v>
      </c>
      <c r="O157" s="4">
        <f ca="1">SUM(H$3:H157)</f>
        <v>-519.98486374159938</v>
      </c>
      <c r="P157">
        <f t="shared" ca="1" si="31"/>
        <v>-10.722439654234234</v>
      </c>
    </row>
    <row r="158" spans="1:16" ht="12.75" hidden="1" customHeight="1">
      <c r="A158">
        <f t="shared" si="32"/>
        <v>156</v>
      </c>
      <c r="B158">
        <v>12</v>
      </c>
      <c r="C158" s="1">
        <v>1030.2</v>
      </c>
      <c r="D158" s="4">
        <f t="shared" ca="1" si="33"/>
        <v>1028.5168296243048</v>
      </c>
      <c r="E158" s="4">
        <f t="shared" ca="1" si="34"/>
        <v>-2.4564020197164531</v>
      </c>
      <c r="F158" s="1">
        <f t="shared" ca="1" si="35"/>
        <v>0.8971001158253632</v>
      </c>
      <c r="G158" s="4">
        <f t="shared" ca="1" si="36"/>
        <v>851.00427830716546</v>
      </c>
      <c r="H158" s="4">
        <f t="shared" ca="1" si="27"/>
        <v>179.19572169283458</v>
      </c>
      <c r="I158" s="4">
        <f t="shared" ca="1" si="28"/>
        <v>179.19572169283458</v>
      </c>
      <c r="J158" s="4">
        <f t="shared" ca="1" si="29"/>
        <v>32111.106673015827</v>
      </c>
      <c r="K158" s="4">
        <f t="shared" ca="1" si="30"/>
        <v>0.17394265355545968</v>
      </c>
      <c r="L158" s="4">
        <f ca="1">AVERAGE(I$3:I158)</f>
        <v>49.332839289810373</v>
      </c>
      <c r="M158" s="4">
        <f ca="1">AVERAGE(J$3:J158)</f>
        <v>5136.4560205674725</v>
      </c>
      <c r="N158" s="4">
        <f ca="1">AVERAGE(K$3:K158)</f>
        <v>5.0614987986403299E-2</v>
      </c>
      <c r="O158" s="4">
        <f ca="1">SUM(H$3:H158)</f>
        <v>-340.7891420487648</v>
      </c>
      <c r="P158">
        <f t="shared" ca="1" si="31"/>
        <v>-6.9079571935190502</v>
      </c>
    </row>
    <row r="159" spans="1:16" ht="12.75" hidden="1" customHeight="1">
      <c r="A159">
        <f t="shared" si="32"/>
        <v>157</v>
      </c>
      <c r="B159">
        <v>1</v>
      </c>
      <c r="C159" s="1">
        <v>1001.7</v>
      </c>
      <c r="D159" s="4">
        <f t="shared" ca="1" si="33"/>
        <v>1053.6196649726216</v>
      </c>
      <c r="E159" s="4">
        <f t="shared" ca="1" si="34"/>
        <v>0.29952171708687514</v>
      </c>
      <c r="F159" s="1">
        <f t="shared" ca="1" si="35"/>
        <v>0.91482917459065072</v>
      </c>
      <c r="G159" s="4">
        <f t="shared" ca="1" si="36"/>
        <v>938.67001406563566</v>
      </c>
      <c r="H159" s="4">
        <f t="shared" ca="1" si="27"/>
        <v>63.02998593436439</v>
      </c>
      <c r="I159" s="4">
        <f t="shared" ca="1" si="28"/>
        <v>63.02998593436439</v>
      </c>
      <c r="J159" s="4">
        <f t="shared" ca="1" si="29"/>
        <v>3972.7791268861729</v>
      </c>
      <c r="K159" s="4">
        <f t="shared" ca="1" si="30"/>
        <v>6.292301680579454E-2</v>
      </c>
      <c r="L159" s="4">
        <f ca="1">AVERAGE(I$3:I159)</f>
        <v>49.420082262068675</v>
      </c>
      <c r="M159" s="4">
        <f ca="1">AVERAGE(J$3:J159)</f>
        <v>5129.0440658306488</v>
      </c>
      <c r="N159" s="4">
        <f ca="1">AVERAGE(K$3:K159)</f>
        <v>5.0693383074424898E-2</v>
      </c>
      <c r="O159" s="4">
        <f ca="1">SUM(H$3:H159)</f>
        <v>-277.75915611440041</v>
      </c>
      <c r="P159">
        <f t="shared" ca="1" si="31"/>
        <v>-5.6203701693873649</v>
      </c>
    </row>
    <row r="160" spans="1:16" ht="12.75" hidden="1" customHeight="1">
      <c r="A160">
        <f t="shared" si="32"/>
        <v>158</v>
      </c>
      <c r="B160">
        <v>2</v>
      </c>
      <c r="C160" s="1">
        <v>938.59999999999991</v>
      </c>
      <c r="D160" s="4">
        <f t="shared" ca="1" si="33"/>
        <v>1134.868829374514</v>
      </c>
      <c r="E160" s="4">
        <f t="shared" ca="1" si="34"/>
        <v>8.3944859855674245</v>
      </c>
      <c r="F160" s="1">
        <f t="shared" ca="1" si="35"/>
        <v>0.74711853110232729</v>
      </c>
      <c r="G160" s="4">
        <f t="shared" ca="1" si="36"/>
        <v>787.40255466017447</v>
      </c>
      <c r="H160" s="4">
        <f t="shared" ca="1" si="27"/>
        <v>151.19744533982544</v>
      </c>
      <c r="I160" s="4">
        <f t="shared" ca="1" si="28"/>
        <v>151.19744533982544</v>
      </c>
      <c r="J160" s="4">
        <f t="shared" ca="1" si="29"/>
        <v>22860.667477289498</v>
      </c>
      <c r="K160" s="4">
        <f t="shared" ca="1" si="30"/>
        <v>0.16108826479845029</v>
      </c>
      <c r="L160" s="4">
        <f ca="1">AVERAGE(I$3:I160)</f>
        <v>50.064242787877262</v>
      </c>
      <c r="M160" s="4">
        <f ca="1">AVERAGE(J$3:J160)</f>
        <v>5241.2695304601357</v>
      </c>
      <c r="N160" s="4">
        <f ca="1">AVERAGE(K$3:K160)</f>
        <v>5.1392084857488356E-2</v>
      </c>
      <c r="O160" s="4">
        <f ca="1">SUM(H$3:H160)</f>
        <v>-126.56171077457498</v>
      </c>
      <c r="P160">
        <f t="shared" ca="1" si="31"/>
        <v>-2.5279861179728278</v>
      </c>
    </row>
    <row r="161" spans="1:16" ht="12.75" hidden="1" customHeight="1">
      <c r="A161">
        <f t="shared" si="32"/>
        <v>159</v>
      </c>
      <c r="B161">
        <v>3</v>
      </c>
      <c r="C161" s="1">
        <v>973</v>
      </c>
      <c r="D161" s="4">
        <f t="shared" ca="1" si="33"/>
        <v>1110.1476574423505</v>
      </c>
      <c r="E161" s="4">
        <f t="shared" ca="1" si="34"/>
        <v>5.0829201937943278</v>
      </c>
      <c r="F161" s="1">
        <f t="shared" ca="1" si="35"/>
        <v>0.91751409605847567</v>
      </c>
      <c r="G161" s="4">
        <f t="shared" ca="1" si="36"/>
        <v>1048.9602073494211</v>
      </c>
      <c r="H161" s="4">
        <f t="shared" ca="1" si="27"/>
        <v>-75.960207349421125</v>
      </c>
      <c r="I161" s="4">
        <f t="shared" ca="1" si="28"/>
        <v>75.960207349421125</v>
      </c>
      <c r="J161" s="4">
        <f t="shared" ca="1" si="29"/>
        <v>5769.9531005670515</v>
      </c>
      <c r="K161" s="4">
        <f t="shared" ca="1" si="30"/>
        <v>7.8068044552334154E-2</v>
      </c>
      <c r="L161" s="4">
        <f ca="1">AVERAGE(I$3:I161)</f>
        <v>50.22711048952219</v>
      </c>
      <c r="M161" s="4">
        <f ca="1">AVERAGE(J$3:J161)</f>
        <v>5244.5945843601794</v>
      </c>
      <c r="N161" s="4">
        <f ca="1">AVERAGE(K$3:K161)</f>
        <v>5.1559858188902477E-2</v>
      </c>
      <c r="O161" s="4">
        <f ca="1">SUM(H$3:H161)</f>
        <v>-202.5219181239961</v>
      </c>
      <c r="P161">
        <f t="shared" ca="1" si="31"/>
        <v>-4.032123611137135</v>
      </c>
    </row>
    <row r="162" spans="1:16" ht="12.75" hidden="1" customHeight="1">
      <c r="A162">
        <f t="shared" si="32"/>
        <v>160</v>
      </c>
      <c r="B162">
        <v>4</v>
      </c>
      <c r="C162" s="1">
        <v>1080.3</v>
      </c>
      <c r="D162" s="4">
        <f t="shared" ca="1" si="33"/>
        <v>1126.1781839214013</v>
      </c>
      <c r="E162" s="4">
        <f t="shared" ca="1" si="34"/>
        <v>6.1776808223199833</v>
      </c>
      <c r="F162" s="1">
        <f t="shared" ca="1" si="35"/>
        <v>0.94547556842142033</v>
      </c>
      <c r="G162" s="4">
        <f t="shared" ca="1" si="36"/>
        <v>1054.4232643114829</v>
      </c>
      <c r="H162" s="4">
        <f t="shared" ca="1" si="27"/>
        <v>25.876735688517101</v>
      </c>
      <c r="I162" s="4">
        <f t="shared" ca="1" si="28"/>
        <v>25.876735688517101</v>
      </c>
      <c r="J162" s="4">
        <f t="shared" ca="1" si="29"/>
        <v>669.60544989337461</v>
      </c>
      <c r="K162" s="4">
        <f t="shared" ca="1" si="30"/>
        <v>2.3953286761563549E-2</v>
      </c>
      <c r="L162" s="4">
        <f ca="1">AVERAGE(I$3:I162)</f>
        <v>50.074920647015908</v>
      </c>
      <c r="M162" s="4">
        <f ca="1">AVERAGE(J$3:J162)</f>
        <v>5216.0009022697614</v>
      </c>
      <c r="N162" s="4">
        <f ca="1">AVERAGE(K$3:K162)</f>
        <v>5.138731711748161E-2</v>
      </c>
      <c r="O162" s="4">
        <f ca="1">SUM(H$3:H162)</f>
        <v>-176.645182435479</v>
      </c>
      <c r="P162">
        <f t="shared" ca="1" si="31"/>
        <v>-3.5276178205188176</v>
      </c>
    </row>
    <row r="163" spans="1:16" ht="12.75" hidden="1" customHeight="1">
      <c r="A163">
        <f t="shared" si="32"/>
        <v>161</v>
      </c>
      <c r="B163">
        <v>5</v>
      </c>
      <c r="C163" s="1">
        <v>1214.3</v>
      </c>
      <c r="D163" s="4">
        <f t="shared" ca="1" si="33"/>
        <v>1166.4554061036395</v>
      </c>
      <c r="E163" s="4">
        <f t="shared" ca="1" si="34"/>
        <v>9.5876349583117975</v>
      </c>
      <c r="F163" s="1">
        <f t="shared" ca="1" si="35"/>
        <v>0.9972858858919702</v>
      </c>
      <c r="G163" s="4">
        <f t="shared" ca="1" si="36"/>
        <v>1129.28252171591</v>
      </c>
      <c r="H163" s="4">
        <f t="shared" ca="1" si="27"/>
        <v>85.017478284089975</v>
      </c>
      <c r="I163" s="4">
        <f t="shared" ca="1" si="28"/>
        <v>85.017478284089975</v>
      </c>
      <c r="J163" s="4">
        <f t="shared" ca="1" si="29"/>
        <v>7227.9716137857104</v>
      </c>
      <c r="K163" s="4">
        <f t="shared" ca="1" si="30"/>
        <v>7.00135701919542E-2</v>
      </c>
      <c r="L163" s="4">
        <f ca="1">AVERAGE(I$3:I163)</f>
        <v>50.291955166500841</v>
      </c>
      <c r="M163" s="4">
        <f ca="1">AVERAGE(J$3:J163)</f>
        <v>5228.4976147636498</v>
      </c>
      <c r="N163" s="4">
        <f ca="1">AVERAGE(K$3:K163)</f>
        <v>5.1503008130366533E-2</v>
      </c>
      <c r="O163" s="4">
        <f ca="1">SUM(H$3:H163)</f>
        <v>-91.627704151389025</v>
      </c>
      <c r="P163">
        <f t="shared" ca="1" si="31"/>
        <v>-1.8219157288285677</v>
      </c>
    </row>
    <row r="164" spans="1:16" ht="12.75" hidden="1" customHeight="1">
      <c r="A164">
        <f t="shared" si="32"/>
        <v>162</v>
      </c>
      <c r="B164">
        <v>6</v>
      </c>
      <c r="C164" s="1">
        <v>1250.5</v>
      </c>
      <c r="D164" s="4">
        <f t="shared" ca="1" si="33"/>
        <v>1214.3477586449194</v>
      </c>
      <c r="E164" s="4">
        <f t="shared" ca="1" si="34"/>
        <v>13.418106716608612</v>
      </c>
      <c r="F164" s="1">
        <f t="shared" ca="1" si="35"/>
        <v>0.98324834563233332</v>
      </c>
      <c r="G164" s="4">
        <f t="shared" ca="1" si="36"/>
        <v>1156.3423745165819</v>
      </c>
      <c r="H164" s="4">
        <f t="shared" ca="1" si="27"/>
        <v>94.157625483418087</v>
      </c>
      <c r="I164" s="4">
        <f t="shared" ca="1" si="28"/>
        <v>94.157625483418087</v>
      </c>
      <c r="J164" s="4">
        <f t="shared" ca="1" si="29"/>
        <v>8865.6584366756233</v>
      </c>
      <c r="K164" s="4">
        <f t="shared" ca="1" si="30"/>
        <v>7.5295981993936889E-2</v>
      </c>
      <c r="L164" s="4">
        <f ca="1">AVERAGE(I$3:I164)</f>
        <v>50.562730909197867</v>
      </c>
      <c r="M164" s="4">
        <f ca="1">AVERAGE(J$3:J164)</f>
        <v>5250.9492247754524</v>
      </c>
      <c r="N164" s="4">
        <f ca="1">AVERAGE(K$3:K164)</f>
        <v>5.164987833940092E-2</v>
      </c>
      <c r="O164" s="4">
        <f ca="1">SUM(H$3:H164)</f>
        <v>2.5299213320290619</v>
      </c>
      <c r="P164">
        <f t="shared" ca="1" si="31"/>
        <v>5.003529846068587E-2</v>
      </c>
    </row>
    <row r="165" spans="1:16" ht="12.75" hidden="1" customHeight="1">
      <c r="A165">
        <f t="shared" si="32"/>
        <v>163</v>
      </c>
      <c r="B165">
        <v>7</v>
      </c>
      <c r="C165" s="1">
        <v>1318.7</v>
      </c>
      <c r="D165" s="4">
        <f t="shared" ca="1" si="33"/>
        <v>1239.8308884255359</v>
      </c>
      <c r="E165" s="4">
        <f t="shared" ca="1" si="34"/>
        <v>14.624609023009405</v>
      </c>
      <c r="F165" s="1">
        <f t="shared" ca="1" si="35"/>
        <v>1.0483108385709885</v>
      </c>
      <c r="G165" s="4">
        <f t="shared" ca="1" si="36"/>
        <v>1287.0802638859789</v>
      </c>
      <c r="H165" s="4">
        <f t="shared" ca="1" si="27"/>
        <v>31.61973611402118</v>
      </c>
      <c r="I165" s="4">
        <f t="shared" ca="1" si="28"/>
        <v>31.61973611402118</v>
      </c>
      <c r="J165" s="4">
        <f t="shared" ca="1" si="29"/>
        <v>999.80771192033524</v>
      </c>
      <c r="K165" s="4">
        <f t="shared" ca="1" si="30"/>
        <v>2.397796019869658E-2</v>
      </c>
      <c r="L165" s="4">
        <f ca="1">AVERAGE(I$3:I165)</f>
        <v>50.446516217202912</v>
      </c>
      <c r="M165" s="4">
        <f ca="1">AVERAGE(J$3:J165)</f>
        <v>5224.8686019972001</v>
      </c>
      <c r="N165" s="4">
        <f ca="1">AVERAGE(K$3:K165)</f>
        <v>5.1480111970439536E-2</v>
      </c>
      <c r="O165" s="4">
        <f ca="1">SUM(H$3:H165)</f>
        <v>34.149657446050242</v>
      </c>
      <c r="P165">
        <f t="shared" ca="1" si="31"/>
        <v>0.67694778563132507</v>
      </c>
    </row>
    <row r="166" spans="1:16" ht="12.75" hidden="1" customHeight="1">
      <c r="A166">
        <f t="shared" si="32"/>
        <v>164</v>
      </c>
      <c r="B166">
        <v>8</v>
      </c>
      <c r="C166" s="1">
        <v>1374.7</v>
      </c>
      <c r="D166" s="4">
        <f t="shared" ca="1" si="33"/>
        <v>1230.7106630990063</v>
      </c>
      <c r="E166" s="4">
        <f t="shared" ca="1" si="34"/>
        <v>12.250125588055502</v>
      </c>
      <c r="F166" s="1">
        <f t="shared" ca="1" si="35"/>
        <v>1.1502866526463786</v>
      </c>
      <c r="G166" s="4">
        <f t="shared" ca="1" si="36"/>
        <v>1442.983415053935</v>
      </c>
      <c r="H166" s="4">
        <f t="shared" ca="1" si="27"/>
        <v>-68.283415053934959</v>
      </c>
      <c r="I166" s="4">
        <f t="shared" ca="1" si="28"/>
        <v>68.283415053934959</v>
      </c>
      <c r="J166" s="4">
        <f t="shared" ca="1" si="29"/>
        <v>4662.6247714279516</v>
      </c>
      <c r="K166" s="4">
        <f t="shared" ca="1" si="30"/>
        <v>4.9671502912588171E-2</v>
      </c>
      <c r="L166" s="4">
        <f ca="1">AVERAGE(I$3:I166)</f>
        <v>50.555277795475668</v>
      </c>
      <c r="M166" s="4">
        <f ca="1">AVERAGE(J$3:J166)</f>
        <v>5221.4402859571437</v>
      </c>
      <c r="N166" s="4">
        <f ca="1">AVERAGE(K$3:K166)</f>
        <v>5.1469083866428247E-2</v>
      </c>
      <c r="O166" s="4">
        <f ca="1">SUM(H$3:H166)</f>
        <v>-34.133757607884718</v>
      </c>
      <c r="P166">
        <f t="shared" ca="1" si="31"/>
        <v>-0.67517693693574055</v>
      </c>
    </row>
    <row r="167" spans="1:16" ht="12.75" hidden="1" customHeight="1">
      <c r="A167">
        <f t="shared" si="32"/>
        <v>165</v>
      </c>
      <c r="B167">
        <v>9</v>
      </c>
      <c r="C167" s="1">
        <v>1286.2999999999997</v>
      </c>
      <c r="D167" s="4">
        <f t="shared" ca="1" si="33"/>
        <v>1226.2325353987196</v>
      </c>
      <c r="E167" s="4">
        <f t="shared" ca="1" si="34"/>
        <v>10.577300259221284</v>
      </c>
      <c r="F167" s="1">
        <f t="shared" ca="1" si="35"/>
        <v>1.070899173711114</v>
      </c>
      <c r="G167" s="4">
        <f t="shared" ca="1" si="36"/>
        <v>1331.085681560289</v>
      </c>
      <c r="H167" s="4">
        <f t="shared" ca="1" si="27"/>
        <v>-44.785681560289277</v>
      </c>
      <c r="I167" s="4">
        <f t="shared" ca="1" si="28"/>
        <v>44.785681560289277</v>
      </c>
      <c r="J167" s="4">
        <f t="shared" ca="1" si="29"/>
        <v>2005.7572728196349</v>
      </c>
      <c r="K167" s="4">
        <f t="shared" ca="1" si="30"/>
        <v>3.481744659899657E-2</v>
      </c>
      <c r="L167" s="4">
        <f ca="1">AVERAGE(I$3:I167)</f>
        <v>50.520310545565451</v>
      </c>
      <c r="M167" s="4">
        <f ca="1">AVERAGE(J$3:J167)</f>
        <v>5201.9512979987348</v>
      </c>
      <c r="N167" s="4">
        <f ca="1">AVERAGE(K$3:K167)</f>
        <v>5.1368164852686235E-2</v>
      </c>
      <c r="O167" s="4">
        <f ca="1">SUM(H$3:H167)</f>
        <v>-78.919439168173994</v>
      </c>
      <c r="P167">
        <f t="shared" ca="1" si="31"/>
        <v>-1.5621328989455578</v>
      </c>
    </row>
    <row r="168" spans="1:16" ht="12.75" hidden="1" customHeight="1">
      <c r="A168">
        <f t="shared" si="32"/>
        <v>166</v>
      </c>
      <c r="B168">
        <v>10</v>
      </c>
      <c r="C168" s="1">
        <v>1296</v>
      </c>
      <c r="D168" s="4">
        <f t="shared" ca="1" si="33"/>
        <v>1192.5044053027962</v>
      </c>
      <c r="E168" s="4">
        <f t="shared" ca="1" si="34"/>
        <v>6.1467572237068095</v>
      </c>
      <c r="F168" s="1">
        <f t="shared" ca="1" si="35"/>
        <v>1.150929625453063</v>
      </c>
      <c r="G168" s="4">
        <f t="shared" ca="1" si="36"/>
        <v>1423.4810809104583</v>
      </c>
      <c r="H168" s="4">
        <f t="shared" ca="1" si="27"/>
        <v>-127.48108091045833</v>
      </c>
      <c r="I168" s="4">
        <f t="shared" ca="1" si="28"/>
        <v>127.48108091045833</v>
      </c>
      <c r="J168" s="4">
        <f t="shared" ca="1" si="29"/>
        <v>16251.425990098824</v>
      </c>
      <c r="K168" s="4">
        <f t="shared" ca="1" si="30"/>
        <v>9.8365031566711669E-2</v>
      </c>
      <c r="L168" s="4">
        <f ca="1">AVERAGE(I$3:I168)</f>
        <v>50.983929644149143</v>
      </c>
      <c r="M168" s="4">
        <f ca="1">AVERAGE(J$3:J168)</f>
        <v>5268.5143985535542</v>
      </c>
      <c r="N168" s="4">
        <f ca="1">AVERAGE(K$3:K168)</f>
        <v>5.1651278507590007E-2</v>
      </c>
      <c r="O168" s="4">
        <f ca="1">SUM(H$3:H168)</f>
        <v>-206.40052007863233</v>
      </c>
      <c r="P168">
        <f t="shared" ca="1" si="31"/>
        <v>-4.0483446748659677</v>
      </c>
    </row>
    <row r="169" spans="1:16" ht="12.75" hidden="1" customHeight="1">
      <c r="A169">
        <f t="shared" si="32"/>
        <v>167</v>
      </c>
      <c r="B169">
        <v>11</v>
      </c>
      <c r="C169" s="1">
        <v>1225.2</v>
      </c>
      <c r="D169" s="4">
        <f t="shared" ca="1" si="33"/>
        <v>1174.9680543219481</v>
      </c>
      <c r="E169" s="4">
        <f t="shared" ca="1" si="34"/>
        <v>3.7784464032513232</v>
      </c>
      <c r="F169" s="1">
        <f t="shared" ca="1" si="35"/>
        <v>1.0752618415147617</v>
      </c>
      <c r="G169" s="4">
        <f t="shared" ca="1" si="36"/>
        <v>1288.8638563520574</v>
      </c>
      <c r="H169" s="4">
        <f t="shared" ca="1" si="27"/>
        <v>-63.663856352057337</v>
      </c>
      <c r="I169" s="4">
        <f t="shared" ca="1" si="28"/>
        <v>63.663856352057337</v>
      </c>
      <c r="J169" s="4">
        <f t="shared" ca="1" si="29"/>
        <v>4053.0866056153914</v>
      </c>
      <c r="K169" s="4">
        <f t="shared" ca="1" si="30"/>
        <v>5.1962011387575363E-2</v>
      </c>
      <c r="L169" s="4">
        <f ca="1">AVERAGE(I$3:I169)</f>
        <v>51.059857348986917</v>
      </c>
      <c r="M169" s="4">
        <f ca="1">AVERAGE(J$3:J169)</f>
        <v>5261.2363878173983</v>
      </c>
      <c r="N169" s="4">
        <f ca="1">AVERAGE(K$3:K169)</f>
        <v>5.1653139183518056E-2</v>
      </c>
      <c r="O169" s="4">
        <f ca="1">SUM(H$3:H169)</f>
        <v>-270.06437643068966</v>
      </c>
      <c r="P169">
        <f t="shared" ca="1" si="31"/>
        <v>-5.289172168751624</v>
      </c>
    </row>
    <row r="170" spans="1:16" ht="12.75" hidden="1" customHeight="1">
      <c r="A170">
        <f t="shared" si="32"/>
        <v>168</v>
      </c>
      <c r="B170">
        <v>12</v>
      </c>
      <c r="C170" s="1">
        <v>1136</v>
      </c>
      <c r="D170" s="4">
        <f t="shared" ca="1" si="33"/>
        <v>1148.6994244809891</v>
      </c>
      <c r="E170" s="4">
        <f t="shared" ca="1" si="34"/>
        <v>0.77373877883029429</v>
      </c>
      <c r="F170" s="1">
        <f t="shared" ca="1" si="35"/>
        <v>1.0293315919162733</v>
      </c>
      <c r="G170" s="4">
        <f t="shared" ca="1" si="36"/>
        <v>1213.3210120572062</v>
      </c>
      <c r="H170" s="4">
        <f t="shared" ca="1" si="27"/>
        <v>-77.32101205720619</v>
      </c>
      <c r="I170" s="4">
        <f t="shared" ca="1" si="28"/>
        <v>77.32101205720619</v>
      </c>
      <c r="J170" s="4">
        <f t="shared" ca="1" si="29"/>
        <v>5978.5389055506248</v>
      </c>
      <c r="K170" s="4">
        <f t="shared" ca="1" si="30"/>
        <v>6.8064271177118121E-2</v>
      </c>
      <c r="L170" s="4">
        <f ca="1">AVERAGE(I$3:I170)</f>
        <v>51.216173746059646</v>
      </c>
      <c r="M170" s="4">
        <f ca="1">AVERAGE(J$3:J170)</f>
        <v>5265.5060456610481</v>
      </c>
      <c r="N170" s="4">
        <f ca="1">AVERAGE(K$3:K170)</f>
        <v>5.1750824493003771E-2</v>
      </c>
      <c r="O170" s="4">
        <f ca="1">SUM(H$3:H170)</f>
        <v>-347.38538848789585</v>
      </c>
      <c r="P170">
        <f t="shared" ca="1" si="31"/>
        <v>-6.7827282492890681</v>
      </c>
    </row>
    <row r="171" spans="1:16" ht="12.75" hidden="1" customHeight="1">
      <c r="A171">
        <f t="shared" si="32"/>
        <v>169</v>
      </c>
      <c r="B171">
        <v>1</v>
      </c>
      <c r="C171" s="1">
        <v>1135.4000000000001</v>
      </c>
      <c r="D171" s="4">
        <f t="shared" ca="1" si="33"/>
        <v>1163.8392390203812</v>
      </c>
      <c r="E171" s="4">
        <f t="shared" ca="1" si="34"/>
        <v>2.2103463548864739</v>
      </c>
      <c r="F171" s="1">
        <f t="shared" ca="1" si="35"/>
        <v>0.95782955640740075</v>
      </c>
      <c r="G171" s="4">
        <f t="shared" ca="1" si="36"/>
        <v>1100.9993700673645</v>
      </c>
      <c r="H171" s="4">
        <f t="shared" ca="1" si="27"/>
        <v>34.400629932635638</v>
      </c>
      <c r="I171" s="4">
        <f t="shared" ca="1" si="28"/>
        <v>34.400629932635638</v>
      </c>
      <c r="J171" s="4">
        <f t="shared" ca="1" si="29"/>
        <v>1183.403339762147</v>
      </c>
      <c r="K171" s="4">
        <f t="shared" ca="1" si="30"/>
        <v>3.0298247254391081E-2</v>
      </c>
      <c r="L171" s="4">
        <f ca="1">AVERAGE(I$3:I171)</f>
        <v>51.116673486808615</v>
      </c>
      <c r="M171" s="4">
        <f ca="1">AVERAGE(J$3:J171)</f>
        <v>5241.3515917799896</v>
      </c>
      <c r="N171" s="4">
        <f ca="1">AVERAGE(K$3:K171)</f>
        <v>5.1623886166148075E-2</v>
      </c>
      <c r="O171" s="4">
        <f ca="1">SUM(H$3:H171)</f>
        <v>-312.98475855526021</v>
      </c>
      <c r="P171">
        <f t="shared" ca="1" si="31"/>
        <v>-6.1229484863883092</v>
      </c>
    </row>
    <row r="172" spans="1:16" ht="12.75" hidden="1" customHeight="1">
      <c r="A172">
        <f t="shared" si="32"/>
        <v>170</v>
      </c>
      <c r="B172">
        <v>2</v>
      </c>
      <c r="C172" s="1">
        <v>1013.3</v>
      </c>
      <c r="D172" s="4">
        <f t="shared" ca="1" si="33"/>
        <v>1177.8597434271869</v>
      </c>
      <c r="E172" s="4">
        <f t="shared" ca="1" si="34"/>
        <v>3.391362160078395</v>
      </c>
      <c r="F172" s="1">
        <f t="shared" ca="1" si="35"/>
        <v>0.84754199152941068</v>
      </c>
      <c r="G172" s="4">
        <f t="shared" ca="1" si="36"/>
        <v>988.275987810998</v>
      </c>
      <c r="H172" s="4">
        <f t="shared" ca="1" si="27"/>
        <v>25.024012189001951</v>
      </c>
      <c r="I172" s="4">
        <f t="shared" ca="1" si="28"/>
        <v>25.024012189001951</v>
      </c>
      <c r="J172" s="4">
        <f t="shared" ca="1" si="29"/>
        <v>626.20118603531819</v>
      </c>
      <c r="K172" s="4">
        <f t="shared" ca="1" si="30"/>
        <v>2.4695561224713267E-2</v>
      </c>
      <c r="L172" s="4">
        <f ca="1">AVERAGE(I$3:I172)</f>
        <v>50.963187243880341</v>
      </c>
      <c r="M172" s="4">
        <f ca="1">AVERAGE(J$3:J172)</f>
        <v>5214.203648216785</v>
      </c>
      <c r="N172" s="4">
        <f ca="1">AVERAGE(K$3:K172)</f>
        <v>5.1465484254727863E-2</v>
      </c>
      <c r="O172" s="4">
        <f ca="1">SUM(H$3:H172)</f>
        <v>-287.96074636625826</v>
      </c>
      <c r="P172">
        <f t="shared" ca="1" si="31"/>
        <v>-5.6503676857619727</v>
      </c>
    </row>
    <row r="173" spans="1:16" ht="12.75" hidden="1" customHeight="1">
      <c r="A173">
        <f t="shared" si="32"/>
        <v>171</v>
      </c>
      <c r="B173">
        <v>3</v>
      </c>
      <c r="C173" s="1">
        <v>1013</v>
      </c>
      <c r="D173" s="4">
        <f t="shared" ca="1" si="33"/>
        <v>1173.9603931800077</v>
      </c>
      <c r="E173" s="4">
        <f t="shared" ca="1" si="34"/>
        <v>2.6622909193526354</v>
      </c>
      <c r="F173" s="1">
        <f t="shared" ca="1" si="35"/>
        <v>0.87100499843397294</v>
      </c>
      <c r="G173" s="4">
        <f t="shared" ca="1" si="36"/>
        <v>1028.8756173721649</v>
      </c>
      <c r="H173" s="4">
        <f t="shared" ca="1" si="27"/>
        <v>-15.875617372164925</v>
      </c>
      <c r="I173" s="4">
        <f t="shared" ca="1" si="28"/>
        <v>15.875617372164925</v>
      </c>
      <c r="J173" s="4">
        <f t="shared" ca="1" si="29"/>
        <v>252.03522694738476</v>
      </c>
      <c r="K173" s="4">
        <f t="shared" ca="1" si="30"/>
        <v>1.5671882894535957E-2</v>
      </c>
      <c r="L173" s="4">
        <f ca="1">AVERAGE(I$3:I173)</f>
        <v>50.757996776794286</v>
      </c>
      <c r="M173" s="4">
        <f ca="1">AVERAGE(J$3:J173)</f>
        <v>5185.1851194374321</v>
      </c>
      <c r="N173" s="4">
        <f ca="1">AVERAGE(K$3:K173)</f>
        <v>5.1256164948527909E-2</v>
      </c>
      <c r="O173" s="4">
        <f ca="1">SUM(H$3:H173)</f>
        <v>-303.83636373842319</v>
      </c>
      <c r="P173">
        <f t="shared" ca="1" si="31"/>
        <v>-5.9859802008051695</v>
      </c>
    </row>
    <row r="174" spans="1:16" ht="12.75" hidden="1" customHeight="1">
      <c r="A174">
        <f t="shared" si="32"/>
        <v>172</v>
      </c>
      <c r="B174">
        <v>4</v>
      </c>
      <c r="C174" s="1">
        <v>1148.4000000000001</v>
      </c>
      <c r="D174" s="4">
        <f t="shared" ca="1" si="33"/>
        <v>1183.6189765713025</v>
      </c>
      <c r="E174" s="4">
        <f t="shared" ca="1" si="34"/>
        <v>3.3619201665468488</v>
      </c>
      <c r="F174" s="1">
        <f t="shared" ca="1" si="35"/>
        <v>0.96171769390219408</v>
      </c>
      <c r="G174" s="4">
        <f t="shared" ca="1" si="36"/>
        <v>1131.5788543450467</v>
      </c>
      <c r="H174" s="4">
        <f t="shared" ca="1" si="27"/>
        <v>16.821145654953398</v>
      </c>
      <c r="I174" s="4">
        <f t="shared" ca="1" si="28"/>
        <v>16.821145654953398</v>
      </c>
      <c r="J174" s="4">
        <f t="shared" ca="1" si="29"/>
        <v>282.95094114515757</v>
      </c>
      <c r="K174" s="4">
        <f t="shared" ca="1" si="30"/>
        <v>1.4647462256141934E-2</v>
      </c>
      <c r="L174" s="4">
        <f ca="1">AVERAGE(I$3:I174)</f>
        <v>50.560689502830087</v>
      </c>
      <c r="M174" s="4">
        <f ca="1">AVERAGE(J$3:J174)</f>
        <v>5156.6837579357334</v>
      </c>
      <c r="N174" s="4">
        <f ca="1">AVERAGE(K$3:K174)</f>
        <v>5.1043323653804741E-2</v>
      </c>
      <c r="O174" s="4">
        <f ca="1">SUM(H$3:H174)</f>
        <v>-287.01521808346979</v>
      </c>
      <c r="P174">
        <f t="shared" ca="1" si="31"/>
        <v>-5.6766476269554111</v>
      </c>
    </row>
    <row r="175" spans="1:16" ht="12.75" hidden="1" customHeight="1">
      <c r="A175">
        <f t="shared" si="32"/>
        <v>173</v>
      </c>
      <c r="B175">
        <v>5</v>
      </c>
      <c r="C175" s="1">
        <v>1229.7</v>
      </c>
      <c r="D175" s="4">
        <f t="shared" ca="1" si="33"/>
        <v>1180.7161789140966</v>
      </c>
      <c r="E175" s="4">
        <f t="shared" ca="1" si="34"/>
        <v>2.7354483841715802</v>
      </c>
      <c r="F175" s="1">
        <f t="shared" ca="1" si="35"/>
        <v>1.0498420095027505</v>
      </c>
      <c r="G175" s="4">
        <f t="shared" ca="1" si="36"/>
        <v>1246.1424098726407</v>
      </c>
      <c r="H175" s="4">
        <f t="shared" ca="1" si="27"/>
        <v>-16.44240987264061</v>
      </c>
      <c r="I175" s="4">
        <f t="shared" ca="1" si="28"/>
        <v>16.44240987264061</v>
      </c>
      <c r="J175" s="4">
        <f t="shared" ca="1" si="29"/>
        <v>270.35284241990939</v>
      </c>
      <c r="K175" s="4">
        <f t="shared" ca="1" si="30"/>
        <v>1.3371074142181515E-2</v>
      </c>
      <c r="L175" s="4">
        <f ca="1">AVERAGE(I$3:I175)</f>
        <v>50.363474013638246</v>
      </c>
      <c r="M175" s="4">
        <f ca="1">AVERAGE(J$3:J175)</f>
        <v>5128.4390705628093</v>
      </c>
      <c r="N175" s="4">
        <f ca="1">AVERAGE(K$3:K175)</f>
        <v>5.0825564986107498E-2</v>
      </c>
      <c r="O175" s="4">
        <f ca="1">SUM(H$3:H175)</f>
        <v>-303.4576279561104</v>
      </c>
      <c r="P175">
        <f t="shared" ca="1" si="31"/>
        <v>-6.0253513860845889</v>
      </c>
    </row>
    <row r="176" spans="1:16" ht="12.75" hidden="1" customHeight="1">
      <c r="A176">
        <f t="shared" si="32"/>
        <v>174</v>
      </c>
      <c r="B176">
        <v>6</v>
      </c>
      <c r="C176" s="1">
        <v>1195</v>
      </c>
      <c r="D176" s="4">
        <f t="shared" ca="1" si="33"/>
        <v>1169.9992448501296</v>
      </c>
      <c r="E176" s="4">
        <f t="shared" ca="1" si="34"/>
        <v>1.3902101393577146</v>
      </c>
      <c r="F176" s="1">
        <f t="shared" ca="1" si="35"/>
        <v>1.0392925000868136</v>
      </c>
      <c r="G176" s="4">
        <f t="shared" ca="1" si="36"/>
        <v>1229.9524004666252</v>
      </c>
      <c r="H176" s="4">
        <f t="shared" ca="1" si="27"/>
        <v>-34.952400466625249</v>
      </c>
      <c r="I176" s="4">
        <f t="shared" ca="1" si="28"/>
        <v>34.952400466625249</v>
      </c>
      <c r="J176" s="4">
        <f t="shared" ca="1" si="29"/>
        <v>1221.670298379345</v>
      </c>
      <c r="K176" s="4">
        <f t="shared" ca="1" si="30"/>
        <v>2.924887068336841E-2</v>
      </c>
      <c r="L176" s="4">
        <f ca="1">AVERAGE(I$3:I176)</f>
        <v>50.274904625437024</v>
      </c>
      <c r="M176" s="4">
        <f ca="1">AVERAGE(J$3:J176)</f>
        <v>5105.9863764698011</v>
      </c>
      <c r="N176" s="4">
        <f ca="1">AVERAGE(K$3:K176)</f>
        <v>5.0701560995861865E-2</v>
      </c>
      <c r="O176" s="4">
        <f ca="1">SUM(H$3:H176)</f>
        <v>-338.41002842273565</v>
      </c>
      <c r="P176">
        <f t="shared" ca="1" si="31"/>
        <v>-6.7311918529530965</v>
      </c>
    </row>
    <row r="177" spans="1:16" ht="12.75" hidden="1" customHeight="1">
      <c r="A177">
        <f t="shared" si="32"/>
        <v>175</v>
      </c>
      <c r="B177">
        <v>7</v>
      </c>
      <c r="C177" s="1">
        <v>1261.2</v>
      </c>
      <c r="D177" s="4">
        <f t="shared" ca="1" si="33"/>
        <v>1175.9291992442527</v>
      </c>
      <c r="E177" s="4">
        <f t="shared" ca="1" si="34"/>
        <v>1.8441845648342547</v>
      </c>
      <c r="F177" s="1">
        <f t="shared" ca="1" si="35"/>
        <v>1.0663385553403395</v>
      </c>
      <c r="G177" s="4">
        <f t="shared" ca="1" si="36"/>
        <v>1249.0977391743977</v>
      </c>
      <c r="H177" s="4">
        <f t="shared" ca="1" si="27"/>
        <v>12.102260825602343</v>
      </c>
      <c r="I177" s="4">
        <f t="shared" ca="1" si="28"/>
        <v>12.102260825602343</v>
      </c>
      <c r="J177" s="4">
        <f t="shared" ca="1" si="29"/>
        <v>146.46471709090912</v>
      </c>
      <c r="K177" s="4">
        <f t="shared" ca="1" si="30"/>
        <v>9.5958300234715681E-3</v>
      </c>
      <c r="L177" s="4">
        <f ca="1">AVERAGE(I$3:I177)</f>
        <v>50.056775232295109</v>
      </c>
      <c r="M177" s="4">
        <f ca="1">AVERAGE(J$3:J177)</f>
        <v>5077.6462527019221</v>
      </c>
      <c r="N177" s="4">
        <f ca="1">AVERAGE(K$3:K177)</f>
        <v>5.0466671104591063E-2</v>
      </c>
      <c r="O177" s="4">
        <f ca="1">SUM(H$3:H177)</f>
        <v>-326.30776759713331</v>
      </c>
      <c r="P177">
        <f t="shared" ca="1" si="31"/>
        <v>-6.5187532773107897</v>
      </c>
    </row>
    <row r="178" spans="1:16" ht="12.75" hidden="1" customHeight="1">
      <c r="A178">
        <f t="shared" si="32"/>
        <v>176</v>
      </c>
      <c r="B178">
        <v>8</v>
      </c>
      <c r="C178" s="1">
        <v>1259.1999999999998</v>
      </c>
      <c r="D178" s="4">
        <f t="shared" ca="1" si="33"/>
        <v>1159.5388345960796</v>
      </c>
      <c r="E178" s="4">
        <f t="shared" ca="1" si="34"/>
        <v>2.0729643533520248E-2</v>
      </c>
      <c r="F178" s="1">
        <f t="shared" ca="1" si="35"/>
        <v>1.112183754109944</v>
      </c>
      <c r="G178" s="4">
        <f t="shared" ca="1" si="36"/>
        <v>1309.9004234955621</v>
      </c>
      <c r="H178" s="4">
        <f t="shared" ca="1" si="27"/>
        <v>-50.700423495562291</v>
      </c>
      <c r="I178" s="4">
        <f t="shared" ca="1" si="28"/>
        <v>50.700423495562291</v>
      </c>
      <c r="J178" s="4">
        <f t="shared" ca="1" si="29"/>
        <v>2570.5329426293647</v>
      </c>
      <c r="K178" s="4">
        <f t="shared" ca="1" si="30"/>
        <v>4.0263995787454175E-2</v>
      </c>
      <c r="L178" s="4">
        <f ca="1">AVERAGE(I$3:I178)</f>
        <v>50.060432324700038</v>
      </c>
      <c r="M178" s="4">
        <f ca="1">AVERAGE(J$3:J178)</f>
        <v>5063.4012907128736</v>
      </c>
      <c r="N178" s="4">
        <f ca="1">AVERAGE(K$3:K178)</f>
        <v>5.0408701358470968E-2</v>
      </c>
      <c r="O178" s="4">
        <f ca="1">SUM(H$3:H178)</f>
        <v>-377.0081910926956</v>
      </c>
      <c r="P178">
        <f t="shared" ca="1" si="31"/>
        <v>-7.5310614308593991</v>
      </c>
    </row>
    <row r="179" spans="1:16" ht="12.75" hidden="1" customHeight="1">
      <c r="A179">
        <f t="shared" si="32"/>
        <v>177</v>
      </c>
      <c r="B179">
        <v>9</v>
      </c>
      <c r="C179" s="1">
        <v>1232.8</v>
      </c>
      <c r="D179" s="4">
        <f t="shared" ca="1" si="33"/>
        <v>1167.3153235396294</v>
      </c>
      <c r="E179" s="4">
        <f t="shared" ca="1" si="34"/>
        <v>0.79630557353514764</v>
      </c>
      <c r="F179" s="1">
        <f t="shared" ca="1" si="35"/>
        <v>1.0456771575561896</v>
      </c>
      <c r="G179" s="4">
        <f t="shared" ca="1" si="36"/>
        <v>1212.5249491511725</v>
      </c>
      <c r="H179" s="4">
        <f t="shared" ca="1" si="27"/>
        <v>20.275050848827505</v>
      </c>
      <c r="I179" s="4">
        <f t="shared" ca="1" si="28"/>
        <v>20.275050848827505</v>
      </c>
      <c r="J179" s="4">
        <f t="shared" ca="1" si="29"/>
        <v>411.07768692254092</v>
      </c>
      <c r="K179" s="4">
        <f t="shared" ca="1" si="30"/>
        <v>1.6446342349795185E-2</v>
      </c>
      <c r="L179" s="4">
        <f ca="1">AVERAGE(I$3:I179)</f>
        <v>49.892153333310929</v>
      </c>
      <c r="M179" s="4">
        <f ca="1">AVERAGE(J$3:J179)</f>
        <v>5037.1169765671648</v>
      </c>
      <c r="N179" s="4">
        <f ca="1">AVERAGE(K$3:K179)</f>
        <v>5.021682362395867E-2</v>
      </c>
      <c r="O179" s="4">
        <f ca="1">SUM(H$3:H179)</f>
        <v>-356.73314024386809</v>
      </c>
      <c r="P179">
        <f t="shared" ca="1" si="31"/>
        <v>-7.1500850616862852</v>
      </c>
    </row>
    <row r="180" spans="1:16" ht="12.75" hidden="1" customHeight="1">
      <c r="A180">
        <f t="shared" si="32"/>
        <v>178</v>
      </c>
      <c r="B180">
        <v>10</v>
      </c>
      <c r="C180" s="1">
        <v>1200.0999999999999</v>
      </c>
      <c r="D180" s="4">
        <f t="shared" ca="1" si="33"/>
        <v>1145.8515898871274</v>
      </c>
      <c r="E180" s="4">
        <f t="shared" ca="1" si="34"/>
        <v>-1.4296983490685689</v>
      </c>
      <c r="F180" s="1">
        <f t="shared" ca="1" si="35"/>
        <v>1.0787788759485122</v>
      </c>
      <c r="G180" s="4">
        <f t="shared" ca="1" si="36"/>
        <v>1260.1341502370851</v>
      </c>
      <c r="H180" s="4">
        <f t="shared" ca="1" si="27"/>
        <v>-60.034150237085214</v>
      </c>
      <c r="I180" s="4">
        <f t="shared" ca="1" si="28"/>
        <v>60.034150237085214</v>
      </c>
      <c r="J180" s="4">
        <f t="shared" ca="1" si="29"/>
        <v>3604.0991946889185</v>
      </c>
      <c r="K180" s="4">
        <f t="shared" ca="1" si="30"/>
        <v>5.0024289840084342E-2</v>
      </c>
      <c r="L180" s="4">
        <f ca="1">AVERAGE(I$3:I180)</f>
        <v>49.949130844006291</v>
      </c>
      <c r="M180" s="4">
        <f ca="1">AVERAGE(J$3:J180)</f>
        <v>5029.0663148712201</v>
      </c>
      <c r="N180" s="4">
        <f ca="1">AVERAGE(K$3:K180)</f>
        <v>5.0215741973487472E-2</v>
      </c>
      <c r="O180" s="4">
        <f ca="1">SUM(H$3:H180)</f>
        <v>-416.76729048095331</v>
      </c>
      <c r="P180">
        <f t="shared" ca="1" si="31"/>
        <v>-8.3438346861838095</v>
      </c>
    </row>
    <row r="181" spans="1:16" ht="12.75" hidden="1" customHeight="1">
      <c r="A181">
        <f t="shared" si="32"/>
        <v>179</v>
      </c>
      <c r="B181">
        <v>11</v>
      </c>
      <c r="C181" s="1">
        <v>1153.9000000000001</v>
      </c>
      <c r="D181" s="4">
        <f t="shared" ca="1" si="33"/>
        <v>1131.2804799670769</v>
      </c>
      <c r="E181" s="4">
        <f t="shared" ca="1" si="34"/>
        <v>-2.7438395061667622</v>
      </c>
      <c r="F181" s="1">
        <f t="shared" ca="1" si="35"/>
        <v>1.0380828015741443</v>
      </c>
      <c r="G181" s="4">
        <f t="shared" ca="1" si="36"/>
        <v>1188.0046833506096</v>
      </c>
      <c r="H181" s="4">
        <f t="shared" ca="1" si="27"/>
        <v>-34.104683350609548</v>
      </c>
      <c r="I181" s="4">
        <f t="shared" ca="1" si="28"/>
        <v>34.104683350609548</v>
      </c>
      <c r="J181" s="4">
        <f t="shared" ca="1" si="29"/>
        <v>1163.1294264453441</v>
      </c>
      <c r="K181" s="4">
        <f t="shared" ca="1" si="30"/>
        <v>2.95560129565903E-2</v>
      </c>
      <c r="L181" s="4">
        <f ca="1">AVERAGE(I$3:I181)</f>
        <v>49.860614377562733</v>
      </c>
      <c r="M181" s="4">
        <f ca="1">AVERAGE(J$3:J181)</f>
        <v>5007.4689020867181</v>
      </c>
      <c r="N181" s="4">
        <f ca="1">AVERAGE(K$3:K181)</f>
        <v>5.0100324492946144E-2</v>
      </c>
      <c r="O181" s="4">
        <f ca="1">SUM(H$3:H181)</f>
        <v>-450.87197383156285</v>
      </c>
      <c r="P181">
        <f t="shared" ca="1" si="31"/>
        <v>-9.042647778412757</v>
      </c>
    </row>
    <row r="182" spans="1:16" ht="12.75" hidden="1" customHeight="1">
      <c r="A182">
        <f t="shared" si="32"/>
        <v>180</v>
      </c>
      <c r="B182">
        <v>12</v>
      </c>
      <c r="C182" s="1">
        <v>1159.4000000000001</v>
      </c>
      <c r="D182" s="4">
        <f t="shared" ca="1" si="33"/>
        <v>1148.7034372802625</v>
      </c>
      <c r="E182" s="4">
        <f t="shared" ca="1" si="34"/>
        <v>-0.72715982423152248</v>
      </c>
      <c r="F182" s="1">
        <f t="shared" ca="1" si="35"/>
        <v>0.9834144176920061</v>
      </c>
      <c r="G182" s="4">
        <f t="shared" ca="1" si="36"/>
        <v>1109.8192031229587</v>
      </c>
      <c r="H182" s="4">
        <f t="shared" ca="1" si="27"/>
        <v>49.580796877041394</v>
      </c>
      <c r="I182" s="4">
        <f t="shared" ca="1" si="28"/>
        <v>49.580796877041394</v>
      </c>
      <c r="J182" s="4">
        <f t="shared" ca="1" si="29"/>
        <v>2458.2554189624375</v>
      </c>
      <c r="K182" s="4">
        <f t="shared" ca="1" si="30"/>
        <v>4.2764185679697593E-2</v>
      </c>
      <c r="L182" s="4">
        <f ca="1">AVERAGE(I$3:I182)</f>
        <v>49.859059835893177</v>
      </c>
      <c r="M182" s="4">
        <f ca="1">AVERAGE(J$3:J182)</f>
        <v>4993.3066049582503</v>
      </c>
      <c r="N182" s="4">
        <f ca="1">AVERAGE(K$3:K182)</f>
        <v>5.0059568166205874E-2</v>
      </c>
      <c r="O182" s="4">
        <f ca="1">SUM(H$3:H182)</f>
        <v>-401.29117695452146</v>
      </c>
      <c r="P182">
        <f t="shared" ca="1" si="31"/>
        <v>-8.0485107074890099</v>
      </c>
    </row>
    <row r="183" spans="1:16" ht="12.75" hidden="1" customHeight="1">
      <c r="A183">
        <f t="shared" si="32"/>
        <v>181</v>
      </c>
      <c r="B183">
        <v>1</v>
      </c>
      <c r="C183" s="1">
        <v>1155.0999999999999</v>
      </c>
      <c r="D183" s="4">
        <f t="shared" ca="1" si="33"/>
        <v>1160.843459759368</v>
      </c>
      <c r="E183" s="4">
        <f t="shared" ca="1" si="34"/>
        <v>0.55955840610217811</v>
      </c>
      <c r="F183" s="1">
        <f t="shared" ca="1" si="35"/>
        <v>0.97877866746324704</v>
      </c>
      <c r="G183" s="4">
        <f t="shared" ca="1" si="36"/>
        <v>1123.6146911278329</v>
      </c>
      <c r="H183" s="4">
        <f t="shared" ca="1" si="27"/>
        <v>31.485308872167025</v>
      </c>
      <c r="I183" s="4">
        <f t="shared" ca="1" si="28"/>
        <v>31.485308872167025</v>
      </c>
      <c r="J183" s="4">
        <f t="shared" ca="1" si="29"/>
        <v>991.3246747757596</v>
      </c>
      <c r="K183" s="4">
        <f t="shared" ca="1" si="30"/>
        <v>2.7257647712031017E-2</v>
      </c>
      <c r="L183" s="4">
        <f ca="1">AVERAGE(I$3:I183)</f>
        <v>49.757547399629495</v>
      </c>
      <c r="M183" s="4">
        <f ca="1">AVERAGE(J$3:J183)</f>
        <v>4971.1962075539268</v>
      </c>
      <c r="N183" s="4">
        <f ca="1">AVERAGE(K$3:K183)</f>
        <v>4.9933590705133077E-2</v>
      </c>
      <c r="O183" s="4">
        <f ca="1">SUM(H$3:H183)</f>
        <v>-369.80586808235444</v>
      </c>
      <c r="P183">
        <f t="shared" ca="1" si="31"/>
        <v>-7.4321562739466556</v>
      </c>
    </row>
    <row r="184" spans="1:16" ht="12.75" hidden="1" customHeight="1">
      <c r="A184">
        <f t="shared" si="32"/>
        <v>182</v>
      </c>
      <c r="B184">
        <v>2</v>
      </c>
      <c r="C184" s="1">
        <v>914.30000000000007</v>
      </c>
      <c r="D184" s="4">
        <f t="shared" ca="1" si="33"/>
        <v>1120.8333685181606</v>
      </c>
      <c r="E184" s="4">
        <f t="shared" ca="1" si="34"/>
        <v>-3.4974065586287817</v>
      </c>
      <c r="F184" s="1">
        <f t="shared" ca="1" si="35"/>
        <v>0.8625643445682516</v>
      </c>
      <c r="G184" s="4">
        <f t="shared" ca="1" si="36"/>
        <v>1001.7848331434881</v>
      </c>
      <c r="H184" s="4">
        <f t="shared" ca="1" si="27"/>
        <v>-87.484833143488004</v>
      </c>
      <c r="I184" s="4">
        <f t="shared" ca="1" si="28"/>
        <v>87.484833143488004</v>
      </c>
      <c r="J184" s="4">
        <f t="shared" ca="1" si="29"/>
        <v>7653.5960301439372</v>
      </c>
      <c r="K184" s="4">
        <f t="shared" ca="1" si="30"/>
        <v>9.5685041171921684E-2</v>
      </c>
      <c r="L184" s="4">
        <f ca="1">AVERAGE(I$3:I184)</f>
        <v>49.964840178441904</v>
      </c>
      <c r="M184" s="4">
        <f ca="1">AVERAGE(J$3:J184)</f>
        <v>4985.9346681176075</v>
      </c>
      <c r="N184" s="4">
        <f ca="1">AVERAGE(K$3:K184)</f>
        <v>5.0184972301104448E-2</v>
      </c>
      <c r="O184" s="4">
        <f ca="1">SUM(H$3:H184)</f>
        <v>-457.29070122584244</v>
      </c>
      <c r="P184">
        <f t="shared" ca="1" si="31"/>
        <v>-9.1522498539512505</v>
      </c>
    </row>
    <row r="185" spans="1:16" ht="12.75" hidden="1" customHeight="1">
      <c r="A185">
        <f t="shared" si="32"/>
        <v>183</v>
      </c>
      <c r="B185">
        <v>3</v>
      </c>
      <c r="C185" s="1">
        <v>1112.0999999999999</v>
      </c>
      <c r="D185" s="4">
        <f t="shared" ca="1" si="33"/>
        <v>1186.6984992820398</v>
      </c>
      <c r="E185" s="4">
        <f t="shared" ca="1" si="34"/>
        <v>3.4388471736220243</v>
      </c>
      <c r="F185" s="1">
        <f t="shared" ca="1" si="35"/>
        <v>0.86159723398156163</v>
      </c>
      <c r="G185" s="4">
        <f t="shared" ca="1" si="36"/>
        <v>962.69357425245983</v>
      </c>
      <c r="H185" s="4">
        <f t="shared" ca="1" si="27"/>
        <v>149.40642574754008</v>
      </c>
      <c r="I185" s="4">
        <f t="shared" ca="1" si="28"/>
        <v>149.40642574754008</v>
      </c>
      <c r="J185" s="4">
        <f t="shared" ca="1" si="29"/>
        <v>22322.28005465521</v>
      </c>
      <c r="K185" s="4">
        <f t="shared" ca="1" si="30"/>
        <v>0.13434621504139924</v>
      </c>
      <c r="L185" s="4">
        <f ca="1">AVERAGE(I$3:I185)</f>
        <v>50.508236820895988</v>
      </c>
      <c r="M185" s="4">
        <f ca="1">AVERAGE(J$3:J185)</f>
        <v>5080.6687959128949</v>
      </c>
      <c r="N185" s="4">
        <f ca="1">AVERAGE(K$3:K185)</f>
        <v>5.064486980241753E-2</v>
      </c>
      <c r="O185" s="4">
        <f ca="1">SUM(H$3:H185)</f>
        <v>-307.88427547830236</v>
      </c>
      <c r="P185">
        <f t="shared" ca="1" si="31"/>
        <v>-6.0957240810062521</v>
      </c>
    </row>
    <row r="186" spans="1:16" ht="12.75" hidden="1" customHeight="1">
      <c r="A186">
        <f t="shared" si="32"/>
        <v>184</v>
      </c>
      <c r="B186">
        <v>4</v>
      </c>
      <c r="C186" s="1">
        <v>1169.2</v>
      </c>
      <c r="D186" s="4">
        <f t="shared" ca="1" si="33"/>
        <v>1195.37084725152</v>
      </c>
      <c r="E186" s="4">
        <f t="shared" ca="1" si="34"/>
        <v>3.9621972532078367</v>
      </c>
      <c r="F186" s="1">
        <f t="shared" ca="1" si="35"/>
        <v>0.97172498180985534</v>
      </c>
      <c r="G186" s="4">
        <f t="shared" ca="1" si="36"/>
        <v>1156.4861913358575</v>
      </c>
      <c r="H186" s="4">
        <f t="shared" ca="1" si="27"/>
        <v>12.713808664142562</v>
      </c>
      <c r="I186" s="4">
        <f t="shared" ca="1" si="28"/>
        <v>12.713808664142562</v>
      </c>
      <c r="J186" s="4">
        <f t="shared" ca="1" si="29"/>
        <v>161.64093074842646</v>
      </c>
      <c r="K186" s="4">
        <f t="shared" ca="1" si="30"/>
        <v>1.0873938303235171E-2</v>
      </c>
      <c r="L186" s="4">
        <f ca="1">AVERAGE(I$3:I186)</f>
        <v>50.302832320044068</v>
      </c>
      <c r="M186" s="4">
        <f ca="1">AVERAGE(J$3:J186)</f>
        <v>5053.9349488196094</v>
      </c>
      <c r="N186" s="4">
        <f ca="1">AVERAGE(K$3:K186)</f>
        <v>5.0428723435574148E-2</v>
      </c>
      <c r="O186" s="4">
        <f ca="1">SUM(H$3:H186)</f>
        <v>-295.17046681415979</v>
      </c>
      <c r="P186">
        <f t="shared" ca="1" si="31"/>
        <v>-5.867869724237055</v>
      </c>
    </row>
    <row r="187" spans="1:16" ht="12.75" hidden="1" customHeight="1">
      <c r="A187">
        <f t="shared" si="32"/>
        <v>185</v>
      </c>
      <c r="B187">
        <v>5</v>
      </c>
      <c r="C187" s="1">
        <v>1229.3</v>
      </c>
      <c r="D187" s="4">
        <f t="shared" ca="1" si="33"/>
        <v>1192.3414248226184</v>
      </c>
      <c r="E187" s="4">
        <f t="shared" ca="1" si="34"/>
        <v>3.2630352849968904</v>
      </c>
      <c r="F187" s="1">
        <f t="shared" ca="1" si="35"/>
        <v>1.0401454028071582</v>
      </c>
      <c r="G187" s="4">
        <f t="shared" ca="1" si="36"/>
        <v>1247.4807526763057</v>
      </c>
      <c r="H187" s="4">
        <f t="shared" ca="1" si="27"/>
        <v>-18.180752676305701</v>
      </c>
      <c r="I187" s="4">
        <f t="shared" ca="1" si="28"/>
        <v>18.180752676305701</v>
      </c>
      <c r="J187" s="4">
        <f t="shared" ca="1" si="29"/>
        <v>330.5397678769969</v>
      </c>
      <c r="K187" s="4">
        <f t="shared" ca="1" si="30"/>
        <v>1.4789516534861874E-2</v>
      </c>
      <c r="L187" s="4">
        <f ca="1">AVERAGE(I$3:I187)</f>
        <v>50.129199457104946</v>
      </c>
      <c r="M187" s="4">
        <f ca="1">AVERAGE(J$3:J187)</f>
        <v>5028.4030829766762</v>
      </c>
      <c r="N187" s="4">
        <f ca="1">AVERAGE(K$3:K187)</f>
        <v>5.023607907394867E-2</v>
      </c>
      <c r="O187" s="4">
        <f ca="1">SUM(H$3:H187)</f>
        <v>-313.3512194904655</v>
      </c>
      <c r="P187">
        <f t="shared" ca="1" si="31"/>
        <v>-6.2508722039057698</v>
      </c>
    </row>
    <row r="188" spans="1:16" ht="12.75" hidden="1" customHeight="1">
      <c r="A188">
        <f t="shared" si="32"/>
        <v>186</v>
      </c>
      <c r="B188">
        <v>6</v>
      </c>
      <c r="C188" s="1">
        <v>1252.0999999999999</v>
      </c>
      <c r="D188" s="4">
        <f t="shared" ca="1" si="33"/>
        <v>1209.0482291271426</v>
      </c>
      <c r="E188" s="4">
        <f t="shared" ca="1" si="34"/>
        <v>4.6074121869496221</v>
      </c>
      <c r="F188" s="1">
        <f t="shared" ca="1" si="35"/>
        <v>1.0186184989174603</v>
      </c>
      <c r="G188" s="4">
        <f t="shared" ca="1" si="36"/>
        <v>1217.8648204538397</v>
      </c>
      <c r="H188" s="4">
        <f t="shared" ca="1" si="27"/>
        <v>34.235179546160225</v>
      </c>
      <c r="I188" s="4">
        <f t="shared" ca="1" si="28"/>
        <v>34.235179546160225</v>
      </c>
      <c r="J188" s="4">
        <f t="shared" ca="1" si="29"/>
        <v>1172.0475185578275</v>
      </c>
      <c r="K188" s="4">
        <f t="shared" ca="1" si="30"/>
        <v>2.7342208726268052E-2</v>
      </c>
      <c r="L188" s="4">
        <f ca="1">AVERAGE(I$3:I188)</f>
        <v>50.04374773715363</v>
      </c>
      <c r="M188" s="4">
        <f ca="1">AVERAGE(J$3:J188)</f>
        <v>5007.6699885443177</v>
      </c>
      <c r="N188" s="4">
        <f ca="1">AVERAGE(K$3:K188)</f>
        <v>5.011299374949877E-2</v>
      </c>
      <c r="O188" s="4">
        <f ca="1">SUM(H$3:H188)</f>
        <v>-279.11603994430527</v>
      </c>
      <c r="P188">
        <f t="shared" ca="1" si="31"/>
        <v>-5.5774407906121528</v>
      </c>
    </row>
    <row r="189" spans="1:16" ht="12.75" hidden="1" customHeight="1">
      <c r="A189">
        <f t="shared" si="32"/>
        <v>187</v>
      </c>
      <c r="B189">
        <v>7</v>
      </c>
      <c r="C189" s="1">
        <v>1249</v>
      </c>
      <c r="D189" s="4">
        <f t="shared" ca="1" si="33"/>
        <v>1193.5563366273914</v>
      </c>
      <c r="E189" s="4">
        <f t="shared" ca="1" si="34"/>
        <v>2.5974817182795396</v>
      </c>
      <c r="F189" s="1">
        <f t="shared" ca="1" si="35"/>
        <v>1.073570635620589</v>
      </c>
      <c r="G189" s="4">
        <f t="shared" ca="1" si="36"/>
        <v>1302.9450582700836</v>
      </c>
      <c r="H189" s="4">
        <f t="shared" ca="1" si="27"/>
        <v>-53.945058270083564</v>
      </c>
      <c r="I189" s="4">
        <f t="shared" ca="1" si="28"/>
        <v>53.945058270083564</v>
      </c>
      <c r="J189" s="4">
        <f t="shared" ca="1" si="29"/>
        <v>2910.0693117627111</v>
      </c>
      <c r="K189" s="4">
        <f t="shared" ca="1" si="30"/>
        <v>4.3190599095343125E-2</v>
      </c>
      <c r="L189" s="4">
        <f ca="1">AVERAGE(I$3:I189)</f>
        <v>50.064610360324373</v>
      </c>
      <c r="M189" s="4">
        <f ca="1">AVERAGE(J$3:J189)</f>
        <v>4996.4528726256995</v>
      </c>
      <c r="N189" s="4">
        <f ca="1">AVERAGE(K$3:K189)</f>
        <v>5.0075975596267995E-2</v>
      </c>
      <c r="O189" s="4">
        <f ca="1">SUM(H$3:H189)</f>
        <v>-333.06109821438884</v>
      </c>
      <c r="P189">
        <f t="shared" ca="1" si="31"/>
        <v>-6.6526253938118316</v>
      </c>
    </row>
    <row r="190" spans="1:16" ht="12.75" hidden="1" customHeight="1">
      <c r="A190">
        <f t="shared" si="32"/>
        <v>188</v>
      </c>
      <c r="B190">
        <v>8</v>
      </c>
      <c r="C190" s="1">
        <v>1250.0999999999999</v>
      </c>
      <c r="D190" s="4">
        <f t="shared" ca="1" si="33"/>
        <v>1179.8149549286104</v>
      </c>
      <c r="E190" s="4">
        <f t="shared" ca="1" si="34"/>
        <v>0.96359537657348882</v>
      </c>
      <c r="F190" s="1">
        <f t="shared" ca="1" si="35"/>
        <v>1.082050371122367</v>
      </c>
      <c r="G190" s="4">
        <f t="shared" ca="1" si="36"/>
        <v>1294.2986830603697</v>
      </c>
      <c r="H190" s="4">
        <f t="shared" ca="1" si="27"/>
        <v>-44.198683060369831</v>
      </c>
      <c r="I190" s="4">
        <f t="shared" ca="1" si="28"/>
        <v>44.198683060369831</v>
      </c>
      <c r="J190" s="4">
        <f t="shared" ca="1" si="29"/>
        <v>1953.5235842710231</v>
      </c>
      <c r="K190" s="4">
        <f t="shared" ca="1" si="30"/>
        <v>3.5356117958859158E-2</v>
      </c>
      <c r="L190" s="4">
        <f ca="1">AVERAGE(I$3:I190)</f>
        <v>50.033408619367165</v>
      </c>
      <c r="M190" s="4">
        <f ca="1">AVERAGE(J$3:J190)</f>
        <v>4980.2670785387054</v>
      </c>
      <c r="N190" s="4">
        <f ca="1">AVERAGE(K$3:K190)</f>
        <v>4.9997678481175395E-2</v>
      </c>
      <c r="O190" s="4">
        <f ca="1">SUM(H$3:H190)</f>
        <v>-377.25978127475867</v>
      </c>
      <c r="P190">
        <f t="shared" ca="1" si="31"/>
        <v>-7.5401575004571484</v>
      </c>
    </row>
    <row r="191" spans="1:16" ht="12.75" hidden="1" customHeight="1">
      <c r="A191">
        <f t="shared" si="32"/>
        <v>189</v>
      </c>
      <c r="B191">
        <v>9</v>
      </c>
      <c r="C191" s="1">
        <v>1256.9000000000001</v>
      </c>
      <c r="D191" s="4">
        <f t="shared" ca="1" si="33"/>
        <v>1183.70301274504</v>
      </c>
      <c r="E191" s="4">
        <f t="shared" ca="1" si="34"/>
        <v>1.2560416205591036</v>
      </c>
      <c r="F191" s="1">
        <f t="shared" ca="1" si="35"/>
        <v>1.0579167492355408</v>
      </c>
      <c r="G191" s="4">
        <f t="shared" ca="1" si="36"/>
        <v>1249.1654055059146</v>
      </c>
      <c r="H191" s="4">
        <f t="shared" ca="1" si="27"/>
        <v>7.7345944940855134</v>
      </c>
      <c r="I191" s="4">
        <f t="shared" ca="1" si="28"/>
        <v>7.7345944940855134</v>
      </c>
      <c r="J191" s="4">
        <f t="shared" ca="1" si="29"/>
        <v>59.823951987937939</v>
      </c>
      <c r="K191" s="4">
        <f t="shared" ca="1" si="30"/>
        <v>6.1537071319003201E-3</v>
      </c>
      <c r="L191" s="4">
        <f ca="1">AVERAGE(I$3:I191)</f>
        <v>49.80960537002705</v>
      </c>
      <c r="M191" s="4">
        <f ca="1">AVERAGE(J$3:J191)</f>
        <v>4954.2329879220351</v>
      </c>
      <c r="N191" s="4">
        <f ca="1">AVERAGE(K$3:K191)</f>
        <v>4.9765699796787695E-2</v>
      </c>
      <c r="O191" s="4">
        <f ca="1">SUM(H$3:H191)</f>
        <v>-369.52518678067315</v>
      </c>
      <c r="P191">
        <f t="shared" ca="1" si="31"/>
        <v>-7.4187535523627153</v>
      </c>
    </row>
    <row r="192" spans="1:16" ht="12.75" hidden="1" customHeight="1">
      <c r="A192">
        <f t="shared" si="32"/>
        <v>190</v>
      </c>
      <c r="B192">
        <v>10</v>
      </c>
      <c r="C192" s="1">
        <v>1248.7</v>
      </c>
      <c r="D192" s="4">
        <f t="shared" ca="1" si="33"/>
        <v>1189.9537507726361</v>
      </c>
      <c r="E192" s="4">
        <f t="shared" ca="1" si="34"/>
        <v>1.7555112612628005</v>
      </c>
      <c r="F192" s="1">
        <f t="shared" ca="1" si="35"/>
        <v>1.0428029434103998</v>
      </c>
      <c r="G192" s="4">
        <f t="shared" ca="1" si="36"/>
        <v>1235.6787897132506</v>
      </c>
      <c r="H192" s="4">
        <f t="shared" ca="1" si="27"/>
        <v>13.021210286749465</v>
      </c>
      <c r="I192" s="4">
        <f t="shared" ca="1" si="28"/>
        <v>13.021210286749465</v>
      </c>
      <c r="J192" s="4">
        <f t="shared" ca="1" si="29"/>
        <v>169.55191733175008</v>
      </c>
      <c r="K192" s="4">
        <f t="shared" ca="1" si="30"/>
        <v>1.0427813155080855E-2</v>
      </c>
      <c r="L192" s="4">
        <f ca="1">AVERAGE(I$3:I192)</f>
        <v>49.615982238009806</v>
      </c>
      <c r="M192" s="4">
        <f ca="1">AVERAGE(J$3:J192)</f>
        <v>4929.05045597156</v>
      </c>
      <c r="N192" s="4">
        <f ca="1">AVERAGE(K$3:K192)</f>
        <v>4.9558658288147137E-2</v>
      </c>
      <c r="O192" s="4">
        <f ca="1">SUM(H$3:H192)</f>
        <v>-356.50397649392369</v>
      </c>
      <c r="P192">
        <f t="shared" ca="1" si="31"/>
        <v>-7.1852649169326162</v>
      </c>
    </row>
    <row r="193" spans="1:16" ht="12.75" hidden="1" customHeight="1">
      <c r="A193">
        <f t="shared" si="32"/>
        <v>191</v>
      </c>
      <c r="B193">
        <v>11</v>
      </c>
      <c r="C193" s="1">
        <v>1138.5</v>
      </c>
      <c r="D193" s="4">
        <f t="shared" ca="1" si="33"/>
        <v>1162.7153344788712</v>
      </c>
      <c r="E193" s="4">
        <f t="shared" ca="1" si="34"/>
        <v>-1.1438814942399684</v>
      </c>
      <c r="F193" s="1">
        <f t="shared" ca="1" si="35"/>
        <v>1.0172222443601067</v>
      </c>
      <c r="G193" s="4">
        <f t="shared" ca="1" si="36"/>
        <v>1212.2331701508492</v>
      </c>
      <c r="H193" s="4">
        <f t="shared" ca="1" si="27"/>
        <v>-73.733170150849219</v>
      </c>
      <c r="I193" s="4">
        <f t="shared" ca="1" si="28"/>
        <v>73.733170150849219</v>
      </c>
      <c r="J193" s="4">
        <f t="shared" ca="1" si="29"/>
        <v>5436.5803804940824</v>
      </c>
      <c r="K193" s="4">
        <f t="shared" ca="1" si="30"/>
        <v>6.4763434475932566E-2</v>
      </c>
      <c r="L193" s="4">
        <f ca="1">AVERAGE(I$3:I193)</f>
        <v>49.742250237553463</v>
      </c>
      <c r="M193" s="4">
        <f ca="1">AVERAGE(J$3:J193)</f>
        <v>4931.7076807072799</v>
      </c>
      <c r="N193" s="4">
        <f ca="1">AVERAGE(K$3:K193)</f>
        <v>4.9638264446198364E-2</v>
      </c>
      <c r="O193" s="4">
        <f ca="1">SUM(H$3:H193)</f>
        <v>-430.23714664477291</v>
      </c>
      <c r="P193">
        <f t="shared" ca="1" si="31"/>
        <v>-8.6493301889258039</v>
      </c>
    </row>
    <row r="194" spans="1:16" ht="12.75" hidden="1" customHeight="1">
      <c r="A194">
        <f t="shared" si="32"/>
        <v>192</v>
      </c>
      <c r="B194">
        <v>12</v>
      </c>
      <c r="C194" s="1">
        <v>1148.4000000000001</v>
      </c>
      <c r="D194" s="4">
        <f t="shared" ca="1" si="33"/>
        <v>1149.8855742230658</v>
      </c>
      <c r="E194" s="4">
        <f t="shared" ca="1" si="34"/>
        <v>-2.3124693703965185</v>
      </c>
      <c r="F194" s="1">
        <f t="shared" ca="1" si="35"/>
        <v>1.0141680118329588</v>
      </c>
      <c r="G194" s="4">
        <f t="shared" ca="1" si="36"/>
        <v>1178.0286110753445</v>
      </c>
      <c r="H194" s="4">
        <f t="shared" ca="1" si="27"/>
        <v>-29.628611075344452</v>
      </c>
      <c r="I194" s="4">
        <f t="shared" ca="1" si="28"/>
        <v>29.628611075344452</v>
      </c>
      <c r="J194" s="4">
        <f t="shared" ca="1" si="29"/>
        <v>877.85459425402394</v>
      </c>
      <c r="K194" s="4">
        <f t="shared" ca="1" si="30"/>
        <v>2.5799905150944314E-2</v>
      </c>
      <c r="L194" s="4">
        <f ca="1">AVERAGE(I$3:I194)</f>
        <v>49.637491700250287</v>
      </c>
      <c r="M194" s="4">
        <f ca="1">AVERAGE(J$3:J194)</f>
        <v>4910.5938625486697</v>
      </c>
      <c r="N194" s="4">
        <f ca="1">AVERAGE(K$3:K194)</f>
        <v>4.9514106324868912E-2</v>
      </c>
      <c r="O194" s="4">
        <f ca="1">SUM(H$3:H194)</f>
        <v>-459.86575772011736</v>
      </c>
      <c r="P194">
        <f t="shared" ca="1" si="31"/>
        <v>-9.2644842027301433</v>
      </c>
    </row>
    <row r="195" spans="1:16" ht="12.75" hidden="1" customHeight="1">
      <c r="A195">
        <f t="shared" si="32"/>
        <v>193</v>
      </c>
      <c r="B195">
        <v>1</v>
      </c>
      <c r="C195" s="1">
        <v>1205.1999999999998</v>
      </c>
      <c r="D195" s="4">
        <f t="shared" ca="1" si="33"/>
        <v>1171.6008828044785</v>
      </c>
      <c r="E195" s="4">
        <f t="shared" ca="1" si="34"/>
        <v>9.0308424784406149E-2</v>
      </c>
      <c r="F195" s="1">
        <f t="shared" ca="1" si="35"/>
        <v>0.99797742325927952</v>
      </c>
      <c r="G195" s="4">
        <f t="shared" ca="1" si="36"/>
        <v>1145.2520501825179</v>
      </c>
      <c r="H195" s="4">
        <f t="shared" ca="1" si="27"/>
        <v>59.947949817481913</v>
      </c>
      <c r="I195" s="4">
        <f t="shared" ca="1" si="28"/>
        <v>59.947949817481913</v>
      </c>
      <c r="J195" s="4">
        <f t="shared" ca="1" si="29"/>
        <v>3593.7566873193296</v>
      </c>
      <c r="K195" s="4">
        <f t="shared" ca="1" si="30"/>
        <v>4.9741080167177168E-2</v>
      </c>
      <c r="L195" s="4">
        <f ca="1">AVERAGE(I$3:I195)</f>
        <v>49.690913763033876</v>
      </c>
      <c r="M195" s="4">
        <f ca="1">AVERAGE(J$3:J195)</f>
        <v>4903.7708720034398</v>
      </c>
      <c r="N195" s="4">
        <f ca="1">AVERAGE(K$3:K195)</f>
        <v>4.9515282355139939E-2</v>
      </c>
      <c r="O195" s="4">
        <f ca="1">SUM(H$3:H195)</f>
        <v>-399.91780790263545</v>
      </c>
      <c r="P195">
        <f t="shared" ca="1" si="31"/>
        <v>-8.0481073423154239</v>
      </c>
    </row>
    <row r="196" spans="1:16" ht="12.75" hidden="1" customHeight="1">
      <c r="A196">
        <f t="shared" si="32"/>
        <v>194</v>
      </c>
      <c r="B196">
        <v>2</v>
      </c>
      <c r="C196" s="1">
        <v>1145.9000000000001</v>
      </c>
      <c r="D196" s="4">
        <f t="shared" ca="1" si="33"/>
        <v>1269.0061694179881</v>
      </c>
      <c r="E196" s="4">
        <f t="shared" ca="1" si="34"/>
        <v>9.8218062436569245</v>
      </c>
      <c r="F196" s="1">
        <f t="shared" ca="1" si="35"/>
        <v>0.80983554823950255</v>
      </c>
      <c r="G196" s="4">
        <f t="shared" ca="1" si="36"/>
        <v>948.87717821654587</v>
      </c>
      <c r="H196" s="4">
        <f t="shared" ref="H196:H259" ca="1" si="37">C196-G196</f>
        <v>197.02282178345422</v>
      </c>
      <c r="I196" s="4">
        <f t="shared" ref="I196:I259" ca="1" si="38">ABS(H196)</f>
        <v>197.02282178345422</v>
      </c>
      <c r="J196" s="4">
        <f t="shared" ref="J196:J259" ca="1" si="39">H196^2</f>
        <v>38817.992303514766</v>
      </c>
      <c r="K196" s="4">
        <f t="shared" ref="K196:K259" ca="1" si="40">I196/C196</f>
        <v>0.17193718630199337</v>
      </c>
      <c r="L196" s="4">
        <f ca="1">AVERAGE(I$3:I196)</f>
        <v>50.450356587881402</v>
      </c>
      <c r="M196" s="4">
        <f ca="1">AVERAGE(J$3:J196)</f>
        <v>5078.5864463926737</v>
      </c>
      <c r="N196" s="4">
        <f ca="1">AVERAGE(K$3:K196)</f>
        <v>5.014632309713403E-2</v>
      </c>
      <c r="O196" s="4">
        <f ca="1">SUM(H$3:H196)</f>
        <v>-202.89498611918123</v>
      </c>
      <c r="P196">
        <f t="shared" ref="P196:P259" ca="1" si="41">O196/L196</f>
        <v>-4.0216759571510803</v>
      </c>
    </row>
    <row r="197" spans="1:16" ht="12.75" hidden="1" customHeight="1">
      <c r="A197">
        <f t="shared" si="32"/>
        <v>195</v>
      </c>
      <c r="B197">
        <v>3</v>
      </c>
      <c r="C197" s="1">
        <v>989.90000000000009</v>
      </c>
      <c r="D197" s="4">
        <f t="shared" ca="1" si="33"/>
        <v>1181.8282547394904</v>
      </c>
      <c r="E197" s="4">
        <f t="shared" ca="1" si="34"/>
        <v>0.12183415144146181</v>
      </c>
      <c r="F197" s="1">
        <f t="shared" ca="1" si="35"/>
        <v>0.95519889148112214</v>
      </c>
      <c r="G197" s="4">
        <f t="shared" ca="1" si="36"/>
        <v>1221.5350647470507</v>
      </c>
      <c r="H197" s="4">
        <f t="shared" ca="1" si="37"/>
        <v>-231.63506474705059</v>
      </c>
      <c r="I197" s="4">
        <f t="shared" ca="1" si="38"/>
        <v>231.63506474705059</v>
      </c>
      <c r="J197" s="4">
        <f t="shared" ca="1" si="39"/>
        <v>53654.803220370319</v>
      </c>
      <c r="K197" s="4">
        <f t="shared" ca="1" si="40"/>
        <v>0.23399844908278672</v>
      </c>
      <c r="L197" s="4">
        <f ca="1">AVERAGE(I$3:I197)</f>
        <v>51.379508937415601</v>
      </c>
      <c r="M197" s="4">
        <f ca="1">AVERAGE(J$3:J197)</f>
        <v>5327.6952503617895</v>
      </c>
      <c r="N197" s="4">
        <f ca="1">AVERAGE(K$3:K197)</f>
        <v>5.108915451244507E-2</v>
      </c>
      <c r="O197" s="4">
        <f ca="1">SUM(H$3:H197)</f>
        <v>-434.53005086623182</v>
      </c>
      <c r="P197">
        <f t="shared" ca="1" si="41"/>
        <v>-8.4572636028017438</v>
      </c>
    </row>
    <row r="198" spans="1:16" ht="12.75" hidden="1" customHeight="1">
      <c r="A198">
        <f t="shared" ref="A198:A261" si="42">A197+1</f>
        <v>196</v>
      </c>
      <c r="B198">
        <v>4</v>
      </c>
      <c r="C198" s="1">
        <v>1159.9000000000001</v>
      </c>
      <c r="D198" s="4">
        <f t="shared" ca="1" si="33"/>
        <v>1182.9840435722012</v>
      </c>
      <c r="E198" s="4">
        <f t="shared" ca="1" si="34"/>
        <v>0.22522961956840248</v>
      </c>
      <c r="F198" s="1">
        <f t="shared" ca="1" si="35"/>
        <v>0.97920282971657291</v>
      </c>
      <c r="G198" s="4">
        <f t="shared" ca="1" si="36"/>
        <v>1157.3688716257552</v>
      </c>
      <c r="H198" s="4">
        <f t="shared" ca="1" si="37"/>
        <v>2.5311283742448722</v>
      </c>
      <c r="I198" s="4">
        <f t="shared" ca="1" si="38"/>
        <v>2.5311283742448722</v>
      </c>
      <c r="J198" s="4">
        <f t="shared" ca="1" si="39"/>
        <v>6.4066108469074905</v>
      </c>
      <c r="K198" s="4">
        <f t="shared" ca="1" si="40"/>
        <v>2.1821953394644987E-3</v>
      </c>
      <c r="L198" s="4">
        <f ca="1">AVERAGE(I$3:I198)</f>
        <v>51.130282505970847</v>
      </c>
      <c r="M198" s="4">
        <f ca="1">AVERAGE(J$3:J198)</f>
        <v>5300.5458185275293</v>
      </c>
      <c r="N198" s="4">
        <f ca="1">AVERAGE(K$3:K198)</f>
        <v>5.0839629210542109E-2</v>
      </c>
      <c r="O198" s="4">
        <f ca="1">SUM(H$3:H198)</f>
        <v>-431.99892249198695</v>
      </c>
      <c r="P198">
        <f t="shared" ca="1" si="41"/>
        <v>-8.4489836808849894</v>
      </c>
    </row>
    <row r="199" spans="1:16" ht="12.75" hidden="1" customHeight="1">
      <c r="A199">
        <f t="shared" si="42"/>
        <v>197</v>
      </c>
      <c r="B199">
        <v>5</v>
      </c>
      <c r="C199" s="1">
        <v>1220.4000000000001</v>
      </c>
      <c r="D199" s="4">
        <f t="shared" ca="1" si="33"/>
        <v>1184.0818022747499</v>
      </c>
      <c r="E199" s="4">
        <f t="shared" ca="1" si="34"/>
        <v>0.31248252786642394</v>
      </c>
      <c r="F199" s="1">
        <f t="shared" ca="1" si="35"/>
        <v>1.0295340660048196</v>
      </c>
      <c r="G199" s="4">
        <f t="shared" ca="1" si="36"/>
        <v>1218.1542539637298</v>
      </c>
      <c r="H199" s="4">
        <f t="shared" ca="1" si="37"/>
        <v>2.2457460362702477</v>
      </c>
      <c r="I199" s="4">
        <f t="shared" ca="1" si="38"/>
        <v>2.2457460362702477</v>
      </c>
      <c r="J199" s="4">
        <f t="shared" ca="1" si="39"/>
        <v>5.043375259423529</v>
      </c>
      <c r="K199" s="4">
        <f t="shared" ca="1" si="40"/>
        <v>1.8401721044495637E-3</v>
      </c>
      <c r="L199" s="4">
        <f ca="1">AVERAGE(I$3:I199)</f>
        <v>50.882137650794697</v>
      </c>
      <c r="M199" s="4">
        <f ca="1">AVERAGE(J$3:J199)</f>
        <v>5273.665095465255</v>
      </c>
      <c r="N199" s="4">
        <f ca="1">AVERAGE(K$3:K199)</f>
        <v>5.0590901001881738E-2</v>
      </c>
      <c r="O199" s="4">
        <f ca="1">SUM(H$3:H199)</f>
        <v>-429.7531764557167</v>
      </c>
      <c r="P199">
        <f t="shared" ca="1" si="41"/>
        <v>-8.4460519211107599</v>
      </c>
    </row>
    <row r="200" spans="1:16" ht="12.75" hidden="1" customHeight="1">
      <c r="A200">
        <f t="shared" si="42"/>
        <v>198</v>
      </c>
      <c r="B200">
        <v>6</v>
      </c>
      <c r="C200" s="1">
        <v>1212</v>
      </c>
      <c r="D200" s="4">
        <f t="shared" ca="1" si="33"/>
        <v>1177.3907166007255</v>
      </c>
      <c r="E200" s="4">
        <f t="shared" ca="1" si="34"/>
        <v>-0.38787429232265919</v>
      </c>
      <c r="F200" s="1">
        <f t="shared" ca="1" si="35"/>
        <v>1.0386624402725761</v>
      </c>
      <c r="G200" s="4">
        <f t="shared" ca="1" si="36"/>
        <v>1230.1858580979781</v>
      </c>
      <c r="H200" s="4">
        <f t="shared" ca="1" si="37"/>
        <v>-18.185858097978098</v>
      </c>
      <c r="I200" s="4">
        <f t="shared" ca="1" si="38"/>
        <v>18.185858097978098</v>
      </c>
      <c r="J200" s="4">
        <f t="shared" ca="1" si="39"/>
        <v>330.72543475979558</v>
      </c>
      <c r="K200" s="4">
        <f t="shared" ca="1" si="40"/>
        <v>1.5004833414173349E-2</v>
      </c>
      <c r="L200" s="4">
        <f ca="1">AVERAGE(I$3:I200)</f>
        <v>50.717004925780479</v>
      </c>
      <c r="M200" s="4">
        <f ca="1">AVERAGE(J$3:J200)</f>
        <v>5248.7007537445197</v>
      </c>
      <c r="N200" s="4">
        <f ca="1">AVERAGE(K$3:K200)</f>
        <v>5.0411173387802405E-2</v>
      </c>
      <c r="O200" s="4">
        <f ca="1">SUM(H$3:H200)</f>
        <v>-447.9390345536948</v>
      </c>
      <c r="P200">
        <f t="shared" ca="1" si="41"/>
        <v>-8.8321271180979846</v>
      </c>
    </row>
    <row r="201" spans="1:16" ht="12.75" hidden="1" customHeight="1">
      <c r="A201">
        <f t="shared" si="42"/>
        <v>199</v>
      </c>
      <c r="B201">
        <v>7</v>
      </c>
      <c r="C201" s="1">
        <v>1277.8</v>
      </c>
      <c r="D201" s="4">
        <f t="shared" ca="1" si="33"/>
        <v>1196.5050193449961</v>
      </c>
      <c r="E201" s="4">
        <f t="shared" ca="1" si="34"/>
        <v>1.5623434113366685</v>
      </c>
      <c r="F201" s="1">
        <f t="shared" ca="1" si="35"/>
        <v>1.0424567516623915</v>
      </c>
      <c r="G201" s="4">
        <f t="shared" ca="1" si="36"/>
        <v>1226.9745596902194</v>
      </c>
      <c r="H201" s="4">
        <f t="shared" ca="1" si="37"/>
        <v>50.825440309780561</v>
      </c>
      <c r="I201" s="4">
        <f t="shared" ca="1" si="38"/>
        <v>50.825440309780561</v>
      </c>
      <c r="J201" s="4">
        <f t="shared" ca="1" si="39"/>
        <v>2583.2253826830665</v>
      </c>
      <c r="K201" s="4">
        <f t="shared" ca="1" si="40"/>
        <v>3.9775739794788358E-2</v>
      </c>
      <c r="L201" s="4">
        <f ca="1">AVERAGE(I$3:I201)</f>
        <v>50.717549827207613</v>
      </c>
      <c r="M201" s="4">
        <f ca="1">AVERAGE(J$3:J201)</f>
        <v>5235.3064051462216</v>
      </c>
      <c r="N201" s="4">
        <f ca="1">AVERAGE(K$3:K201)</f>
        <v>5.0357728997887756E-2</v>
      </c>
      <c r="O201" s="4">
        <f ca="1">SUM(H$3:H201)</f>
        <v>-397.11359424391424</v>
      </c>
      <c r="P201">
        <f t="shared" ca="1" si="41"/>
        <v>-7.8299049460563888</v>
      </c>
    </row>
    <row r="202" spans="1:16" ht="12.75" hidden="1" customHeight="1">
      <c r="A202">
        <f t="shared" si="42"/>
        <v>200</v>
      </c>
      <c r="B202">
        <v>8</v>
      </c>
      <c r="C202" s="1">
        <v>1340</v>
      </c>
      <c r="D202" s="4">
        <f t="shared" ca="1" si="33"/>
        <v>1226.3273153964556</v>
      </c>
      <c r="E202" s="4">
        <f t="shared" ca="1" si="34"/>
        <v>4.3883386753489511</v>
      </c>
      <c r="F202" s="1">
        <f t="shared" ca="1" si="35"/>
        <v>1.0561849032638531</v>
      </c>
      <c r="G202" s="4">
        <f t="shared" ca="1" si="36"/>
        <v>1265.380661636377</v>
      </c>
      <c r="H202" s="4">
        <f t="shared" ca="1" si="37"/>
        <v>74.619338363623001</v>
      </c>
      <c r="I202" s="4">
        <f t="shared" ca="1" si="38"/>
        <v>74.619338363623001</v>
      </c>
      <c r="J202" s="4">
        <f t="shared" ca="1" si="39"/>
        <v>5568.0456578248595</v>
      </c>
      <c r="K202" s="4">
        <f t="shared" ca="1" si="40"/>
        <v>5.5686073405688805E-2</v>
      </c>
      <c r="L202" s="4">
        <f ca="1">AVERAGE(I$3:I202)</f>
        <v>50.837058769889694</v>
      </c>
      <c r="M202" s="4">
        <f ca="1">AVERAGE(J$3:J202)</f>
        <v>5236.9701014096145</v>
      </c>
      <c r="N202" s="4">
        <f ca="1">AVERAGE(K$3:K202)</f>
        <v>5.0384370719926762E-2</v>
      </c>
      <c r="O202" s="4">
        <f ca="1">SUM(H$3:H202)</f>
        <v>-322.49425588029123</v>
      </c>
      <c r="P202">
        <f t="shared" ca="1" si="41"/>
        <v>-6.3436843846540842</v>
      </c>
    </row>
    <row r="203" spans="1:16" ht="12.75" hidden="1" customHeight="1">
      <c r="A203">
        <f t="shared" si="42"/>
        <v>201</v>
      </c>
      <c r="B203">
        <v>9</v>
      </c>
      <c r="C203" s="1">
        <v>1298.1000000000001</v>
      </c>
      <c r="D203" s="4">
        <f t="shared" ca="1" si="33"/>
        <v>1227.1249235033185</v>
      </c>
      <c r="E203" s="4">
        <f t="shared" ca="1" si="34"/>
        <v>4.0292656185003546</v>
      </c>
      <c r="F203" s="1">
        <f t="shared" ca="1" si="35"/>
        <v>1.06250204267982</v>
      </c>
      <c r="G203" s="4">
        <f t="shared" ca="1" si="36"/>
        <v>1307.6378964093228</v>
      </c>
      <c r="H203" s="4">
        <f t="shared" ca="1" si="37"/>
        <v>-9.5378964093226841</v>
      </c>
      <c r="I203" s="4">
        <f t="shared" ca="1" si="38"/>
        <v>9.5378964093226841</v>
      </c>
      <c r="J203" s="4">
        <f t="shared" ca="1" si="39"/>
        <v>90.971467914970546</v>
      </c>
      <c r="K203" s="4">
        <f t="shared" ca="1" si="40"/>
        <v>7.3475821657211947E-3</v>
      </c>
      <c r="L203" s="4">
        <f ca="1">AVERAGE(I$3:I203)</f>
        <v>50.631590300434134</v>
      </c>
      <c r="M203" s="4">
        <f ca="1">AVERAGE(J$3:J203)</f>
        <v>5211.368118158397</v>
      </c>
      <c r="N203" s="4">
        <f ca="1">AVERAGE(K$3:K203)</f>
        <v>5.0170257344035192E-2</v>
      </c>
      <c r="O203" s="4">
        <f ca="1">SUM(H$3:H203)</f>
        <v>-332.03215228961392</v>
      </c>
      <c r="P203">
        <f t="shared" ca="1" si="41"/>
        <v>-6.5578061111536323</v>
      </c>
    </row>
    <row r="204" spans="1:16" ht="12.75" hidden="1" customHeight="1">
      <c r="A204">
        <f t="shared" si="42"/>
        <v>202</v>
      </c>
      <c r="B204">
        <v>10</v>
      </c>
      <c r="C204" s="1">
        <v>1260.8000000000002</v>
      </c>
      <c r="D204" s="4">
        <f t="shared" ca="1" si="33"/>
        <v>1218.7709237220326</v>
      </c>
      <c r="E204" s="4">
        <f t="shared" ca="1" si="34"/>
        <v>2.7909390785217298</v>
      </c>
      <c r="F204" s="1">
        <f t="shared" ca="1" si="35"/>
        <v>1.0504950633761858</v>
      </c>
      <c r="G204" s="4">
        <f t="shared" ca="1" si="36"/>
        <v>1293.3213979273819</v>
      </c>
      <c r="H204" s="4">
        <f t="shared" ca="1" si="37"/>
        <v>-32.521397927381713</v>
      </c>
      <c r="I204" s="4">
        <f t="shared" ca="1" si="38"/>
        <v>32.521397927381713</v>
      </c>
      <c r="J204" s="4">
        <f t="shared" ca="1" si="39"/>
        <v>1057.6413231511076</v>
      </c>
      <c r="K204" s="4">
        <f t="shared" ca="1" si="40"/>
        <v>2.5794255970321787E-2</v>
      </c>
      <c r="L204" s="4">
        <f ca="1">AVERAGE(I$3:I204)</f>
        <v>50.541935882745754</v>
      </c>
      <c r="M204" s="4">
        <f ca="1">AVERAGE(J$3:J204)</f>
        <v>5190.8051142227177</v>
      </c>
      <c r="N204" s="4">
        <f ca="1">AVERAGE(K$3:K204)</f>
        <v>5.0049584069907893E-2</v>
      </c>
      <c r="O204" s="4">
        <f ca="1">SUM(H$3:H204)</f>
        <v>-364.55355021699563</v>
      </c>
      <c r="P204">
        <f t="shared" ca="1" si="41"/>
        <v>-7.2128924990672676</v>
      </c>
    </row>
    <row r="205" spans="1:16" ht="12.75" hidden="1" customHeight="1">
      <c r="A205">
        <f t="shared" si="42"/>
        <v>203</v>
      </c>
      <c r="B205">
        <v>11</v>
      </c>
      <c r="C205" s="1">
        <v>1253.4000000000001</v>
      </c>
      <c r="D205" s="4">
        <f t="shared" ca="1" si="33"/>
        <v>1247.7269548490192</v>
      </c>
      <c r="E205" s="4">
        <f t="shared" ca="1" si="34"/>
        <v>5.4074482833682112</v>
      </c>
      <c r="F205" s="1">
        <f t="shared" ca="1" si="35"/>
        <v>0.97391200020080071</v>
      </c>
      <c r="G205" s="4">
        <f t="shared" ca="1" si="36"/>
        <v>1189.6937571691039</v>
      </c>
      <c r="H205" s="4">
        <f t="shared" ca="1" si="37"/>
        <v>63.706242830896144</v>
      </c>
      <c r="I205" s="4">
        <f t="shared" ca="1" si="38"/>
        <v>63.706242830896144</v>
      </c>
      <c r="J205" s="4">
        <f t="shared" ca="1" si="39"/>
        <v>4058.4853756291063</v>
      </c>
      <c r="K205" s="4">
        <f t="shared" ca="1" si="40"/>
        <v>5.0826745516910916E-2</v>
      </c>
      <c r="L205" s="4">
        <f ca="1">AVERAGE(I$3:I205)</f>
        <v>50.606784685446009</v>
      </c>
      <c r="M205" s="4">
        <f ca="1">AVERAGE(J$3:J205)</f>
        <v>5185.2271844759516</v>
      </c>
      <c r="N205" s="4">
        <f ca="1">AVERAGE(K$3:K205)</f>
        <v>5.0053412451420226E-2</v>
      </c>
      <c r="O205" s="4">
        <f ca="1">SUM(H$3:H205)</f>
        <v>-300.84730738609949</v>
      </c>
      <c r="P205">
        <f t="shared" ca="1" si="41"/>
        <v>-5.9448018532704783</v>
      </c>
    </row>
    <row r="206" spans="1:16" ht="12.75" hidden="1" customHeight="1">
      <c r="A206">
        <f t="shared" si="42"/>
        <v>204</v>
      </c>
      <c r="B206">
        <v>12</v>
      </c>
      <c r="C206" s="1">
        <v>1235.9000000000001</v>
      </c>
      <c r="D206" s="4">
        <f t="shared" ca="1" si="33"/>
        <v>1248.0701591464579</v>
      </c>
      <c r="E206" s="4">
        <f t="shared" ca="1" si="34"/>
        <v>4.901023884775257</v>
      </c>
      <c r="F206" s="1">
        <f t="shared" ca="1" si="35"/>
        <v>0.99631286594464519</v>
      </c>
      <c r="G206" s="4">
        <f t="shared" ca="1" si="36"/>
        <v>1248.5139285986613</v>
      </c>
      <c r="H206" s="4">
        <f t="shared" ca="1" si="37"/>
        <v>-12.613928598661232</v>
      </c>
      <c r="I206" s="4">
        <f t="shared" ca="1" si="38"/>
        <v>12.613928598661232</v>
      </c>
      <c r="J206" s="4">
        <f t="shared" ca="1" si="39"/>
        <v>159.11119469212372</v>
      </c>
      <c r="K206" s="4">
        <f t="shared" ca="1" si="40"/>
        <v>1.0206269600017179E-2</v>
      </c>
      <c r="L206" s="4">
        <f ca="1">AVERAGE(I$3:I206)</f>
        <v>50.420545194824513</v>
      </c>
      <c r="M206" s="4">
        <f ca="1">AVERAGE(J$3:J206)</f>
        <v>5160.5893609966188</v>
      </c>
      <c r="N206" s="4">
        <f ca="1">AVERAGE(K$3:K206)</f>
        <v>4.9858083319795701E-2</v>
      </c>
      <c r="O206" s="4">
        <f ca="1">SUM(H$3:H206)</f>
        <v>-313.46123598476072</v>
      </c>
      <c r="P206">
        <f t="shared" ca="1" si="41"/>
        <v>-6.216934679574555</v>
      </c>
    </row>
    <row r="207" spans="1:16" ht="12.75" hidden="1" customHeight="1">
      <c r="A207">
        <f t="shared" si="42"/>
        <v>205</v>
      </c>
      <c r="B207">
        <v>1</v>
      </c>
      <c r="C207" s="1">
        <v>1214.4000000000001</v>
      </c>
      <c r="D207" s="4">
        <f t="shared" ca="1" si="33"/>
        <v>1221.3226184456348</v>
      </c>
      <c r="E207" s="4">
        <f t="shared" ca="1" si="34"/>
        <v>1.736167426215427</v>
      </c>
      <c r="F207" s="1">
        <f t="shared" ca="1" si="35"/>
        <v>1.0345446490811367</v>
      </c>
      <c r="G207" s="4">
        <f t="shared" ca="1" si="36"/>
        <v>1296.2546328578237</v>
      </c>
      <c r="H207" s="4">
        <f t="shared" ca="1" si="37"/>
        <v>-81.854632857823617</v>
      </c>
      <c r="I207" s="4">
        <f t="shared" ca="1" si="38"/>
        <v>81.854632857823617</v>
      </c>
      <c r="J207" s="4">
        <f t="shared" ca="1" si="39"/>
        <v>6700.1809202890981</v>
      </c>
      <c r="K207" s="4">
        <f t="shared" ca="1" si="40"/>
        <v>6.7403353802555674E-2</v>
      </c>
      <c r="L207" s="4">
        <f ca="1">AVERAGE(I$3:I207)</f>
        <v>50.573882207814748</v>
      </c>
      <c r="M207" s="4">
        <f ca="1">AVERAGE(J$3:J207)</f>
        <v>5168.0995637248743</v>
      </c>
      <c r="N207" s="4">
        <f ca="1">AVERAGE(K$3:K207)</f>
        <v>4.9943670005077455E-2</v>
      </c>
      <c r="O207" s="4">
        <f ca="1">SUM(H$3:H207)</f>
        <v>-395.31586884258434</v>
      </c>
      <c r="P207">
        <f t="shared" ca="1" si="41"/>
        <v>-7.8166012096555955</v>
      </c>
    </row>
    <row r="208" spans="1:16" ht="12.75" hidden="1" customHeight="1">
      <c r="A208">
        <f t="shared" si="42"/>
        <v>206</v>
      </c>
      <c r="B208">
        <v>2</v>
      </c>
      <c r="C208" s="1">
        <v>1076.9000000000001</v>
      </c>
      <c r="D208" s="4">
        <f t="shared" ref="D208:D271" ca="1" si="43">(1-$T$2)*SUM(D207:E207)+$T$2*(C208/F208)</f>
        <v>1198.24535353803</v>
      </c>
      <c r="E208" s="4">
        <f t="shared" ref="E208:E271" ca="1" si="44">(1-$T$3)*E207+$T$3*(D208-D207)</f>
        <v>-0.74517580716659437</v>
      </c>
      <c r="F208" s="1">
        <f t="shared" ref="F208:F271" ca="1" si="45">(1-$T$4)*F196+$T$4*(C196/SUM(D195:E195))</f>
        <v>0.92754230944142413</v>
      </c>
      <c r="G208" s="4">
        <f t="shared" ref="G208:G271" ca="1" si="46">SUM(D207:E207)*F208</f>
        <v>1134.4387708302002</v>
      </c>
      <c r="H208" s="4">
        <f t="shared" ca="1" si="37"/>
        <v>-57.538770830200065</v>
      </c>
      <c r="I208" s="4">
        <f t="shared" ca="1" si="38"/>
        <v>57.538770830200065</v>
      </c>
      <c r="J208" s="4">
        <f t="shared" ca="1" si="39"/>
        <v>3310.710148650282</v>
      </c>
      <c r="K208" s="4">
        <f t="shared" ca="1" si="40"/>
        <v>5.3430003556690558E-2</v>
      </c>
      <c r="L208" s="4">
        <f ca="1">AVERAGE(I$3:I208)</f>
        <v>50.60769234675837</v>
      </c>
      <c r="M208" s="4">
        <f ca="1">AVERAGE(J$3:J208)</f>
        <v>5159.0831102536386</v>
      </c>
      <c r="N208" s="4">
        <f ca="1">AVERAGE(K$3:K208)</f>
        <v>4.9960593954357126E-2</v>
      </c>
      <c r="O208" s="4">
        <f ca="1">SUM(H$3:H208)</f>
        <v>-452.8546396727844</v>
      </c>
      <c r="P208">
        <f t="shared" ca="1" si="41"/>
        <v>-8.9483360863379016</v>
      </c>
    </row>
    <row r="209" spans="1:16" ht="12.75" hidden="1" customHeight="1">
      <c r="A209">
        <f t="shared" si="42"/>
        <v>207</v>
      </c>
      <c r="B209">
        <v>3</v>
      </c>
      <c r="C209" s="1">
        <v>1152.5</v>
      </c>
      <c r="D209" s="4">
        <f t="shared" ca="1" si="43"/>
        <v>1274.9896031657213</v>
      </c>
      <c r="E209" s="4">
        <f t="shared" ca="1" si="44"/>
        <v>7.003766736319192</v>
      </c>
      <c r="F209" s="1">
        <f t="shared" ca="1" si="45"/>
        <v>0.82840736954945304</v>
      </c>
      <c r="G209" s="4">
        <f t="shared" ca="1" si="46"/>
        <v>992.01797226902715</v>
      </c>
      <c r="H209" s="4">
        <f t="shared" ca="1" si="37"/>
        <v>160.48202773097285</v>
      </c>
      <c r="I209" s="4">
        <f t="shared" ca="1" si="38"/>
        <v>160.48202773097285</v>
      </c>
      <c r="J209" s="4">
        <f t="shared" ca="1" si="39"/>
        <v>25754.481224644736</v>
      </c>
      <c r="K209" s="4">
        <f t="shared" ca="1" si="40"/>
        <v>0.13924687872535604</v>
      </c>
      <c r="L209" s="4">
        <f ca="1">AVERAGE(I$3:I209)</f>
        <v>51.138486237503372</v>
      </c>
      <c r="M209" s="4">
        <f ca="1">AVERAGE(J$3:J209)</f>
        <v>5258.5777871347545</v>
      </c>
      <c r="N209" s="4">
        <f ca="1">AVERAGE(K$3:K209)</f>
        <v>5.0391928663395771E-2</v>
      </c>
      <c r="O209" s="4">
        <f ca="1">SUM(H$3:H209)</f>
        <v>-292.37261194181156</v>
      </c>
      <c r="P209">
        <f t="shared" ca="1" si="41"/>
        <v>-5.7172715395590767</v>
      </c>
    </row>
    <row r="210" spans="1:16" ht="12.75" hidden="1" customHeight="1">
      <c r="A210">
        <f t="shared" si="42"/>
        <v>208</v>
      </c>
      <c r="B210">
        <v>4</v>
      </c>
      <c r="C210" s="1">
        <v>1275.6999999999998</v>
      </c>
      <c r="D210" s="4">
        <f t="shared" ca="1" si="43"/>
        <v>1289.5172490347236</v>
      </c>
      <c r="E210" s="4">
        <f t="shared" ca="1" si="44"/>
        <v>7.7561546495875024</v>
      </c>
      <c r="F210" s="1">
        <f t="shared" ca="1" si="45"/>
        <v>0.98070186920954672</v>
      </c>
      <c r="G210" s="4">
        <f t="shared" ca="1" si="46"/>
        <v>1257.2532941771769</v>
      </c>
      <c r="H210" s="4">
        <f t="shared" ca="1" si="37"/>
        <v>18.446705822822878</v>
      </c>
      <c r="I210" s="4">
        <f t="shared" ca="1" si="38"/>
        <v>18.446705822822878</v>
      </c>
      <c r="J210" s="4">
        <f t="shared" ca="1" si="39"/>
        <v>340.28095571376747</v>
      </c>
      <c r="K210" s="4">
        <f t="shared" ca="1" si="40"/>
        <v>1.4460065707315889E-2</v>
      </c>
      <c r="L210" s="4">
        <f ca="1">AVERAGE(I$3:I210)</f>
        <v>50.981314216278946</v>
      </c>
      <c r="M210" s="4">
        <f ca="1">AVERAGE(J$3:J210)</f>
        <v>5234.9321292913846</v>
      </c>
      <c r="N210" s="4">
        <f ca="1">AVERAGE(K$3:K210)</f>
        <v>5.0219179322260769E-2</v>
      </c>
      <c r="O210" s="4">
        <f ca="1">SUM(H$3:H210)</f>
        <v>-273.92590611898868</v>
      </c>
      <c r="P210">
        <f t="shared" ca="1" si="41"/>
        <v>-5.3730648244356329</v>
      </c>
    </row>
    <row r="211" spans="1:16" ht="12.75" hidden="1" customHeight="1">
      <c r="A211">
        <f t="shared" si="42"/>
        <v>209</v>
      </c>
      <c r="B211">
        <v>5</v>
      </c>
      <c r="C211" s="1">
        <v>1288.6999999999998</v>
      </c>
      <c r="D211" s="4">
        <f t="shared" ca="1" si="43"/>
        <v>1278.4112479250634</v>
      </c>
      <c r="E211" s="4">
        <f t="shared" ca="1" si="44"/>
        <v>5.8699390736627368</v>
      </c>
      <c r="F211" s="1">
        <f t="shared" ca="1" si="45"/>
        <v>1.0308626747818186</v>
      </c>
      <c r="G211" s="4">
        <f t="shared" ca="1" si="46"/>
        <v>1337.3107308453227</v>
      </c>
      <c r="H211" s="4">
        <f t="shared" ca="1" si="37"/>
        <v>-48.610730845322905</v>
      </c>
      <c r="I211" s="4">
        <f t="shared" ca="1" si="38"/>
        <v>48.610730845322905</v>
      </c>
      <c r="J211" s="4">
        <f t="shared" ca="1" si="39"/>
        <v>2363.0031533164279</v>
      </c>
      <c r="K211" s="4">
        <f t="shared" ca="1" si="40"/>
        <v>3.7720750248562827E-2</v>
      </c>
      <c r="L211" s="4">
        <f ca="1">AVERAGE(I$3:I211)</f>
        <v>50.969971712111693</v>
      </c>
      <c r="M211" s="4">
        <f ca="1">AVERAGE(J$3:J211)</f>
        <v>5221.190842324997</v>
      </c>
      <c r="N211" s="4">
        <f ca="1">AVERAGE(K$3:K211)</f>
        <v>5.0159378226214364E-2</v>
      </c>
      <c r="O211" s="4">
        <f ca="1">SUM(H$3:H211)</f>
        <v>-322.53663696431158</v>
      </c>
      <c r="P211">
        <f t="shared" ca="1" si="41"/>
        <v>-6.3279736309461025</v>
      </c>
    </row>
    <row r="212" spans="1:16" ht="12.75" hidden="1" customHeight="1">
      <c r="A212">
        <f t="shared" si="42"/>
        <v>210</v>
      </c>
      <c r="B212">
        <v>6</v>
      </c>
      <c r="C212" s="1">
        <v>1346.9</v>
      </c>
      <c r="D212" s="4">
        <f t="shared" ca="1" si="43"/>
        <v>1294.6980376275269</v>
      </c>
      <c r="E212" s="4">
        <f t="shared" ca="1" si="44"/>
        <v>6.9116241365428106</v>
      </c>
      <c r="F212" s="1">
        <f t="shared" ca="1" si="45"/>
        <v>1.0279142453243828</v>
      </c>
      <c r="G212" s="4">
        <f t="shared" ca="1" si="46"/>
        <v>1320.130927118098</v>
      </c>
      <c r="H212" s="4">
        <f t="shared" ca="1" si="37"/>
        <v>26.769072881902048</v>
      </c>
      <c r="I212" s="4">
        <f t="shared" ca="1" si="38"/>
        <v>26.769072881902048</v>
      </c>
      <c r="J212" s="4">
        <f t="shared" ca="1" si="39"/>
        <v>716.58326295658355</v>
      </c>
      <c r="K212" s="4">
        <f t="shared" ca="1" si="40"/>
        <v>1.987458080176854E-2</v>
      </c>
      <c r="L212" s="4">
        <f ca="1">AVERAGE(I$3:I212)</f>
        <v>50.85472933672974</v>
      </c>
      <c r="M212" s="4">
        <f ca="1">AVERAGE(J$3:J212)</f>
        <v>5199.7403300422902</v>
      </c>
      <c r="N212" s="4">
        <f ca="1">AVERAGE(K$3:K212)</f>
        <v>5.0015164905145577E-2</v>
      </c>
      <c r="O212" s="4">
        <f ca="1">SUM(H$3:H212)</f>
        <v>-295.76756408240954</v>
      </c>
      <c r="P212">
        <f t="shared" ca="1" si="41"/>
        <v>-5.8159303557396367</v>
      </c>
    </row>
    <row r="213" spans="1:16" ht="12.75" hidden="1" customHeight="1">
      <c r="A213">
        <f t="shared" si="42"/>
        <v>211</v>
      </c>
      <c r="B213">
        <v>7</v>
      </c>
      <c r="C213" s="1">
        <v>1300.4000000000001</v>
      </c>
      <c r="D213" s="4">
        <f t="shared" ca="1" si="43"/>
        <v>1265.8801768635603</v>
      </c>
      <c r="E213" s="4">
        <f t="shared" ca="1" si="44"/>
        <v>3.3386756464918732</v>
      </c>
      <c r="F213" s="1">
        <f t="shared" ca="1" si="45"/>
        <v>1.0726842132605889</v>
      </c>
      <c r="G213" s="4">
        <f t="shared" ca="1" si="46"/>
        <v>1396.2161360017724</v>
      </c>
      <c r="H213" s="4">
        <f t="shared" ca="1" si="37"/>
        <v>-95.816136001772293</v>
      </c>
      <c r="I213" s="4">
        <f t="shared" ca="1" si="38"/>
        <v>95.816136001772293</v>
      </c>
      <c r="J213" s="4">
        <f t="shared" ca="1" si="39"/>
        <v>9180.7319183101245</v>
      </c>
      <c r="K213" s="4">
        <f t="shared" ca="1" si="40"/>
        <v>7.3682048601793518E-2</v>
      </c>
      <c r="L213" s="4">
        <f ca="1">AVERAGE(I$3:I213)</f>
        <v>51.067816572109095</v>
      </c>
      <c r="M213" s="4">
        <f ca="1">AVERAGE(J$3:J213)</f>
        <v>5218.6075887544594</v>
      </c>
      <c r="N213" s="4">
        <f ca="1">AVERAGE(K$3:K213)</f>
        <v>5.0127330230722113E-2</v>
      </c>
      <c r="O213" s="4">
        <f ca="1">SUM(H$3:H213)</f>
        <v>-391.58370008418183</v>
      </c>
      <c r="P213">
        <f t="shared" ca="1" si="41"/>
        <v>-7.6679154576983999</v>
      </c>
    </row>
    <row r="214" spans="1:16" ht="12.75" hidden="1" customHeight="1">
      <c r="A214">
        <f t="shared" si="42"/>
        <v>212</v>
      </c>
      <c r="B214">
        <v>8</v>
      </c>
      <c r="C214" s="1">
        <v>1331</v>
      </c>
      <c r="D214" s="4">
        <f t="shared" ca="1" si="43"/>
        <v>1245.6267809249352</v>
      </c>
      <c r="E214" s="4">
        <f t="shared" ca="1" si="44"/>
        <v>0.97946848798017694</v>
      </c>
      <c r="F214" s="1">
        <f t="shared" ca="1" si="45"/>
        <v>1.0997830668381992</v>
      </c>
      <c r="G214" s="4">
        <f t="shared" ca="1" si="46"/>
        <v>1395.8654021023651</v>
      </c>
      <c r="H214" s="4">
        <f t="shared" ca="1" si="37"/>
        <v>-64.865402102365124</v>
      </c>
      <c r="I214" s="4">
        <f t="shared" ca="1" si="38"/>
        <v>64.865402102365124</v>
      </c>
      <c r="J214" s="4">
        <f t="shared" ca="1" si="39"/>
        <v>4207.5203899015141</v>
      </c>
      <c r="K214" s="4">
        <f t="shared" ca="1" si="40"/>
        <v>4.8734336665939237E-2</v>
      </c>
      <c r="L214" s="4">
        <f ca="1">AVERAGE(I$3:I214)</f>
        <v>51.132899522723505</v>
      </c>
      <c r="M214" s="4">
        <f ca="1">AVERAGE(J$3:J214)</f>
        <v>5213.8383095145864</v>
      </c>
      <c r="N214" s="4">
        <f ca="1">AVERAGE(K$3:K214)</f>
        <v>5.0120759506359934E-2</v>
      </c>
      <c r="O214" s="4">
        <f ca="1">SUM(H$3:H214)</f>
        <v>-456.44910218654695</v>
      </c>
      <c r="P214">
        <f t="shared" ca="1" si="41"/>
        <v>-8.9267204959441138</v>
      </c>
    </row>
    <row r="215" spans="1:16" ht="12.75" hidden="1" customHeight="1">
      <c r="A215">
        <f t="shared" si="42"/>
        <v>213</v>
      </c>
      <c r="B215">
        <v>9</v>
      </c>
      <c r="C215" s="1">
        <v>1404.8000000000002</v>
      </c>
      <c r="D215" s="4">
        <f t="shared" ca="1" si="43"/>
        <v>1279.5427471921935</v>
      </c>
      <c r="E215" s="4">
        <f t="shared" ca="1" si="44"/>
        <v>4.273118265907982</v>
      </c>
      <c r="F215" s="1">
        <f t="shared" ca="1" si="45"/>
        <v>1.0570771279446927</v>
      </c>
      <c r="G215" s="4">
        <f t="shared" ca="1" si="46"/>
        <v>1317.75895380731</v>
      </c>
      <c r="H215" s="4">
        <f t="shared" ca="1" si="37"/>
        <v>87.041046192690146</v>
      </c>
      <c r="I215" s="4">
        <f t="shared" ca="1" si="38"/>
        <v>87.041046192690146</v>
      </c>
      <c r="J215" s="4">
        <f t="shared" ca="1" si="39"/>
        <v>7576.1437223180201</v>
      </c>
      <c r="K215" s="4">
        <f t="shared" ca="1" si="40"/>
        <v>6.1959742449238422E-2</v>
      </c>
      <c r="L215" s="4">
        <f ca="1">AVERAGE(I$3:I215)</f>
        <v>51.301482370939311</v>
      </c>
      <c r="M215" s="4">
        <f ca="1">AVERAGE(J$3:J215)</f>
        <v>5224.9289452554485</v>
      </c>
      <c r="N215" s="4">
        <f ca="1">AVERAGE(K$3:K215)</f>
        <v>5.0176341585903957E-2</v>
      </c>
      <c r="O215" s="4">
        <f ca="1">SUM(H$3:H215)</f>
        <v>-369.40805599385681</v>
      </c>
      <c r="P215">
        <f t="shared" ca="1" si="41"/>
        <v>-7.200728690894806</v>
      </c>
    </row>
    <row r="216" spans="1:16" ht="12.75" hidden="1" customHeight="1">
      <c r="A216">
        <f t="shared" si="42"/>
        <v>214</v>
      </c>
      <c r="B216">
        <v>10</v>
      </c>
      <c r="C216" s="1">
        <v>1298.5999999999999</v>
      </c>
      <c r="D216" s="4">
        <f t="shared" ca="1" si="43"/>
        <v>1273.6207545067455</v>
      </c>
      <c r="E216" s="4">
        <f t="shared" ca="1" si="44"/>
        <v>3.2536071707723835</v>
      </c>
      <c r="F216" s="1">
        <f t="shared" ca="1" si="45"/>
        <v>1.0320043018206366</v>
      </c>
      <c r="G216" s="4">
        <f t="shared" ca="1" si="46"/>
        <v>1324.9034958983443</v>
      </c>
      <c r="H216" s="4">
        <f t="shared" ca="1" si="37"/>
        <v>-26.303495898344408</v>
      </c>
      <c r="I216" s="4">
        <f t="shared" ca="1" si="38"/>
        <v>26.303495898344408</v>
      </c>
      <c r="J216" s="4">
        <f t="shared" ca="1" si="39"/>
        <v>691.87389647422117</v>
      </c>
      <c r="K216" s="4">
        <f t="shared" ca="1" si="40"/>
        <v>2.0255271752921924E-2</v>
      </c>
      <c r="L216" s="4">
        <f ca="1">AVERAGE(I$3:I216)</f>
        <v>51.184669350039336</v>
      </c>
      <c r="M216" s="4">
        <f ca="1">AVERAGE(J$3:J216)</f>
        <v>5203.7464450274992</v>
      </c>
      <c r="N216" s="4">
        <f ca="1">AVERAGE(K$3:K216)</f>
        <v>5.0036523502572261E-2</v>
      </c>
      <c r="O216" s="4">
        <f ca="1">SUM(H$3:H216)</f>
        <v>-395.71155189220121</v>
      </c>
      <c r="P216">
        <f t="shared" ca="1" si="41"/>
        <v>-7.7310561329609744</v>
      </c>
    </row>
    <row r="217" spans="1:16" ht="12.75" hidden="1" customHeight="1">
      <c r="A217">
        <f t="shared" si="42"/>
        <v>215</v>
      </c>
      <c r="B217">
        <v>11</v>
      </c>
      <c r="C217" s="1">
        <v>1245</v>
      </c>
      <c r="D217" s="4">
        <f t="shared" ca="1" si="43"/>
        <v>1258.9899328861843</v>
      </c>
      <c r="E217" s="4">
        <f t="shared" ca="1" si="44"/>
        <v>1.4651642916390286</v>
      </c>
      <c r="F217" s="1">
        <f t="shared" ca="1" si="45"/>
        <v>1.0104180269028706</v>
      </c>
      <c r="G217" s="4">
        <f t="shared" ca="1" si="46"/>
        <v>1290.1768731290599</v>
      </c>
      <c r="H217" s="4">
        <f t="shared" ca="1" si="37"/>
        <v>-45.176873129059913</v>
      </c>
      <c r="I217" s="4">
        <f t="shared" ca="1" si="38"/>
        <v>45.176873129059913</v>
      </c>
      <c r="J217" s="4">
        <f t="shared" ca="1" si="39"/>
        <v>2040.9498657191757</v>
      </c>
      <c r="K217" s="4">
        <f t="shared" ca="1" si="40"/>
        <v>3.6286645083582258E-2</v>
      </c>
      <c r="L217" s="4">
        <f ca="1">AVERAGE(I$3:I217)</f>
        <v>51.156726111802222</v>
      </c>
      <c r="M217" s="4">
        <f ca="1">AVERAGE(J$3:J217)</f>
        <v>5189.0357632632731</v>
      </c>
      <c r="N217" s="4">
        <f ca="1">AVERAGE(K$3:K217)</f>
        <v>4.9972570579693239E-2</v>
      </c>
      <c r="O217" s="4">
        <f ca="1">SUM(H$3:H217)</f>
        <v>-440.88842502126113</v>
      </c>
      <c r="P217">
        <f t="shared" ca="1" si="41"/>
        <v>-8.618386252038615</v>
      </c>
    </row>
    <row r="218" spans="1:16" ht="12.75" hidden="1" customHeight="1">
      <c r="A218">
        <f t="shared" si="42"/>
        <v>216</v>
      </c>
      <c r="B218">
        <v>12</v>
      </c>
      <c r="C218" s="1">
        <v>1225.8</v>
      </c>
      <c r="D218" s="4">
        <f t="shared" ca="1" si="43"/>
        <v>1251.9128923552978</v>
      </c>
      <c r="E218" s="4">
        <f t="shared" ca="1" si="44"/>
        <v>0.61094380938647519</v>
      </c>
      <c r="F218" s="1">
        <f t="shared" ca="1" si="45"/>
        <v>0.9892667342631658</v>
      </c>
      <c r="G218" s="4">
        <f t="shared" ca="1" si="46"/>
        <v>1246.9262976704665</v>
      </c>
      <c r="H218" s="4">
        <f t="shared" ca="1" si="37"/>
        <v>-21.126297670466556</v>
      </c>
      <c r="I218" s="4">
        <f t="shared" ca="1" si="38"/>
        <v>21.126297670466556</v>
      </c>
      <c r="J218" s="4">
        <f t="shared" ca="1" si="39"/>
        <v>446.32045326116065</v>
      </c>
      <c r="K218" s="4">
        <f t="shared" ca="1" si="40"/>
        <v>1.7234701966443593E-2</v>
      </c>
      <c r="L218" s="4">
        <f ca="1">AVERAGE(I$3:I218)</f>
        <v>51.01769635049974</v>
      </c>
      <c r="M218" s="4">
        <f ca="1">AVERAGE(J$3:J218)</f>
        <v>5167.0787479391902</v>
      </c>
      <c r="N218" s="4">
        <f ca="1">AVERAGE(K$3:K218)</f>
        <v>4.9821006373150421E-2</v>
      </c>
      <c r="O218" s="4">
        <f ca="1">SUM(H$3:H218)</f>
        <v>-462.01472269172768</v>
      </c>
      <c r="P218">
        <f t="shared" ca="1" si="41"/>
        <v>-9.0559699034157202</v>
      </c>
    </row>
    <row r="219" spans="1:16" ht="12.75" hidden="1" customHeight="1">
      <c r="A219">
        <f t="shared" si="42"/>
        <v>217</v>
      </c>
      <c r="B219">
        <v>1</v>
      </c>
      <c r="C219" s="1">
        <v>959</v>
      </c>
      <c r="D219" s="4">
        <f t="shared" ca="1" si="43"/>
        <v>1139.4534977395376</v>
      </c>
      <c r="E219" s="4">
        <f t="shared" ca="1" si="44"/>
        <v>-10.69609003312819</v>
      </c>
      <c r="F219" s="1">
        <f t="shared" ca="1" si="45"/>
        <v>0.98881475219567239</v>
      </c>
      <c r="G219" s="4">
        <f t="shared" ca="1" si="46"/>
        <v>1238.5140466763553</v>
      </c>
      <c r="H219" s="4">
        <f t="shared" ca="1" si="37"/>
        <v>-279.51404667635529</v>
      </c>
      <c r="I219" s="4">
        <f t="shared" ca="1" si="38"/>
        <v>279.51404667635529</v>
      </c>
      <c r="J219" s="4">
        <f t="shared" ca="1" si="39"/>
        <v>78128.102289391725</v>
      </c>
      <c r="K219" s="4">
        <f t="shared" ca="1" si="40"/>
        <v>0.29146407369797217</v>
      </c>
      <c r="L219" s="4">
        <f ca="1">AVERAGE(I$3:I219)</f>
        <v>52.070674923429948</v>
      </c>
      <c r="M219" s="4">
        <f ca="1">AVERAGE(J$3:J219)</f>
        <v>5503.3046628767588</v>
      </c>
      <c r="N219" s="4">
        <f ca="1">AVERAGE(K$3:K219)</f>
        <v>5.093456889538462E-2</v>
      </c>
      <c r="O219" s="4">
        <f ca="1">SUM(H$3:H219)</f>
        <v>-741.52876936808298</v>
      </c>
      <c r="P219">
        <f t="shared" ca="1" si="41"/>
        <v>-14.240813480111461</v>
      </c>
    </row>
    <row r="220" spans="1:16" ht="12.75" hidden="1" customHeight="1">
      <c r="A220">
        <f t="shared" si="42"/>
        <v>218</v>
      </c>
      <c r="B220">
        <v>2</v>
      </c>
      <c r="C220" s="1">
        <v>915.7</v>
      </c>
      <c r="D220" s="4">
        <f t="shared" ca="1" si="43"/>
        <v>1086.6838737820763</v>
      </c>
      <c r="E220" s="4">
        <f t="shared" ca="1" si="44"/>
        <v>-14.903443425561509</v>
      </c>
      <c r="F220" s="1">
        <f t="shared" ca="1" si="45"/>
        <v>0.89461082646905932</v>
      </c>
      <c r="G220" s="4">
        <f t="shared" ca="1" si="46"/>
        <v>1009.7985973913038</v>
      </c>
      <c r="H220" s="4">
        <f t="shared" ca="1" si="37"/>
        <v>-94.09859739130377</v>
      </c>
      <c r="I220" s="4">
        <f t="shared" ca="1" si="38"/>
        <v>94.09859739130377</v>
      </c>
      <c r="J220" s="4">
        <f t="shared" ca="1" si="39"/>
        <v>8854.546031010681</v>
      </c>
      <c r="K220" s="4">
        <f t="shared" ca="1" si="40"/>
        <v>0.10276138188413647</v>
      </c>
      <c r="L220" s="4">
        <f ca="1">AVERAGE(I$3:I220)</f>
        <v>52.263463558603682</v>
      </c>
      <c r="M220" s="4">
        <f ca="1">AVERAGE(J$3:J220)</f>
        <v>5518.6773297030613</v>
      </c>
      <c r="N220" s="4">
        <f ca="1">AVERAGE(K$3:K220)</f>
        <v>5.1172306569644943E-2</v>
      </c>
      <c r="O220" s="4">
        <f ca="1">SUM(H$3:H220)</f>
        <v>-835.62736675938675</v>
      </c>
      <c r="P220">
        <f t="shared" ca="1" si="41"/>
        <v>-15.988748350410937</v>
      </c>
    </row>
    <row r="221" spans="1:16" ht="12.75" hidden="1" customHeight="1">
      <c r="A221">
        <f t="shared" si="42"/>
        <v>219</v>
      </c>
      <c r="B221">
        <v>3</v>
      </c>
      <c r="C221" s="1">
        <v>1421.8</v>
      </c>
      <c r="D221" s="4">
        <f t="shared" ca="1" si="43"/>
        <v>1259.7558808845642</v>
      </c>
      <c r="E221" s="4">
        <f t="shared" ca="1" si="44"/>
        <v>3.8941016272434421</v>
      </c>
      <c r="F221" s="1">
        <f t="shared" ca="1" si="45"/>
        <v>0.92221730920603717</v>
      </c>
      <c r="G221" s="4">
        <f t="shared" ca="1" si="46"/>
        <v>988.41446454307345</v>
      </c>
      <c r="H221" s="4">
        <f t="shared" ca="1" si="37"/>
        <v>433.3855354569265</v>
      </c>
      <c r="I221" s="4">
        <f t="shared" ca="1" si="38"/>
        <v>433.3855354569265</v>
      </c>
      <c r="J221" s="4">
        <f t="shared" ca="1" si="39"/>
        <v>187823.0223432869</v>
      </c>
      <c r="K221" s="4">
        <f t="shared" ca="1" si="40"/>
        <v>0.30481469648116932</v>
      </c>
      <c r="L221" s="4">
        <f ca="1">AVERAGE(I$3:I221)</f>
        <v>54.003746991929354</v>
      </c>
      <c r="M221" s="4">
        <f ca="1">AVERAGE(J$3:J221)</f>
        <v>6351.1172612719365</v>
      </c>
      <c r="N221" s="4">
        <f ca="1">AVERAGE(K$3:K221)</f>
        <v>5.2330490998464693E-2</v>
      </c>
      <c r="O221" s="4">
        <f ca="1">SUM(H$3:H221)</f>
        <v>-402.24183130246024</v>
      </c>
      <c r="P221">
        <f t="shared" ca="1" si="41"/>
        <v>-7.4484059663966224</v>
      </c>
    </row>
    <row r="222" spans="1:16" ht="12.75" hidden="1" customHeight="1">
      <c r="A222">
        <f t="shared" si="42"/>
        <v>220</v>
      </c>
      <c r="B222">
        <v>4</v>
      </c>
      <c r="C222" s="1">
        <v>1277.8</v>
      </c>
      <c r="D222" s="4">
        <f t="shared" ca="1" si="43"/>
        <v>1274.0693763622571</v>
      </c>
      <c r="E222" s="4">
        <f t="shared" ca="1" si="44"/>
        <v>4.9360410122883849</v>
      </c>
      <c r="F222" s="1">
        <f t="shared" ca="1" si="45"/>
        <v>0.99077422557201578</v>
      </c>
      <c r="G222" s="4">
        <f t="shared" ca="1" si="46"/>
        <v>1251.9918328172275</v>
      </c>
      <c r="H222" s="4">
        <f t="shared" ca="1" si="37"/>
        <v>25.808167182772422</v>
      </c>
      <c r="I222" s="4">
        <f t="shared" ca="1" si="38"/>
        <v>25.808167182772422</v>
      </c>
      <c r="J222" s="4">
        <f t="shared" ca="1" si="39"/>
        <v>666.06149333393137</v>
      </c>
      <c r="K222" s="4">
        <f t="shared" ca="1" si="40"/>
        <v>2.0197344797912367E-2</v>
      </c>
      <c r="L222" s="4">
        <f ca="1">AVERAGE(I$3:I222)</f>
        <v>53.875585265524094</v>
      </c>
      <c r="M222" s="4">
        <f ca="1">AVERAGE(J$3:J222)</f>
        <v>6325.2760986904004</v>
      </c>
      <c r="N222" s="4">
        <f ca="1">AVERAGE(K$3:K222)</f>
        <v>5.2184431243007638E-2</v>
      </c>
      <c r="O222" s="4">
        <f ca="1">SUM(H$3:H222)</f>
        <v>-376.43366411968782</v>
      </c>
      <c r="P222">
        <f t="shared" ca="1" si="41"/>
        <v>-6.9870918759294511</v>
      </c>
    </row>
    <row r="223" spans="1:16" hidden="1">
      <c r="A223">
        <f t="shared" si="42"/>
        <v>221</v>
      </c>
      <c r="B223">
        <v>5</v>
      </c>
      <c r="C223" s="1">
        <v>1330.1</v>
      </c>
      <c r="D223" s="4">
        <f t="shared" ca="1" si="43"/>
        <v>1296.9898602266135</v>
      </c>
      <c r="E223" s="4">
        <f t="shared" ca="1" si="44"/>
        <v>6.7344852974951825</v>
      </c>
      <c r="F223" s="1">
        <f t="shared" ca="1" si="45"/>
        <v>1.0046326514921353</v>
      </c>
      <c r="G223" s="4">
        <f t="shared" ca="1" si="46"/>
        <v>1284.9306037297947</v>
      </c>
      <c r="H223" s="4">
        <f t="shared" ca="1" si="37"/>
        <v>45.169396270205198</v>
      </c>
      <c r="I223" s="4">
        <f t="shared" ca="1" si="38"/>
        <v>45.169396270205198</v>
      </c>
      <c r="J223" s="4">
        <f t="shared" ca="1" si="39"/>
        <v>2040.2743594148271</v>
      </c>
      <c r="K223" s="4">
        <f t="shared" ca="1" si="40"/>
        <v>3.3959398744609577E-2</v>
      </c>
      <c r="L223" s="4">
        <f ca="1">AVERAGE(I$3:I223)</f>
        <v>53.836190745183288</v>
      </c>
      <c r="M223" s="4">
        <f ca="1">AVERAGE(J$3:J223)</f>
        <v>6305.8869505488819</v>
      </c>
      <c r="N223" s="4">
        <f ca="1">AVERAGE(K$3:K223)</f>
        <v>5.2101965032607653E-2</v>
      </c>
      <c r="O223" s="4">
        <f ca="1">SUM(H$3:H223)</f>
        <v>-331.26426784948262</v>
      </c>
      <c r="P223">
        <f t="shared" ca="1" si="41"/>
        <v>-6.1531892071899748</v>
      </c>
    </row>
    <row r="224" spans="1:16" hidden="1">
      <c r="A224">
        <f t="shared" si="42"/>
        <v>222</v>
      </c>
      <c r="B224">
        <v>6</v>
      </c>
      <c r="C224" s="1">
        <v>1305.4000000000001</v>
      </c>
      <c r="D224" s="4">
        <f t="shared" ca="1" si="43"/>
        <v>1283.1052117525351</v>
      </c>
      <c r="E224" s="4">
        <f t="shared" ca="1" si="44"/>
        <v>4.6725719203378233</v>
      </c>
      <c r="F224" s="1">
        <f t="shared" ca="1" si="45"/>
        <v>1.0425047814211714</v>
      </c>
      <c r="G224" s="4">
        <f t="shared" ca="1" si="46"/>
        <v>1359.1388638640708</v>
      </c>
      <c r="H224" s="4">
        <f t="shared" ca="1" si="37"/>
        <v>-53.738863864070709</v>
      </c>
      <c r="I224" s="4">
        <f t="shared" ca="1" si="38"/>
        <v>53.738863864070709</v>
      </c>
      <c r="J224" s="4">
        <f t="shared" ca="1" si="39"/>
        <v>2887.8654894011247</v>
      </c>
      <c r="K224" s="4">
        <f t="shared" ca="1" si="40"/>
        <v>4.1166587914869546E-2</v>
      </c>
      <c r="L224" s="4">
        <f ca="1">AVERAGE(I$3:I224)</f>
        <v>53.835752335808905</v>
      </c>
      <c r="M224" s="4">
        <f ca="1">AVERAGE(J$3:J224)</f>
        <v>6290.4904574806487</v>
      </c>
      <c r="N224" s="4">
        <f ca="1">AVERAGE(K$3:K224)</f>
        <v>5.205270657712234E-2</v>
      </c>
      <c r="O224" s="4">
        <f ca="1">SUM(H$3:H224)</f>
        <v>-385.00313171355333</v>
      </c>
      <c r="P224">
        <f t="shared" ca="1" si="41"/>
        <v>-7.1514396104662241</v>
      </c>
    </row>
    <row r="225" spans="1:16" hidden="1">
      <c r="A225">
        <f t="shared" si="42"/>
        <v>223</v>
      </c>
      <c r="B225">
        <v>7</v>
      </c>
      <c r="C225" s="1">
        <v>1389.4</v>
      </c>
      <c r="D225" s="4">
        <f t="shared" ca="1" si="43"/>
        <v>1316.9132890946435</v>
      </c>
      <c r="E225" s="4">
        <f t="shared" ca="1" si="44"/>
        <v>7.5861224625148811</v>
      </c>
      <c r="F225" s="1">
        <f t="shared" ca="1" si="45"/>
        <v>1.0211547131565877</v>
      </c>
      <c r="G225" s="4">
        <f t="shared" ca="1" si="46"/>
        <v>1315.0203532958988</v>
      </c>
      <c r="H225" s="4">
        <f t="shared" ca="1" si="37"/>
        <v>74.379646704101333</v>
      </c>
      <c r="I225" s="4">
        <f t="shared" ca="1" si="38"/>
        <v>74.379646704101333</v>
      </c>
      <c r="J225" s="4">
        <f t="shared" ca="1" si="39"/>
        <v>5532.3318438269325</v>
      </c>
      <c r="K225" s="4">
        <f t="shared" ca="1" si="40"/>
        <v>5.3533645245502609E-2</v>
      </c>
      <c r="L225" s="4">
        <f ca="1">AVERAGE(I$3:I225)</f>
        <v>53.927877422662235</v>
      </c>
      <c r="M225" s="4">
        <f ca="1">AVERAGE(J$3:J225)</f>
        <v>6287.090643069645</v>
      </c>
      <c r="N225" s="4">
        <f ca="1">AVERAGE(K$3:K225)</f>
        <v>5.2059347557698039E-2</v>
      </c>
      <c r="O225" s="4">
        <f ca="1">SUM(H$3:H225)</f>
        <v>-310.623485009452</v>
      </c>
      <c r="P225">
        <f t="shared" ca="1" si="41"/>
        <v>-5.7599798073809962</v>
      </c>
    </row>
    <row r="226" spans="1:16" hidden="1">
      <c r="A226">
        <f t="shared" si="42"/>
        <v>224</v>
      </c>
      <c r="B226">
        <v>8</v>
      </c>
      <c r="C226" s="1">
        <v>1490.3000000000002</v>
      </c>
      <c r="D226" s="4">
        <f t="shared" ca="1" si="43"/>
        <v>1354.958340196765</v>
      </c>
      <c r="E226" s="4">
        <f t="shared" ca="1" si="44"/>
        <v>10.632015326475546</v>
      </c>
      <c r="F226" s="1">
        <f t="shared" ca="1" si="45"/>
        <v>1.0640084788844673</v>
      </c>
      <c r="G226" s="4">
        <f t="shared" ca="1" si="46"/>
        <v>1409.2786041743041</v>
      </c>
      <c r="H226" s="4">
        <f t="shared" ca="1" si="37"/>
        <v>81.021395825696118</v>
      </c>
      <c r="I226" s="4">
        <f t="shared" ca="1" si="38"/>
        <v>81.021395825696118</v>
      </c>
      <c r="J226" s="4">
        <f t="shared" ca="1" si="39"/>
        <v>6564.4665815441285</v>
      </c>
      <c r="K226" s="4">
        <f t="shared" ca="1" si="40"/>
        <v>5.4365829581759451E-2</v>
      </c>
      <c r="L226" s="4">
        <f ca="1">AVERAGE(I$3:I226)</f>
        <v>54.048830629818632</v>
      </c>
      <c r="M226" s="4">
        <f ca="1">AVERAGE(J$3:J226)</f>
        <v>6288.3289285092633</v>
      </c>
      <c r="N226" s="4">
        <f ca="1">AVERAGE(K$3:K226)</f>
        <v>5.2069644352448312E-2</v>
      </c>
      <c r="O226" s="4">
        <f ca="1">SUM(H$3:H226)</f>
        <v>-229.60208918375588</v>
      </c>
      <c r="P226">
        <f t="shared" ca="1" si="41"/>
        <v>-4.2480491531131275</v>
      </c>
    </row>
    <row r="227" spans="1:16" hidden="1">
      <c r="A227">
        <f t="shared" si="42"/>
        <v>225</v>
      </c>
      <c r="B227">
        <v>9</v>
      </c>
      <c r="C227" s="1">
        <v>1386</v>
      </c>
      <c r="D227" s="4">
        <f t="shared" ca="1" si="43"/>
        <v>1320.6414240588153</v>
      </c>
      <c r="E227" s="4">
        <f t="shared" ca="1" si="44"/>
        <v>6.1371221800330273</v>
      </c>
      <c r="F227" s="1">
        <f t="shared" ca="1" si="45"/>
        <v>1.1059528113159074</v>
      </c>
      <c r="G227" s="4">
        <f t="shared" ca="1" si="46"/>
        <v>1510.2784927968173</v>
      </c>
      <c r="H227" s="4">
        <f t="shared" ca="1" si="37"/>
        <v>-124.27849279681732</v>
      </c>
      <c r="I227" s="4">
        <f t="shared" ca="1" si="38"/>
        <v>124.27849279681732</v>
      </c>
      <c r="J227" s="4">
        <f t="shared" ca="1" si="39"/>
        <v>15445.143771848574</v>
      </c>
      <c r="K227" s="4">
        <f t="shared" ca="1" si="40"/>
        <v>8.966702221992591E-2</v>
      </c>
      <c r="L227" s="4">
        <f ca="1">AVERAGE(I$3:I227)</f>
        <v>54.36096246167196</v>
      </c>
      <c r="M227" s="4">
        <f ca="1">AVERAGE(J$3:J227)</f>
        <v>6329.0258833685493</v>
      </c>
      <c r="N227" s="4">
        <f ca="1">AVERAGE(K$3:K227)</f>
        <v>5.2236743809637103E-2</v>
      </c>
      <c r="O227" s="4">
        <f ca="1">SUM(H$3:H227)</f>
        <v>-353.8805819805732</v>
      </c>
      <c r="P227">
        <f t="shared" ca="1" si="41"/>
        <v>-6.5098292222122112</v>
      </c>
    </row>
    <row r="228" spans="1:16" hidden="1">
      <c r="A228">
        <f t="shared" si="42"/>
        <v>226</v>
      </c>
      <c r="B228">
        <v>10</v>
      </c>
      <c r="C228" s="1">
        <v>1324.6</v>
      </c>
      <c r="D228" s="4">
        <f t="shared" ca="1" si="43"/>
        <v>1316.7113363622439</v>
      </c>
      <c r="E228" s="4">
        <f t="shared" ca="1" si="44"/>
        <v>5.1304011923725756</v>
      </c>
      <c r="F228" s="1">
        <f t="shared" ca="1" si="45"/>
        <v>1.0176623329883143</v>
      </c>
      <c r="G228" s="4">
        <f t="shared" ca="1" si="46"/>
        <v>1350.2125507242704</v>
      </c>
      <c r="H228" s="4">
        <f t="shared" ca="1" si="37"/>
        <v>-25.612550724270477</v>
      </c>
      <c r="I228" s="4">
        <f t="shared" ca="1" si="38"/>
        <v>25.612550724270477</v>
      </c>
      <c r="J228" s="4">
        <f t="shared" ca="1" si="39"/>
        <v>656.00275460332819</v>
      </c>
      <c r="K228" s="4">
        <f t="shared" ca="1" si="40"/>
        <v>1.9336064264132931E-2</v>
      </c>
      <c r="L228" s="4">
        <f ca="1">AVERAGE(I$3:I228)</f>
        <v>54.233757100002045</v>
      </c>
      <c r="M228" s="4">
        <f ca="1">AVERAGE(J$3:J228)</f>
        <v>6303.9240111173758</v>
      </c>
      <c r="N228" s="4">
        <f ca="1">AVERAGE(K$3:K228)</f>
        <v>5.2091165581559649E-2</v>
      </c>
      <c r="O228" s="4">
        <f ca="1">SUM(H$3:H228)</f>
        <v>-379.49313270484367</v>
      </c>
      <c r="P228">
        <f t="shared" ca="1" si="41"/>
        <v>-6.9973601866655368</v>
      </c>
    </row>
    <row r="229" spans="1:16" hidden="1">
      <c r="A229">
        <f t="shared" si="42"/>
        <v>227</v>
      </c>
      <c r="B229">
        <v>11</v>
      </c>
      <c r="C229" s="1">
        <v>1329.6</v>
      </c>
      <c r="D229" s="4">
        <f t="shared" ca="1" si="43"/>
        <v>1332.6872667963007</v>
      </c>
      <c r="E229" s="4">
        <f t="shared" ca="1" si="44"/>
        <v>6.2149541165410049</v>
      </c>
      <c r="F229" s="1">
        <f t="shared" ca="1" si="45"/>
        <v>0.9856514467760713</v>
      </c>
      <c r="G229" s="4">
        <f t="shared" ca="1" si="46"/>
        <v>1302.8752210297037</v>
      </c>
      <c r="H229" s="4">
        <f t="shared" ca="1" si="37"/>
        <v>26.724778970296256</v>
      </c>
      <c r="I229" s="4">
        <f t="shared" ca="1" si="38"/>
        <v>26.724778970296256</v>
      </c>
      <c r="J229" s="4">
        <f t="shared" ca="1" si="39"/>
        <v>714.21381101118902</v>
      </c>
      <c r="K229" s="4">
        <f t="shared" ca="1" si="40"/>
        <v>2.0099863846492372E-2</v>
      </c>
      <c r="L229" s="4">
        <f ca="1">AVERAGE(I$3:I229)</f>
        <v>54.112572174320519</v>
      </c>
      <c r="M229" s="4">
        <f ca="1">AVERAGE(J$3:J229)</f>
        <v>6279.2997371080983</v>
      </c>
      <c r="N229" s="4">
        <f ca="1">AVERAGE(K$3:K229)</f>
        <v>5.195023473691178E-2</v>
      </c>
      <c r="O229" s="4">
        <f ca="1">SUM(H$3:H229)</f>
        <v>-352.76835373454742</v>
      </c>
      <c r="P229">
        <f t="shared" ca="1" si="41"/>
        <v>-6.5191570010408038</v>
      </c>
    </row>
    <row r="230" spans="1:16" hidden="1">
      <c r="A230">
        <f t="shared" si="42"/>
        <v>228</v>
      </c>
      <c r="B230">
        <v>12</v>
      </c>
      <c r="C230" s="1">
        <v>1222.5999999999999</v>
      </c>
      <c r="D230" s="4">
        <f t="shared" ca="1" si="43"/>
        <v>1303.6205351241861</v>
      </c>
      <c r="E230" s="4">
        <f t="shared" ca="1" si="44"/>
        <v>2.6867855376754388</v>
      </c>
      <c r="F230" s="1">
        <f t="shared" ca="1" si="45"/>
        <v>0.97753413989908411</v>
      </c>
      <c r="G230" s="4">
        <f t="shared" ca="1" si="46"/>
        <v>1308.8226309290083</v>
      </c>
      <c r="H230" s="4">
        <f t="shared" ca="1" si="37"/>
        <v>-86.222630929008346</v>
      </c>
      <c r="I230" s="4">
        <f t="shared" ca="1" si="38"/>
        <v>86.222630929008346</v>
      </c>
      <c r="J230" s="4">
        <f t="shared" ca="1" si="39"/>
        <v>7434.3420843199865</v>
      </c>
      <c r="K230" s="4">
        <f t="shared" ca="1" si="40"/>
        <v>7.0523990617543234E-2</v>
      </c>
      <c r="L230" s="4">
        <f ca="1">AVERAGE(I$3:I230)</f>
        <v>54.253405765349854</v>
      </c>
      <c r="M230" s="4">
        <f ca="1">AVERAGE(J$3:J230)</f>
        <v>6284.3657123151679</v>
      </c>
      <c r="N230" s="4">
        <f ca="1">AVERAGE(K$3:K230)</f>
        <v>5.203169857849349E-2</v>
      </c>
      <c r="O230" s="4">
        <f ca="1">SUM(H$3:H230)</f>
        <v>-438.99098466355576</v>
      </c>
      <c r="P230">
        <f t="shared" ca="1" si="41"/>
        <v>-8.0914917408544902</v>
      </c>
    </row>
    <row r="231" spans="1:16" hidden="1">
      <c r="A231">
        <f t="shared" si="42"/>
        <v>229</v>
      </c>
      <c r="B231">
        <v>1</v>
      </c>
      <c r="C231" s="1">
        <v>1240.5</v>
      </c>
      <c r="D231" s="4">
        <f t="shared" ca="1" si="43"/>
        <v>1379.7472021165433</v>
      </c>
      <c r="E231" s="4">
        <f t="shared" ca="1" si="44"/>
        <v>10.030773683143623</v>
      </c>
      <c r="F231" s="1">
        <f t="shared" ca="1" si="45"/>
        <v>0.83260228978651551</v>
      </c>
      <c r="G231" s="4">
        <f t="shared" ca="1" si="46"/>
        <v>1087.6344663479538</v>
      </c>
      <c r="H231" s="4">
        <f t="shared" ca="1" si="37"/>
        <v>152.86553365204622</v>
      </c>
      <c r="I231" s="4">
        <f t="shared" ca="1" si="38"/>
        <v>152.86553365204622</v>
      </c>
      <c r="J231" s="4">
        <f t="shared" ca="1" si="39"/>
        <v>23367.871378724878</v>
      </c>
      <c r="K231" s="4">
        <f t="shared" ca="1" si="40"/>
        <v>0.12322896707137947</v>
      </c>
      <c r="L231" s="4">
        <f ca="1">AVERAGE(I$3:I231)</f>
        <v>54.684026411143286</v>
      </c>
      <c r="M231" s="4">
        <f ca="1">AVERAGE(J$3:J231)</f>
        <v>6358.9661737405377</v>
      </c>
      <c r="N231" s="4">
        <f ca="1">AVERAGE(K$3:K231)</f>
        <v>5.2342603681082511E-2</v>
      </c>
      <c r="O231" s="4">
        <f ca="1">SUM(H$3:H231)</f>
        <v>-286.12545101150954</v>
      </c>
      <c r="P231">
        <f t="shared" ca="1" si="41"/>
        <v>-5.2323405899241555</v>
      </c>
    </row>
    <row r="232" spans="1:16" hidden="1">
      <c r="A232">
        <f t="shared" si="42"/>
        <v>230</v>
      </c>
      <c r="B232">
        <v>2</v>
      </c>
      <c r="C232" s="1">
        <v>1275.0999999999999</v>
      </c>
      <c r="D232" s="4">
        <f t="shared" ca="1" si="43"/>
        <v>1443.776084756033</v>
      </c>
      <c r="E232" s="4">
        <f t="shared" ca="1" si="44"/>
        <v>15.430584578778229</v>
      </c>
      <c r="F232" s="1">
        <f t="shared" ca="1" si="45"/>
        <v>0.83625549012822775</v>
      </c>
      <c r="G232" s="4">
        <f t="shared" ca="1" si="46"/>
        <v>1162.2094623217836</v>
      </c>
      <c r="H232" s="4">
        <f t="shared" ca="1" si="37"/>
        <v>112.89053767821633</v>
      </c>
      <c r="I232" s="4">
        <f t="shared" ca="1" si="38"/>
        <v>112.89053767821633</v>
      </c>
      <c r="J232" s="4">
        <f t="shared" ca="1" si="39"/>
        <v>12744.273497276781</v>
      </c>
      <c r="K232" s="4">
        <f t="shared" ca="1" si="40"/>
        <v>8.8534654284539521E-2</v>
      </c>
      <c r="L232" s="4">
        <f ca="1">AVERAGE(I$3:I232)</f>
        <v>54.937098199260994</v>
      </c>
      <c r="M232" s="4">
        <f ca="1">AVERAGE(J$3:J232)</f>
        <v>6386.7283794950426</v>
      </c>
      <c r="N232" s="4">
        <f ca="1">AVERAGE(K$3:K232)</f>
        <v>5.2499960422836667E-2</v>
      </c>
      <c r="O232" s="4">
        <f ca="1">SUM(H$3:H232)</f>
        <v>-173.23491333329321</v>
      </c>
      <c r="P232">
        <f t="shared" ca="1" si="41"/>
        <v>-3.1533320654279393</v>
      </c>
    </row>
    <row r="233" spans="1:16" hidden="1">
      <c r="A233">
        <f t="shared" si="42"/>
        <v>231</v>
      </c>
      <c r="B233">
        <v>3</v>
      </c>
      <c r="C233" s="1">
        <v>1077.7</v>
      </c>
      <c r="D233" s="4">
        <f t="shared" ca="1" si="43"/>
        <v>1233.1867273666637</v>
      </c>
      <c r="E233" s="4">
        <f t="shared" ca="1" si="44"/>
        <v>-7.1714096180365257</v>
      </c>
      <c r="F233" s="1">
        <f t="shared" ca="1" si="45"/>
        <v>1.2052695708702441</v>
      </c>
      <c r="G233" s="4">
        <f t="shared" ca="1" si="46"/>
        <v>1758.7373961601661</v>
      </c>
      <c r="H233" s="4">
        <f t="shared" ca="1" si="37"/>
        <v>-681.03739616016605</v>
      </c>
      <c r="I233" s="4">
        <f t="shared" ca="1" si="38"/>
        <v>681.03739616016605</v>
      </c>
      <c r="J233" s="4">
        <f t="shared" ca="1" si="39"/>
        <v>463811.93496861897</v>
      </c>
      <c r="K233" s="4">
        <f t="shared" ca="1" si="40"/>
        <v>0.63193597119807554</v>
      </c>
      <c r="L233" s="4">
        <f ca="1">AVERAGE(I$3:I233)</f>
        <v>57.647489099524655</v>
      </c>
      <c r="M233" s="4">
        <f ca="1">AVERAGE(J$3:J233)</f>
        <v>8366.9240790150598</v>
      </c>
      <c r="N233" s="4">
        <f ca="1">AVERAGE(K$3:K233)</f>
        <v>5.5008341421863678E-2</v>
      </c>
      <c r="O233" s="4">
        <f ca="1">SUM(H$3:H233)</f>
        <v>-854.27230949345926</v>
      </c>
      <c r="P233">
        <f t="shared" ca="1" si="41"/>
        <v>-14.818898842560401</v>
      </c>
    </row>
    <row r="234" spans="1:16" hidden="1">
      <c r="A234">
        <f t="shared" si="42"/>
        <v>232</v>
      </c>
      <c r="B234">
        <v>4</v>
      </c>
      <c r="C234" s="1">
        <v>1135</v>
      </c>
      <c r="D234" s="4">
        <f t="shared" ca="1" si="43"/>
        <v>1187.3187152532382</v>
      </c>
      <c r="E234" s="4">
        <f t="shared" ca="1" si="44"/>
        <v>-11.041069867575423</v>
      </c>
      <c r="F234" s="1">
        <f t="shared" ca="1" si="45"/>
        <v>1.0050706820892159</v>
      </c>
      <c r="G234" s="4">
        <f t="shared" ca="1" si="46"/>
        <v>1232.2320516614395</v>
      </c>
      <c r="H234" s="4">
        <f t="shared" ca="1" si="37"/>
        <v>-97.232051661439527</v>
      </c>
      <c r="I234" s="4">
        <f t="shared" ca="1" si="38"/>
        <v>97.232051661439527</v>
      </c>
      <c r="J234" s="4">
        <f t="shared" ca="1" si="39"/>
        <v>9454.0718702928443</v>
      </c>
      <c r="K234" s="4">
        <f t="shared" ca="1" si="40"/>
        <v>8.5667005869109719E-2</v>
      </c>
      <c r="L234" s="4">
        <f ca="1">AVERAGE(I$3:I234)</f>
        <v>57.81811221401567</v>
      </c>
      <c r="M234" s="4">
        <f ca="1">AVERAGE(J$3:J234)</f>
        <v>8371.6100608740162</v>
      </c>
      <c r="N234" s="4">
        <f ca="1">AVERAGE(K$3:K234)</f>
        <v>5.5140490837584565E-2</v>
      </c>
      <c r="O234" s="4">
        <f ca="1">SUM(H$3:H234)</f>
        <v>-951.50436115489879</v>
      </c>
      <c r="P234">
        <f t="shared" ca="1" si="41"/>
        <v>-16.456856246583659</v>
      </c>
    </row>
    <row r="235" spans="1:16" hidden="1">
      <c r="A235">
        <f t="shared" si="42"/>
        <v>233</v>
      </c>
      <c r="B235">
        <v>5</v>
      </c>
      <c r="C235" s="1">
        <v>1410.9</v>
      </c>
      <c r="D235" s="4">
        <f t="shared" ca="1" si="43"/>
        <v>1254.0328485312773</v>
      </c>
      <c r="E235" s="4">
        <f t="shared" ca="1" si="44"/>
        <v>-3.2655495530139742</v>
      </c>
      <c r="F235" s="1">
        <f t="shared" ca="1" si="45"/>
        <v>1.0293538739041936</v>
      </c>
      <c r="G235" s="4">
        <f t="shared" ca="1" si="46"/>
        <v>1210.8059510646353</v>
      </c>
      <c r="H235" s="4">
        <f t="shared" ca="1" si="37"/>
        <v>200.09404893536475</v>
      </c>
      <c r="I235" s="4">
        <f t="shared" ca="1" si="38"/>
        <v>200.09404893536475</v>
      </c>
      <c r="J235" s="4">
        <f t="shared" ca="1" si="39"/>
        <v>40037.628419348148</v>
      </c>
      <c r="K235" s="4">
        <f t="shared" ca="1" si="40"/>
        <v>0.14182014950412131</v>
      </c>
      <c r="L235" s="4">
        <f ca="1">AVERAGE(I$3:I235)</f>
        <v>58.428738551875533</v>
      </c>
      <c r="M235" s="4">
        <f ca="1">AVERAGE(J$3:J235)</f>
        <v>8507.5157190648915</v>
      </c>
      <c r="N235" s="4">
        <f ca="1">AVERAGE(K$3:K235)</f>
        <v>5.5512506540016056E-2</v>
      </c>
      <c r="O235" s="4">
        <f ca="1">SUM(H$3:H235)</f>
        <v>-751.41031221953403</v>
      </c>
      <c r="P235">
        <f t="shared" ca="1" si="41"/>
        <v>-12.860286407730673</v>
      </c>
    </row>
    <row r="236" spans="1:16" hidden="1">
      <c r="A236">
        <f t="shared" si="42"/>
        <v>234</v>
      </c>
      <c r="B236">
        <v>6</v>
      </c>
      <c r="C236" s="1">
        <v>1279.4000000000001</v>
      </c>
      <c r="D236" s="4">
        <f t="shared" ca="1" si="43"/>
        <v>1255.3283597497621</v>
      </c>
      <c r="E236" s="4">
        <f t="shared" ca="1" si="44"/>
        <v>-2.8094434758641005</v>
      </c>
      <c r="F236" s="1">
        <f t="shared" ca="1" si="45"/>
        <v>1.0136511323856254</v>
      </c>
      <c r="G236" s="4">
        <f t="shared" ca="1" si="46"/>
        <v>1267.8416889602267</v>
      </c>
      <c r="H236" s="4">
        <f t="shared" ca="1" si="37"/>
        <v>11.558311039773344</v>
      </c>
      <c r="I236" s="4">
        <f t="shared" ca="1" si="38"/>
        <v>11.558311039773344</v>
      </c>
      <c r="J236" s="4">
        <f t="shared" ca="1" si="39"/>
        <v>133.59455409214635</v>
      </c>
      <c r="K236" s="4">
        <f t="shared" ca="1" si="40"/>
        <v>9.0341652647907954E-3</v>
      </c>
      <c r="L236" s="4">
        <f ca="1">AVERAGE(I$3:I236)</f>
        <v>58.228437579601596</v>
      </c>
      <c r="M236" s="4">
        <f ca="1">AVERAGE(J$3:J236)</f>
        <v>8471.7297311803923</v>
      </c>
      <c r="N236" s="4">
        <f ca="1">AVERAGE(K$3:K236)</f>
        <v>5.5313881149950991E-2</v>
      </c>
      <c r="O236" s="4">
        <f ca="1">SUM(H$3:H236)</f>
        <v>-739.85200117976069</v>
      </c>
      <c r="P236">
        <f t="shared" ca="1" si="41"/>
        <v>-12.706025301955609</v>
      </c>
    </row>
    <row r="237" spans="1:16" hidden="1">
      <c r="A237">
        <f t="shared" si="42"/>
        <v>235</v>
      </c>
      <c r="B237">
        <v>7</v>
      </c>
      <c r="C237" s="1">
        <v>1325</v>
      </c>
      <c r="D237" s="4">
        <f t="shared" ca="1" si="43"/>
        <v>1250.7646318778134</v>
      </c>
      <c r="E237" s="4">
        <f t="shared" ca="1" si="44"/>
        <v>-2.9848719154725591</v>
      </c>
      <c r="F237" s="1">
        <f t="shared" ca="1" si="45"/>
        <v>1.0615854096268857</v>
      </c>
      <c r="G237" s="4">
        <f t="shared" ca="1" si="46"/>
        <v>1329.6558067980491</v>
      </c>
      <c r="H237" s="4">
        <f t="shared" ca="1" si="37"/>
        <v>-4.6558067980490705</v>
      </c>
      <c r="I237" s="4">
        <f t="shared" ca="1" si="38"/>
        <v>4.6558067980490705</v>
      </c>
      <c r="J237" s="4">
        <f t="shared" ca="1" si="39"/>
        <v>21.676536940759938</v>
      </c>
      <c r="K237" s="4">
        <f t="shared" ca="1" si="40"/>
        <v>3.5138164513577892E-3</v>
      </c>
      <c r="L237" s="4">
        <f ca="1">AVERAGE(I$3:I237)</f>
        <v>58.000468937977971</v>
      </c>
      <c r="M237" s="4">
        <f ca="1">AVERAGE(J$3:J237)</f>
        <v>8435.7720580134137</v>
      </c>
      <c r="N237" s="4">
        <f ca="1">AVERAGE(K$3:K237)</f>
        <v>5.5093455342722933E-2</v>
      </c>
      <c r="O237" s="4">
        <f ca="1">SUM(H$3:H237)</f>
        <v>-744.50780797780976</v>
      </c>
      <c r="P237">
        <f t="shared" ca="1" si="41"/>
        <v>-12.836237734111069</v>
      </c>
    </row>
    <row r="238" spans="1:16" hidden="1">
      <c r="A238">
        <f t="shared" si="42"/>
        <v>236</v>
      </c>
      <c r="B238">
        <v>8</v>
      </c>
      <c r="C238" s="1">
        <v>1439.9</v>
      </c>
      <c r="D238" s="4">
        <f t="shared" ca="1" si="43"/>
        <v>1269.0375839463404</v>
      </c>
      <c r="E238" s="4">
        <f t="shared" ca="1" si="44"/>
        <v>-0.85908951707259829</v>
      </c>
      <c r="F238" s="1">
        <f t="shared" ca="1" si="45"/>
        <v>1.1068284126519803</v>
      </c>
      <c r="G238" s="4">
        <f t="shared" ca="1" si="46"/>
        <v>1381.0780910583867</v>
      </c>
      <c r="H238" s="4">
        <f t="shared" ca="1" si="37"/>
        <v>58.821908941613401</v>
      </c>
      <c r="I238" s="4">
        <f t="shared" ca="1" si="38"/>
        <v>58.821908941613401</v>
      </c>
      <c r="J238" s="4">
        <f t="shared" ca="1" si="39"/>
        <v>3460.0169715354587</v>
      </c>
      <c r="K238" s="4">
        <f t="shared" ca="1" si="40"/>
        <v>4.0851384777841102E-2</v>
      </c>
      <c r="L238" s="4">
        <f ca="1">AVERAGE(I$3:I238)</f>
        <v>58.003949615959478</v>
      </c>
      <c r="M238" s="4">
        <f ca="1">AVERAGE(J$3:J238)</f>
        <v>8414.6883500198637</v>
      </c>
      <c r="N238" s="4">
        <f ca="1">AVERAGE(K$3:K238)</f>
        <v>5.5033107586092082E-2</v>
      </c>
      <c r="O238" s="4">
        <f ca="1">SUM(H$3:H238)</f>
        <v>-685.68589903619636</v>
      </c>
      <c r="P238">
        <f t="shared" ca="1" si="41"/>
        <v>-11.821365675545886</v>
      </c>
    </row>
    <row r="239" spans="1:16" hidden="1">
      <c r="A239">
        <f t="shared" si="42"/>
        <v>237</v>
      </c>
      <c r="B239">
        <v>9</v>
      </c>
      <c r="C239" s="1">
        <v>1294.5</v>
      </c>
      <c r="D239" s="4">
        <f t="shared" ca="1" si="43"/>
        <v>1257.7179304253787</v>
      </c>
      <c r="E239" s="4">
        <f t="shared" ca="1" si="44"/>
        <v>-1.9051459174615151</v>
      </c>
      <c r="F239" s="1">
        <f t="shared" ca="1" si="45"/>
        <v>1.0422478029977729</v>
      </c>
      <c r="G239" s="4">
        <f t="shared" ca="1" si="46"/>
        <v>1321.7562496279277</v>
      </c>
      <c r="H239" s="4">
        <f t="shared" ca="1" si="37"/>
        <v>-27.256249627927673</v>
      </c>
      <c r="I239" s="4">
        <f t="shared" ca="1" si="38"/>
        <v>27.256249627927673</v>
      </c>
      <c r="J239" s="4">
        <f t="shared" ca="1" si="39"/>
        <v>742.9031437799074</v>
      </c>
      <c r="K239" s="4">
        <f t="shared" ca="1" si="40"/>
        <v>2.1055426518290978E-2</v>
      </c>
      <c r="L239" s="4">
        <f ca="1">AVERAGE(I$3:I239)</f>
        <v>57.87421248520829</v>
      </c>
      <c r="M239" s="4">
        <f ca="1">AVERAGE(J$3:J239)</f>
        <v>8382.317948305772</v>
      </c>
      <c r="N239" s="4">
        <f ca="1">AVERAGE(K$3:K239)</f>
        <v>5.4889741843189968E-2</v>
      </c>
      <c r="O239" s="4">
        <f ca="1">SUM(H$3:H239)</f>
        <v>-712.94214866412403</v>
      </c>
      <c r="P239">
        <f t="shared" ca="1" si="41"/>
        <v>-12.318822460803945</v>
      </c>
    </row>
    <row r="240" spans="1:16" hidden="1">
      <c r="A240">
        <f t="shared" si="42"/>
        <v>238</v>
      </c>
      <c r="B240">
        <v>10</v>
      </c>
      <c r="C240" s="1">
        <v>1396.4</v>
      </c>
      <c r="D240" s="4">
        <f t="shared" ca="1" si="43"/>
        <v>1309.7396075181573</v>
      </c>
      <c r="E240" s="4">
        <f t="shared" ca="1" si="44"/>
        <v>3.4875363835625013</v>
      </c>
      <c r="F240" s="1">
        <f t="shared" ca="1" si="45"/>
        <v>1.0041493126294805</v>
      </c>
      <c r="G240" s="4">
        <f t="shared" ca="1" si="46"/>
        <v>1261.0235443549388</v>
      </c>
      <c r="H240" s="4">
        <f t="shared" ca="1" si="37"/>
        <v>135.37645564506124</v>
      </c>
      <c r="I240" s="4">
        <f t="shared" ca="1" si="38"/>
        <v>135.37645564506124</v>
      </c>
      <c r="J240" s="4">
        <f t="shared" ca="1" si="39"/>
        <v>18326.784743019234</v>
      </c>
      <c r="K240" s="4">
        <f t="shared" ca="1" si="40"/>
        <v>9.6946759986437439E-2</v>
      </c>
      <c r="L240" s="4">
        <f ca="1">AVERAGE(I$3:I240)</f>
        <v>58.199852162350524</v>
      </c>
      <c r="M240" s="4">
        <f ca="1">AVERAGE(J$3:J240)</f>
        <v>8424.1014222331378</v>
      </c>
      <c r="N240" s="4">
        <f ca="1">AVERAGE(K$3:K240)</f>
        <v>5.5066452003455717E-2</v>
      </c>
      <c r="O240" s="4">
        <f ca="1">SUM(H$3:H240)</f>
        <v>-577.56569301906279</v>
      </c>
      <c r="P240">
        <f t="shared" ca="1" si="41"/>
        <v>-9.9238343665877888</v>
      </c>
    </row>
    <row r="241" spans="1:16" hidden="1">
      <c r="A241">
        <f t="shared" si="42"/>
        <v>239</v>
      </c>
      <c r="B241">
        <v>11</v>
      </c>
      <c r="C241" s="1">
        <v>1412</v>
      </c>
      <c r="D241" s="4">
        <f t="shared" ca="1" si="43"/>
        <v>1352.8470474264955</v>
      </c>
      <c r="E241" s="4">
        <f t="shared" ca="1" si="44"/>
        <v>7.4495267360400677</v>
      </c>
      <c r="F241" s="1">
        <f t="shared" ca="1" si="45"/>
        <v>0.99980393171259307</v>
      </c>
      <c r="G241" s="4">
        <f t="shared" ca="1" si="46"/>
        <v>1312.9696617046386</v>
      </c>
      <c r="H241" s="4">
        <f t="shared" ca="1" si="37"/>
        <v>99.030338295361389</v>
      </c>
      <c r="I241" s="4">
        <f t="shared" ca="1" si="38"/>
        <v>99.030338295361389</v>
      </c>
      <c r="J241" s="4">
        <f t="shared" ca="1" si="39"/>
        <v>9807.0079028937198</v>
      </c>
      <c r="K241" s="4">
        <f t="shared" ca="1" si="40"/>
        <v>7.0134800492465579E-2</v>
      </c>
      <c r="L241" s="4">
        <f ca="1">AVERAGE(I$3:I241)</f>
        <v>58.370691016463539</v>
      </c>
      <c r="M241" s="4">
        <f ca="1">AVERAGE(J$3:J241)</f>
        <v>8429.8876418174914</v>
      </c>
      <c r="N241" s="4">
        <f ca="1">AVERAGE(K$3:K241)</f>
        <v>5.5129499486673332E-2</v>
      </c>
      <c r="O241" s="4">
        <f ca="1">SUM(H$3:H241)</f>
        <v>-478.5353547237014</v>
      </c>
      <c r="P241">
        <f t="shared" ca="1" si="41"/>
        <v>-8.1982129454100487</v>
      </c>
    </row>
    <row r="242" spans="1:16" hidden="1">
      <c r="A242">
        <f t="shared" si="42"/>
        <v>240</v>
      </c>
      <c r="B242">
        <v>12</v>
      </c>
      <c r="C242" s="1">
        <v>1345.5</v>
      </c>
      <c r="D242" s="4">
        <f t="shared" ca="1" si="43"/>
        <v>1393.3636425741311</v>
      </c>
      <c r="E242" s="4">
        <f t="shared" ca="1" si="44"/>
        <v>10.75623357719962</v>
      </c>
      <c r="F242" s="1">
        <f t="shared" ca="1" si="45"/>
        <v>0.93245553691554717</v>
      </c>
      <c r="G242" s="4">
        <f t="shared" ca="1" si="46"/>
        <v>1268.4160724251064</v>
      </c>
      <c r="H242" s="4">
        <f t="shared" ca="1" si="37"/>
        <v>77.083927574893551</v>
      </c>
      <c r="I242" s="4">
        <f t="shared" ca="1" si="38"/>
        <v>77.083927574893551</v>
      </c>
      <c r="J242" s="4">
        <f t="shared" ca="1" si="39"/>
        <v>5941.9318903714347</v>
      </c>
      <c r="K242" s="4">
        <f t="shared" ca="1" si="40"/>
        <v>5.7290172853878524E-2</v>
      </c>
      <c r="L242" s="4">
        <f ca="1">AVERAGE(I$3:I242)</f>
        <v>58.448662835456993</v>
      </c>
      <c r="M242" s="4">
        <f ca="1">AVERAGE(J$3:J242)</f>
        <v>8419.5211595197998</v>
      </c>
      <c r="N242" s="4">
        <f ca="1">AVERAGE(K$3:K242)</f>
        <v>5.5138502292370023E-2</v>
      </c>
      <c r="O242" s="4">
        <f ca="1">SUM(H$3:H242)</f>
        <v>-401.45142714880785</v>
      </c>
      <c r="P242">
        <f t="shared" ca="1" si="41"/>
        <v>-6.8684450195030546</v>
      </c>
    </row>
    <row r="243" spans="1:16" hidden="1">
      <c r="A243">
        <f t="shared" si="42"/>
        <v>241</v>
      </c>
      <c r="B243">
        <v>1</v>
      </c>
      <c r="C243" s="1">
        <v>1409.3</v>
      </c>
      <c r="D243" s="4">
        <f t="shared" ca="1" si="43"/>
        <v>1458.8846971383473</v>
      </c>
      <c r="E243" s="4">
        <f t="shared" ca="1" si="44"/>
        <v>16.232715675901282</v>
      </c>
      <c r="F243" s="1">
        <f t="shared" ca="1" si="45"/>
        <v>0.91451706731544802</v>
      </c>
      <c r="G243" s="4">
        <f t="shared" ca="1" si="46"/>
        <v>1284.0915912972448</v>
      </c>
      <c r="H243" s="4">
        <f t="shared" ca="1" si="37"/>
        <v>125.20840870275515</v>
      </c>
      <c r="I243" s="4">
        <f t="shared" ca="1" si="38"/>
        <v>125.20840870275515</v>
      </c>
      <c r="J243" s="4">
        <f t="shared" ca="1" si="39"/>
        <v>15677.145609876172</v>
      </c>
      <c r="K243" s="4">
        <f t="shared" ca="1" si="40"/>
        <v>8.8844397007560597E-2</v>
      </c>
      <c r="L243" s="4">
        <f ca="1">AVERAGE(I$3:I243)</f>
        <v>58.72567422909723</v>
      </c>
      <c r="M243" s="4">
        <f ca="1">AVERAGE(J$3:J243)</f>
        <v>8449.6357837951382</v>
      </c>
      <c r="N243" s="4">
        <f ca="1">AVERAGE(K$3:K243)</f>
        <v>5.5278360776665418E-2</v>
      </c>
      <c r="O243" s="4">
        <f ca="1">SUM(H$3:H243)</f>
        <v>-276.2430184460527</v>
      </c>
      <c r="P243">
        <f t="shared" ca="1" si="41"/>
        <v>-4.7039565245073103</v>
      </c>
    </row>
    <row r="244" spans="1:16" hidden="1">
      <c r="A244">
        <f t="shared" si="42"/>
        <v>242</v>
      </c>
      <c r="B244">
        <v>2</v>
      </c>
      <c r="C244" s="1">
        <v>1123.7</v>
      </c>
      <c r="D244" s="4">
        <f t="shared" ca="1" si="43"/>
        <v>1388.3421829243332</v>
      </c>
      <c r="E244" s="4">
        <f t="shared" ca="1" si="44"/>
        <v>7.5551926869097441</v>
      </c>
      <c r="F244" s="1">
        <f t="shared" ca="1" si="45"/>
        <v>0.89311592233451664</v>
      </c>
      <c r="G244" s="4">
        <f t="shared" ca="1" si="46"/>
        <v>1317.4508486973036</v>
      </c>
      <c r="H244" s="4">
        <f t="shared" ca="1" si="37"/>
        <v>-193.75084869730358</v>
      </c>
      <c r="I244" s="4">
        <f t="shared" ca="1" si="38"/>
        <v>193.75084869730358</v>
      </c>
      <c r="J244" s="4">
        <f t="shared" ca="1" si="39"/>
        <v>37539.391370925427</v>
      </c>
      <c r="K244" s="4">
        <f t="shared" ca="1" si="40"/>
        <v>0.1724222200741333</v>
      </c>
      <c r="L244" s="4">
        <f ca="1">AVERAGE(I$3:I244)</f>
        <v>59.283629495494779</v>
      </c>
      <c r="M244" s="4">
        <f ca="1">AVERAGE(J$3:J244)</f>
        <v>8569.8413853948496</v>
      </c>
      <c r="N244" s="4">
        <f ca="1">AVERAGE(K$3:K244)</f>
        <v>5.5762426310952483E-2</v>
      </c>
      <c r="O244" s="4">
        <f ca="1">SUM(H$3:H244)</f>
        <v>-469.99386714335628</v>
      </c>
      <c r="P244">
        <f t="shared" ca="1" si="41"/>
        <v>-7.9278861827964358</v>
      </c>
    </row>
    <row r="245" spans="1:16" hidden="1">
      <c r="A245">
        <f t="shared" si="42"/>
        <v>243</v>
      </c>
      <c r="B245">
        <v>3</v>
      </c>
      <c r="C245" s="1">
        <v>1293.8</v>
      </c>
      <c r="D245" s="4">
        <f t="shared" ca="1" si="43"/>
        <v>1426.5883684652995</v>
      </c>
      <c r="E245" s="4">
        <f t="shared" ca="1" si="44"/>
        <v>10.624291972315397</v>
      </c>
      <c r="F245" s="1">
        <f t="shared" ca="1" si="45"/>
        <v>0.87856726931796647</v>
      </c>
      <c r="G245" s="4">
        <f t="shared" ca="1" si="46"/>
        <v>1226.3897455388856</v>
      </c>
      <c r="H245" s="4">
        <f t="shared" ca="1" si="37"/>
        <v>67.410254461114391</v>
      </c>
      <c r="I245" s="4">
        <f t="shared" ca="1" si="38"/>
        <v>67.410254461114391</v>
      </c>
      <c r="J245" s="4">
        <f t="shared" ca="1" si="39"/>
        <v>4544.1424065121928</v>
      </c>
      <c r="K245" s="4">
        <f t="shared" ca="1" si="40"/>
        <v>5.2102530886624206E-2</v>
      </c>
      <c r="L245" s="4">
        <f ca="1">AVERAGE(I$3:I245)</f>
        <v>59.317072396587868</v>
      </c>
      <c r="M245" s="4">
        <f ca="1">AVERAGE(J$3:J245)</f>
        <v>8553.2747229303113</v>
      </c>
      <c r="N245" s="4">
        <f ca="1">AVERAGE(K$3:K245)</f>
        <v>5.5747365012909979E-2</v>
      </c>
      <c r="O245" s="4">
        <f ca="1">SUM(H$3:H245)</f>
        <v>-402.58361268224189</v>
      </c>
      <c r="P245">
        <f t="shared" ca="1" si="41"/>
        <v>-6.7869771115912316</v>
      </c>
    </row>
    <row r="246" spans="1:16" hidden="1">
      <c r="A246">
        <f t="shared" si="42"/>
        <v>244</v>
      </c>
      <c r="B246">
        <v>4</v>
      </c>
      <c r="C246" s="1">
        <v>1272.8000000000002</v>
      </c>
      <c r="D246" s="4">
        <f t="shared" ca="1" si="43"/>
        <v>1398.4942426536436</v>
      </c>
      <c r="E246" s="4">
        <f t="shared" ca="1" si="44"/>
        <v>6.7524501939182695</v>
      </c>
      <c r="F246" s="1">
        <f t="shared" ca="1" si="45"/>
        <v>0.94955552238632324</v>
      </c>
      <c r="G246" s="4">
        <f t="shared" ca="1" si="46"/>
        <v>1364.7132185620767</v>
      </c>
      <c r="H246" s="4">
        <f t="shared" ca="1" si="37"/>
        <v>-91.913218562076509</v>
      </c>
      <c r="I246" s="4">
        <f t="shared" ca="1" si="38"/>
        <v>91.913218562076509</v>
      </c>
      <c r="J246" s="4">
        <f t="shared" ca="1" si="39"/>
        <v>8448.0397464400448</v>
      </c>
      <c r="K246" s="4">
        <f t="shared" ca="1" si="40"/>
        <v>7.2213402390066392E-2</v>
      </c>
      <c r="L246" s="4">
        <f ca="1">AVERAGE(I$3:I246)</f>
        <v>59.450663159561181</v>
      </c>
      <c r="M246" s="4">
        <f ca="1">AVERAGE(J$3:J246)</f>
        <v>8552.843432043057</v>
      </c>
      <c r="N246" s="4">
        <f ca="1">AVERAGE(K$3:K246)</f>
        <v>5.5814848772652421E-2</v>
      </c>
      <c r="O246" s="4">
        <f ca="1">SUM(H$3:H246)</f>
        <v>-494.4968312443184</v>
      </c>
      <c r="P246">
        <f t="shared" ca="1" si="41"/>
        <v>-8.317768128458475</v>
      </c>
    </row>
    <row r="247" spans="1:16" hidden="1">
      <c r="A247">
        <f t="shared" si="42"/>
        <v>245</v>
      </c>
      <c r="B247">
        <v>5</v>
      </c>
      <c r="C247" s="1">
        <v>1444.5</v>
      </c>
      <c r="D247" s="4">
        <f t="shared" ca="1" si="43"/>
        <v>1346.2699484411417</v>
      </c>
      <c r="E247" s="4">
        <f t="shared" ca="1" si="44"/>
        <v>0.85477575327624766</v>
      </c>
      <c r="F247" s="1">
        <f t="shared" ca="1" si="45"/>
        <v>1.1484293615700605</v>
      </c>
      <c r="G247" s="4">
        <f t="shared" ca="1" si="46"/>
        <v>1613.8265623153643</v>
      </c>
      <c r="H247" s="4">
        <f t="shared" ca="1" si="37"/>
        <v>-169.3265623153643</v>
      </c>
      <c r="I247" s="4">
        <f t="shared" ca="1" si="38"/>
        <v>169.3265623153643</v>
      </c>
      <c r="J247" s="4">
        <f t="shared" ca="1" si="39"/>
        <v>28671.484705538951</v>
      </c>
      <c r="K247" s="4">
        <f t="shared" ca="1" si="40"/>
        <v>0.11722157308090295</v>
      </c>
      <c r="L247" s="4">
        <f ca="1">AVERAGE(I$3:I247)</f>
        <v>59.899136217339965</v>
      </c>
      <c r="M247" s="4">
        <f ca="1">AVERAGE(J$3:J247)</f>
        <v>8634.9603352001832</v>
      </c>
      <c r="N247" s="4">
        <f ca="1">AVERAGE(K$3:K247)</f>
        <v>5.60654884637065E-2</v>
      </c>
      <c r="O247" s="4">
        <f ca="1">SUM(H$3:H247)</f>
        <v>-663.8233935596827</v>
      </c>
      <c r="P247">
        <f t="shared" ca="1" si="41"/>
        <v>-11.08235336067359</v>
      </c>
    </row>
    <row r="248" spans="1:16" hidden="1">
      <c r="A248">
        <f t="shared" si="42"/>
        <v>246</v>
      </c>
      <c r="B248">
        <v>6</v>
      </c>
      <c r="C248" s="1">
        <v>1389.7</v>
      </c>
      <c r="D248" s="4">
        <f t="shared" ca="1" si="43"/>
        <v>1353.1912172497491</v>
      </c>
      <c r="E248" s="4">
        <f t="shared" ca="1" si="44"/>
        <v>1.4614250588093696</v>
      </c>
      <c r="F248" s="1">
        <f t="shared" ca="1" si="45"/>
        <v>1.0201198158365363</v>
      </c>
      <c r="G248" s="4">
        <f t="shared" ca="1" si="46"/>
        <v>1374.2286255540544</v>
      </c>
      <c r="H248" s="4">
        <f t="shared" ca="1" si="37"/>
        <v>15.471374445945685</v>
      </c>
      <c r="I248" s="4">
        <f t="shared" ca="1" si="38"/>
        <v>15.471374445945685</v>
      </c>
      <c r="J248" s="4">
        <f t="shared" ca="1" si="39"/>
        <v>239.36342724666113</v>
      </c>
      <c r="K248" s="4">
        <f t="shared" ca="1" si="40"/>
        <v>1.1132887994492109E-2</v>
      </c>
      <c r="L248" s="4">
        <f ca="1">AVERAGE(I$3:I248)</f>
        <v>59.718535559732672</v>
      </c>
      <c r="M248" s="4">
        <f ca="1">AVERAGE(J$3:J248)</f>
        <v>8600.8318924849245</v>
      </c>
      <c r="N248" s="4">
        <f ca="1">AVERAGE(K$3:K248)</f>
        <v>5.5882835616270672E-2</v>
      </c>
      <c r="O248" s="4">
        <f ca="1">SUM(H$3:H248)</f>
        <v>-648.35201911373701</v>
      </c>
      <c r="P248">
        <f t="shared" ca="1" si="41"/>
        <v>-10.856797023517624</v>
      </c>
    </row>
    <row r="249" spans="1:16" hidden="1">
      <c r="A249">
        <f t="shared" si="42"/>
        <v>247</v>
      </c>
      <c r="B249">
        <v>7</v>
      </c>
      <c r="C249" s="1">
        <v>1517.1</v>
      </c>
      <c r="D249" s="4">
        <f t="shared" ca="1" si="43"/>
        <v>1385.8317287007662</v>
      </c>
      <c r="E249" s="4">
        <f t="shared" ca="1" si="44"/>
        <v>4.5793336980301449</v>
      </c>
      <c r="F249" s="1">
        <f t="shared" ca="1" si="45"/>
        <v>1.058983401213049</v>
      </c>
      <c r="G249" s="4">
        <f t="shared" ca="1" si="46"/>
        <v>1434.5546626141613</v>
      </c>
      <c r="H249" s="4">
        <f t="shared" ca="1" si="37"/>
        <v>82.545337385838593</v>
      </c>
      <c r="I249" s="4">
        <f t="shared" ca="1" si="38"/>
        <v>82.545337385838593</v>
      </c>
      <c r="J249" s="4">
        <f t="shared" ca="1" si="39"/>
        <v>6813.7327241419225</v>
      </c>
      <c r="K249" s="4">
        <f t="shared" ca="1" si="40"/>
        <v>5.4409951477053985E-2</v>
      </c>
      <c r="L249" s="4">
        <f ca="1">AVERAGE(I$3:I249)</f>
        <v>59.810951761457794</v>
      </c>
      <c r="M249" s="4">
        <f ca="1">AVERAGE(J$3:J249)</f>
        <v>8593.5966731798908</v>
      </c>
      <c r="N249" s="4">
        <f ca="1">AVERAGE(K$3:K249)</f>
        <v>5.5876872522589632E-2</v>
      </c>
      <c r="O249" s="4">
        <f ca="1">SUM(H$3:H249)</f>
        <v>-565.80668172789842</v>
      </c>
      <c r="P249">
        <f t="shared" ca="1" si="41"/>
        <v>-9.4599177084572741</v>
      </c>
    </row>
    <row r="250" spans="1:16" hidden="1">
      <c r="A250">
        <f t="shared" si="42"/>
        <v>248</v>
      </c>
      <c r="B250">
        <v>8</v>
      </c>
      <c r="C250" s="1">
        <v>1540.3000000000002</v>
      </c>
      <c r="D250" s="4">
        <f t="shared" ca="1" si="43"/>
        <v>1374.7846674006344</v>
      </c>
      <c r="E250" s="4">
        <f t="shared" ca="1" si="44"/>
        <v>3.0166941982139432</v>
      </c>
      <c r="F250" s="1">
        <f t="shared" ca="1" si="45"/>
        <v>1.1398272940093537</v>
      </c>
      <c r="G250" s="4">
        <f t="shared" ca="1" si="46"/>
        <v>1584.8284788146905</v>
      </c>
      <c r="H250" s="4">
        <f t="shared" ca="1" si="37"/>
        <v>-44.528478814690288</v>
      </c>
      <c r="I250" s="4">
        <f t="shared" ca="1" si="38"/>
        <v>44.528478814690288</v>
      </c>
      <c r="J250" s="4">
        <f t="shared" ca="1" si="39"/>
        <v>1982.7854255503219</v>
      </c>
      <c r="K250" s="4">
        <f t="shared" ca="1" si="40"/>
        <v>2.8908965016354142E-2</v>
      </c>
      <c r="L250" s="4">
        <f ca="1">AVERAGE(I$3:I250)</f>
        <v>59.749328886672444</v>
      </c>
      <c r="M250" s="4">
        <f ca="1">AVERAGE(J$3:J250)</f>
        <v>8566.9401762136422</v>
      </c>
      <c r="N250" s="4">
        <f ca="1">AVERAGE(K$3:K250)</f>
        <v>5.5768130960064485E-2</v>
      </c>
      <c r="O250" s="4">
        <f ca="1">SUM(H$3:H250)</f>
        <v>-610.33516054258871</v>
      </c>
      <c r="P250">
        <f t="shared" ca="1" si="41"/>
        <v>-10.214929136697446</v>
      </c>
    </row>
    <row r="251" spans="1:16" hidden="1">
      <c r="A251">
        <f t="shared" si="42"/>
        <v>249</v>
      </c>
      <c r="B251">
        <v>9</v>
      </c>
      <c r="C251" s="1">
        <v>1465.4</v>
      </c>
      <c r="D251" s="4">
        <f t="shared" ca="1" si="43"/>
        <v>1397.3177267135834</v>
      </c>
      <c r="E251" s="4">
        <f t="shared" ca="1" si="44"/>
        <v>4.9683307096874527</v>
      </c>
      <c r="F251" s="1">
        <f t="shared" ca="1" si="45"/>
        <v>1.0272030953139888</v>
      </c>
      <c r="G251" s="4">
        <f t="shared" ca="1" si="46"/>
        <v>1415.2818233621654</v>
      </c>
      <c r="H251" s="4">
        <f t="shared" ca="1" si="37"/>
        <v>50.118176637834722</v>
      </c>
      <c r="I251" s="4">
        <f t="shared" ca="1" si="38"/>
        <v>50.118176637834722</v>
      </c>
      <c r="J251" s="4">
        <f t="shared" ca="1" si="39"/>
        <v>2511.8316295012023</v>
      </c>
      <c r="K251" s="4">
        <f t="shared" ca="1" si="40"/>
        <v>3.4201021316933748E-2</v>
      </c>
      <c r="L251" s="4">
        <f ca="1">AVERAGE(I$3:I251)</f>
        <v>59.710649560371891</v>
      </c>
      <c r="M251" s="4">
        <f ca="1">AVERAGE(J$3:J251)</f>
        <v>8542.6224712067651</v>
      </c>
      <c r="N251" s="4">
        <f ca="1">AVERAGE(K$3:K251)</f>
        <v>5.5681516061899305E-2</v>
      </c>
      <c r="O251" s="4">
        <f ca="1">SUM(H$3:H251)</f>
        <v>-560.21698390475399</v>
      </c>
      <c r="P251">
        <f t="shared" ca="1" si="41"/>
        <v>-9.3821954379902213</v>
      </c>
    </row>
    <row r="252" spans="1:16" hidden="1">
      <c r="A252">
        <f t="shared" si="42"/>
        <v>250</v>
      </c>
      <c r="B252">
        <v>10</v>
      </c>
      <c r="C252" s="1">
        <v>1418.1</v>
      </c>
      <c r="D252" s="4">
        <f t="shared" ca="1" si="43"/>
        <v>1366.7839673810849</v>
      </c>
      <c r="E252" s="4">
        <f t="shared" ca="1" si="44"/>
        <v>1.4181217054688626</v>
      </c>
      <c r="F252" s="1">
        <f t="shared" ca="1" si="45"/>
        <v>1.0796092220368174</v>
      </c>
      <c r="G252" s="4">
        <f t="shared" ca="1" si="46"/>
        <v>1513.9209595278135</v>
      </c>
      <c r="H252" s="4">
        <f t="shared" ca="1" si="37"/>
        <v>-95.820959527813557</v>
      </c>
      <c r="I252" s="4">
        <f t="shared" ca="1" si="38"/>
        <v>95.820959527813557</v>
      </c>
      <c r="J252" s="4">
        <f t="shared" ca="1" si="39"/>
        <v>9181.656284830884</v>
      </c>
      <c r="K252" s="4">
        <f t="shared" ca="1" si="40"/>
        <v>6.75699594724022E-2</v>
      </c>
      <c r="L252" s="4">
        <f ca="1">AVERAGE(I$3:I252)</f>
        <v>59.855090800241655</v>
      </c>
      <c r="M252" s="4">
        <f ca="1">AVERAGE(J$3:J252)</f>
        <v>8545.1786064612625</v>
      </c>
      <c r="N252" s="4">
        <f ca="1">AVERAGE(K$3:K252)</f>
        <v>5.5729069835541316E-2</v>
      </c>
      <c r="O252" s="4">
        <f ca="1">SUM(H$3:H252)</f>
        <v>-656.03794343256754</v>
      </c>
      <c r="P252">
        <f t="shared" ca="1" si="41"/>
        <v>-10.960436859447867</v>
      </c>
    </row>
    <row r="253" spans="1:16" hidden="1">
      <c r="A253">
        <f t="shared" si="42"/>
        <v>251</v>
      </c>
      <c r="B253">
        <v>11</v>
      </c>
      <c r="C253" s="1">
        <v>1536.9</v>
      </c>
      <c r="D253" s="4">
        <f t="shared" ca="1" si="43"/>
        <v>1404.965841935033</v>
      </c>
      <c r="E253" s="4">
        <f t="shared" ca="1" si="44"/>
        <v>5.0944969903167863</v>
      </c>
      <c r="F253" s="1">
        <f t="shared" ca="1" si="45"/>
        <v>1.0525908674142062</v>
      </c>
      <c r="G253" s="4">
        <f t="shared" ca="1" si="46"/>
        <v>1440.1570237495446</v>
      </c>
      <c r="H253" s="4">
        <f t="shared" ca="1" si="37"/>
        <v>96.742976250455513</v>
      </c>
      <c r="I253" s="4">
        <f t="shared" ca="1" si="38"/>
        <v>96.742976250455513</v>
      </c>
      <c r="J253" s="4">
        <f t="shared" ca="1" si="39"/>
        <v>9359.203453796199</v>
      </c>
      <c r="K253" s="4">
        <f t="shared" ca="1" si="40"/>
        <v>6.2946825590770708E-2</v>
      </c>
      <c r="L253" s="4">
        <f ca="1">AVERAGE(I$3:I253)</f>
        <v>60.002054487294302</v>
      </c>
      <c r="M253" s="4">
        <f ca="1">AVERAGE(J$3:J253)</f>
        <v>8548.4217333430734</v>
      </c>
      <c r="N253" s="4">
        <f ca="1">AVERAGE(K$3:K253)</f>
        <v>5.5757825834566135E-2</v>
      </c>
      <c r="O253" s="4">
        <f ca="1">SUM(H$3:H253)</f>
        <v>-559.29496718211203</v>
      </c>
      <c r="P253">
        <f t="shared" ca="1" si="41"/>
        <v>-9.3212636127408803</v>
      </c>
    </row>
    <row r="254" spans="1:16" hidden="1">
      <c r="A254">
        <f t="shared" si="42"/>
        <v>252</v>
      </c>
      <c r="B254">
        <v>12</v>
      </c>
      <c r="C254" s="1">
        <v>1476</v>
      </c>
      <c r="D254" s="4">
        <f t="shared" ca="1" si="43"/>
        <v>1453.367108473607</v>
      </c>
      <c r="E254" s="4">
        <f t="shared" ca="1" si="44"/>
        <v>9.4251739451425038</v>
      </c>
      <c r="F254" s="1">
        <f t="shared" ca="1" si="45"/>
        <v>0.97212243774240925</v>
      </c>
      <c r="G254" s="4">
        <f t="shared" ca="1" si="46"/>
        <v>1370.751294039999</v>
      </c>
      <c r="H254" s="4">
        <f t="shared" ca="1" si="37"/>
        <v>105.24870596000096</v>
      </c>
      <c r="I254" s="4">
        <f t="shared" ca="1" si="38"/>
        <v>105.24870596000096</v>
      </c>
      <c r="J254" s="4">
        <f t="shared" ca="1" si="39"/>
        <v>11077.290106254743</v>
      </c>
      <c r="K254" s="4">
        <f t="shared" ca="1" si="40"/>
        <v>7.1306711355014207E-2</v>
      </c>
      <c r="L254" s="4">
        <f ca="1">AVERAGE(I$3:I254)</f>
        <v>60.181604691551073</v>
      </c>
      <c r="M254" s="4">
        <f ca="1">AVERAGE(J$3:J254)</f>
        <v>8558.4569252990714</v>
      </c>
      <c r="N254" s="4">
        <f ca="1">AVERAGE(K$3:K254)</f>
        <v>5.5819527761234583E-2</v>
      </c>
      <c r="O254" s="4">
        <f ca="1">SUM(H$3:H254)</f>
        <v>-454.04626122211107</v>
      </c>
      <c r="P254">
        <f t="shared" ca="1" si="41"/>
        <v>-7.5446021014101481</v>
      </c>
    </row>
    <row r="255" spans="1:16" hidden="1">
      <c r="A255">
        <f t="shared" si="42"/>
        <v>253</v>
      </c>
      <c r="B255">
        <v>1</v>
      </c>
      <c r="C255" s="1">
        <v>1466.6</v>
      </c>
      <c r="D255" s="4">
        <f t="shared" ca="1" si="43"/>
        <v>1478.1640910346159</v>
      </c>
      <c r="E255" s="4">
        <f t="shared" ca="1" si="44"/>
        <v>10.962354806729147</v>
      </c>
      <c r="F255" s="1">
        <f t="shared" ca="1" si="45"/>
        <v>0.97693758252969354</v>
      </c>
      <c r="G255" s="4">
        <f t="shared" ca="1" si="46"/>
        <v>1429.0567561292658</v>
      </c>
      <c r="H255" s="4">
        <f t="shared" ca="1" si="37"/>
        <v>37.543243870734159</v>
      </c>
      <c r="I255" s="4">
        <f t="shared" ca="1" si="38"/>
        <v>37.543243870734159</v>
      </c>
      <c r="J255" s="4">
        <f t="shared" ca="1" si="39"/>
        <v>1409.4951603374179</v>
      </c>
      <c r="K255" s="4">
        <f t="shared" ca="1" si="40"/>
        <v>2.559882985867596E-2</v>
      </c>
      <c r="L255" s="4">
        <f ca="1">AVERAGE(I$3:I255)</f>
        <v>60.092125004512269</v>
      </c>
      <c r="M255" s="4">
        <f ca="1">AVERAGE(J$3:J255)</f>
        <v>8530.2001594296598</v>
      </c>
      <c r="N255" s="4">
        <f ca="1">AVERAGE(K$3:K255)</f>
        <v>5.5700078362410241E-2</v>
      </c>
      <c r="O255" s="4">
        <f ca="1">SUM(H$3:H255)</f>
        <v>-416.50301735137691</v>
      </c>
      <c r="P255">
        <f t="shared" ca="1" si="41"/>
        <v>-6.9310748674656129</v>
      </c>
    </row>
    <row r="256" spans="1:16" hidden="1">
      <c r="A256">
        <f t="shared" si="42"/>
        <v>254</v>
      </c>
      <c r="B256">
        <v>2</v>
      </c>
      <c r="C256" s="1">
        <v>1386.8000000000002</v>
      </c>
      <c r="D256" s="4">
        <f t="shared" ca="1" si="43"/>
        <v>1585.8600656296896</v>
      </c>
      <c r="E256" s="4">
        <f t="shared" ca="1" si="44"/>
        <v>20.635716785563606</v>
      </c>
      <c r="F256" s="1">
        <f t="shared" ca="1" si="45"/>
        <v>0.80117368579799297</v>
      </c>
      <c r="G256" s="4">
        <f t="shared" ca="1" si="46"/>
        <v>1193.0489232339758</v>
      </c>
      <c r="H256" s="4">
        <f t="shared" ca="1" si="37"/>
        <v>193.75107676602443</v>
      </c>
      <c r="I256" s="4">
        <f t="shared" ca="1" si="38"/>
        <v>193.75107676602443</v>
      </c>
      <c r="J256" s="4">
        <f t="shared" ca="1" si="39"/>
        <v>37539.479747993893</v>
      </c>
      <c r="K256" s="4">
        <f t="shared" ca="1" si="40"/>
        <v>0.1397109004658382</v>
      </c>
      <c r="L256" s="4">
        <f ca="1">AVERAGE(I$3:I256)</f>
        <v>60.618341350030036</v>
      </c>
      <c r="M256" s="4">
        <f ca="1">AVERAGE(J$3:J256)</f>
        <v>8644.4099215893602</v>
      </c>
      <c r="N256" s="4">
        <f ca="1">AVERAGE(K$3:K256)</f>
        <v>5.603082963053397E-2</v>
      </c>
      <c r="O256" s="4">
        <f ca="1">SUM(H$3:H256)</f>
        <v>-222.75194058535249</v>
      </c>
      <c r="P256">
        <f t="shared" ca="1" si="41"/>
        <v>-3.6746624144515976</v>
      </c>
    </row>
    <row r="257" spans="1:16" hidden="1">
      <c r="A257">
        <f t="shared" si="42"/>
        <v>255</v>
      </c>
      <c r="B257">
        <v>3</v>
      </c>
      <c r="C257" s="1">
        <v>1153.0999999999999</v>
      </c>
      <c r="D257" s="4">
        <f t="shared" ca="1" si="43"/>
        <v>1469.4371769964685</v>
      </c>
      <c r="E257" s="4">
        <f t="shared" ca="1" si="44"/>
        <v>6.9298562436851245</v>
      </c>
      <c r="F257" s="1">
        <f t="shared" ca="1" si="45"/>
        <v>0.91237145789745822</v>
      </c>
      <c r="G257" s="4">
        <f t="shared" ca="1" si="46"/>
        <v>1465.7208991083223</v>
      </c>
      <c r="H257" s="4">
        <f t="shared" ca="1" si="37"/>
        <v>-312.62089910832242</v>
      </c>
      <c r="I257" s="4">
        <f t="shared" ca="1" si="38"/>
        <v>312.62089910832242</v>
      </c>
      <c r="J257" s="4">
        <f t="shared" ca="1" si="39"/>
        <v>97731.826559295907</v>
      </c>
      <c r="K257" s="4">
        <f t="shared" ca="1" si="40"/>
        <v>0.27111343258028137</v>
      </c>
      <c r="L257" s="4">
        <f ca="1">AVERAGE(I$3:I257)</f>
        <v>61.606586674572355</v>
      </c>
      <c r="M257" s="4">
        <f ca="1">AVERAGE(J$3:J257)</f>
        <v>8993.7723397764457</v>
      </c>
      <c r="N257" s="4">
        <f ca="1">AVERAGE(K$3:K257)</f>
        <v>5.687429081857219E-2</v>
      </c>
      <c r="O257" s="4">
        <f ca="1">SUM(H$3:H257)</f>
        <v>-535.3728396936749</v>
      </c>
      <c r="P257">
        <f t="shared" ca="1" si="41"/>
        <v>-8.6901883157673119</v>
      </c>
    </row>
    <row r="258" spans="1:16" hidden="1">
      <c r="A258">
        <f t="shared" si="42"/>
        <v>256</v>
      </c>
      <c r="B258">
        <v>4</v>
      </c>
      <c r="C258" s="1">
        <v>1324</v>
      </c>
      <c r="D258" s="4">
        <f t="shared" ca="1" si="43"/>
        <v>1471.1501674218769</v>
      </c>
      <c r="E258" s="4">
        <f t="shared" ca="1" si="44"/>
        <v>6.4081696618574524</v>
      </c>
      <c r="F258" s="1">
        <f t="shared" ca="1" si="45"/>
        <v>0.90478883283193046</v>
      </c>
      <c r="G258" s="4">
        <f t="shared" ca="1" si="46"/>
        <v>1335.8004048368985</v>
      </c>
      <c r="H258" s="4">
        <f t="shared" ca="1" si="37"/>
        <v>-11.800404836898451</v>
      </c>
      <c r="I258" s="4">
        <f t="shared" ca="1" si="38"/>
        <v>11.800404836898451</v>
      </c>
      <c r="J258" s="4">
        <f t="shared" ca="1" si="39"/>
        <v>139.24955431469635</v>
      </c>
      <c r="K258" s="4">
        <f t="shared" ca="1" si="40"/>
        <v>8.91269247499883E-3</v>
      </c>
      <c r="L258" s="4">
        <f ca="1">AVERAGE(I$3:I258)</f>
        <v>61.412031276768943</v>
      </c>
      <c r="M258" s="4">
        <f ca="1">AVERAGE(J$3:J258)</f>
        <v>8959.1843601457349</v>
      </c>
      <c r="N258" s="4">
        <f ca="1">AVERAGE(K$3:K258)</f>
        <v>5.6686940825042609E-2</v>
      </c>
      <c r="O258" s="4">
        <f ca="1">SUM(H$3:H258)</f>
        <v>-547.17324453057336</v>
      </c>
      <c r="P258">
        <f t="shared" ca="1" si="41"/>
        <v>-8.9098704790368828</v>
      </c>
    </row>
    <row r="259" spans="1:16" hidden="1">
      <c r="A259">
        <f t="shared" si="42"/>
        <v>257</v>
      </c>
      <c r="B259">
        <v>5</v>
      </c>
      <c r="C259" s="1">
        <v>1456.4</v>
      </c>
      <c r="D259" s="4">
        <f t="shared" ca="1" si="43"/>
        <v>1434.0115122999041</v>
      </c>
      <c r="E259" s="4">
        <f t="shared" ca="1" si="44"/>
        <v>2.0534871834744313</v>
      </c>
      <c r="F259" s="1">
        <f t="shared" ca="1" si="45"/>
        <v>1.0640821830824376</v>
      </c>
      <c r="G259" s="4">
        <f t="shared" ca="1" si="46"/>
        <v>1572.2435009557164</v>
      </c>
      <c r="H259" s="4">
        <f t="shared" ca="1" si="37"/>
        <v>-115.84350095571631</v>
      </c>
      <c r="I259" s="4">
        <f t="shared" ca="1" si="38"/>
        <v>115.84350095571631</v>
      </c>
      <c r="J259" s="4">
        <f t="shared" ca="1" si="39"/>
        <v>13419.716713677046</v>
      </c>
      <c r="K259" s="4">
        <f t="shared" ca="1" si="40"/>
        <v>7.9540992142073816E-2</v>
      </c>
      <c r="L259" s="4">
        <f ca="1">AVERAGE(I$3:I259)</f>
        <v>61.623826878632549</v>
      </c>
      <c r="M259" s="4">
        <f ca="1">AVERAGE(J$3:J259)</f>
        <v>8976.5405171633665</v>
      </c>
      <c r="N259" s="4">
        <f ca="1">AVERAGE(K$3:K259)</f>
        <v>5.6775867094758681E-2</v>
      </c>
      <c r="O259" s="4">
        <f ca="1">SUM(H$3:H259)</f>
        <v>-663.01674548628966</v>
      </c>
      <c r="P259">
        <f t="shared" ca="1" si="41"/>
        <v>-10.759097236724585</v>
      </c>
    </row>
    <row r="260" spans="1:16" hidden="1">
      <c r="A260">
        <f t="shared" si="42"/>
        <v>258</v>
      </c>
      <c r="B260">
        <v>6</v>
      </c>
      <c r="C260" s="1">
        <v>1475.4</v>
      </c>
      <c r="D260" s="4">
        <f t="shared" ca="1" si="43"/>
        <v>1435.6357492211514</v>
      </c>
      <c r="E260" s="4">
        <f t="shared" ca="1" si="44"/>
        <v>2.0105621572517185</v>
      </c>
      <c r="F260" s="1">
        <f t="shared" ca="1" si="45"/>
        <v>1.0281591324028909</v>
      </c>
      <c r="G260" s="4">
        <f t="shared" ca="1" si="46"/>
        <v>1476.5033439429885</v>
      </c>
      <c r="H260" s="4">
        <f t="shared" ref="H260:H278" ca="1" si="47">C260-G260</f>
        <v>-1.1033439429884311</v>
      </c>
      <c r="I260" s="4">
        <f t="shared" ref="I260:I278" ca="1" si="48">ABS(H260)</f>
        <v>1.1033439429884311</v>
      </c>
      <c r="J260" s="4">
        <f t="shared" ref="J260:J278" ca="1" si="49">H260^2</f>
        <v>1.2173678565292583</v>
      </c>
      <c r="K260" s="4">
        <f t="shared" ref="K260:K278" ca="1" si="50">I260/C260</f>
        <v>7.4782699131654539E-4</v>
      </c>
      <c r="L260" s="4">
        <f ca="1">AVERAGE(I$3:I260)</f>
        <v>61.389251363378115</v>
      </c>
      <c r="M260" s="4">
        <f ca="1">AVERAGE(J$3:J260)</f>
        <v>8941.752442941246</v>
      </c>
      <c r="N260" s="4">
        <f ca="1">AVERAGE(K$3:K260)</f>
        <v>5.6558704148621311E-2</v>
      </c>
      <c r="O260" s="4">
        <f ca="1">SUM(H$3:H260)</f>
        <v>-664.1200894292781</v>
      </c>
      <c r="P260">
        <f t="shared" ref="P260:P278" ca="1" si="51">O260/L260</f>
        <v>-10.818181924034022</v>
      </c>
    </row>
    <row r="261" spans="1:16" hidden="1">
      <c r="A261">
        <f t="shared" si="42"/>
        <v>259</v>
      </c>
      <c r="B261">
        <v>7</v>
      </c>
      <c r="C261" s="1">
        <v>1522</v>
      </c>
      <c r="D261" s="4">
        <f t="shared" ca="1" si="43"/>
        <v>1415.2195723341924</v>
      </c>
      <c r="E261" s="4">
        <f t="shared" ca="1" si="44"/>
        <v>-0.23211174716935012</v>
      </c>
      <c r="F261" s="1">
        <f t="shared" ca="1" si="45"/>
        <v>1.1016376834736419</v>
      </c>
      <c r="G261" s="4">
        <f t="shared" ca="1" si="46"/>
        <v>1583.7653521213301</v>
      </c>
      <c r="H261" s="4">
        <f t="shared" ca="1" si="47"/>
        <v>-61.765352121330125</v>
      </c>
      <c r="I261" s="4">
        <f t="shared" ca="1" si="48"/>
        <v>61.765352121330125</v>
      </c>
      <c r="J261" s="4">
        <f t="shared" ca="1" si="49"/>
        <v>3814.9587226718995</v>
      </c>
      <c r="K261" s="4">
        <f t="shared" ca="1" si="50"/>
        <v>4.0581703102056589E-2</v>
      </c>
      <c r="L261" s="4">
        <f ca="1">AVERAGE(I$3:I261)</f>
        <v>61.390703489856698</v>
      </c>
      <c r="M261" s="4">
        <f ca="1">AVERAGE(J$3:J261)</f>
        <v>8921.9578725927167</v>
      </c>
      <c r="N261" s="4">
        <f ca="1">AVERAGE(K$3:K261)</f>
        <v>5.6497016885893259E-2</v>
      </c>
      <c r="O261" s="4">
        <f ca="1">SUM(H$3:H261)</f>
        <v>-725.88544155060822</v>
      </c>
      <c r="P261">
        <f t="shared" ca="1" si="51"/>
        <v>-11.824028725628514</v>
      </c>
    </row>
    <row r="262" spans="1:16" hidden="1">
      <c r="A262">
        <f t="shared" ref="A262:A290" si="52">A261+1</f>
        <v>260</v>
      </c>
      <c r="B262">
        <v>8</v>
      </c>
      <c r="C262" s="1">
        <v>1506.2</v>
      </c>
      <c r="D262" s="4">
        <f t="shared" ca="1" si="43"/>
        <v>1388.168127463462</v>
      </c>
      <c r="E262" s="4">
        <f t="shared" ca="1" si="44"/>
        <v>-2.9140450595254546</v>
      </c>
      <c r="F262" s="1">
        <f t="shared" ca="1" si="45"/>
        <v>1.117409509791996</v>
      </c>
      <c r="G262" s="4">
        <f t="shared" ca="1" si="46"/>
        <v>1581.1204446963668</v>
      </c>
      <c r="H262" s="4">
        <f t="shared" ca="1" si="47"/>
        <v>-74.920444696366758</v>
      </c>
      <c r="I262" s="4">
        <f t="shared" ca="1" si="48"/>
        <v>74.920444696366758</v>
      </c>
      <c r="J262" s="4">
        <f t="shared" ca="1" si="49"/>
        <v>5613.0730335013495</v>
      </c>
      <c r="K262" s="4">
        <f t="shared" ca="1" si="50"/>
        <v>4.9741365486898656E-2</v>
      </c>
      <c r="L262" s="4">
        <f ca="1">AVERAGE(I$3:I262)</f>
        <v>61.442740956035578</v>
      </c>
      <c r="M262" s="4">
        <f ca="1">AVERAGE(J$3:J262)</f>
        <v>8909.2313924423652</v>
      </c>
      <c r="N262" s="4">
        <f ca="1">AVERAGE(K$3:K262)</f>
        <v>5.6471033611281737E-2</v>
      </c>
      <c r="O262" s="4">
        <f ca="1">SUM(H$3:H262)</f>
        <v>-800.80588624697498</v>
      </c>
      <c r="P262">
        <f t="shared" ca="1" si="51"/>
        <v>-13.033368527943431</v>
      </c>
    </row>
    <row r="263" spans="1:16" hidden="1">
      <c r="A263">
        <f t="shared" si="52"/>
        <v>261</v>
      </c>
      <c r="B263">
        <v>9</v>
      </c>
      <c r="C263" s="1">
        <v>1502.5</v>
      </c>
      <c r="D263" s="4">
        <f t="shared" ca="1" si="43"/>
        <v>1402.0838197856067</v>
      </c>
      <c r="E263" s="4">
        <f t="shared" ca="1" si="44"/>
        <v>-1.2310713213584443</v>
      </c>
      <c r="F263" s="1">
        <f t="shared" ca="1" si="45"/>
        <v>1.052665926622105</v>
      </c>
      <c r="G263" s="4">
        <f t="shared" ca="1" si="46"/>
        <v>1458.2097722607937</v>
      </c>
      <c r="H263" s="4">
        <f t="shared" ca="1" si="47"/>
        <v>44.29022773920633</v>
      </c>
      <c r="I263" s="4">
        <f t="shared" ca="1" si="48"/>
        <v>44.29022773920633</v>
      </c>
      <c r="J263" s="4">
        <f t="shared" ca="1" si="49"/>
        <v>1961.6242731907619</v>
      </c>
      <c r="K263" s="4">
        <f t="shared" ca="1" si="50"/>
        <v>2.947768901111902E-2</v>
      </c>
      <c r="L263" s="4">
        <f ca="1">AVERAGE(I$3:I263)</f>
        <v>61.377022514591786</v>
      </c>
      <c r="M263" s="4">
        <f ca="1">AVERAGE(J$3:J263)</f>
        <v>8882.6122080774167</v>
      </c>
      <c r="N263" s="4">
        <f ca="1">AVERAGE(K$3:K263)</f>
        <v>5.63676108350359E-2</v>
      </c>
      <c r="O263" s="4">
        <f ca="1">SUM(H$3:H263)</f>
        <v>-756.51565850776865</v>
      </c>
      <c r="P263">
        <f t="shared" ca="1" si="51"/>
        <v>-12.325714534749784</v>
      </c>
    </row>
    <row r="264" spans="1:16" hidden="1">
      <c r="A264">
        <f t="shared" si="52"/>
        <v>262</v>
      </c>
      <c r="B264">
        <v>10</v>
      </c>
      <c r="C264" s="1">
        <v>1657.9</v>
      </c>
      <c r="D264" s="4">
        <f t="shared" ca="1" si="43"/>
        <v>1483.2475289330257</v>
      </c>
      <c r="E264" s="4">
        <f t="shared" ca="1" si="44"/>
        <v>7.0084067255193014</v>
      </c>
      <c r="F264" s="1">
        <f t="shared" ca="1" si="45"/>
        <v>1.0317768476689795</v>
      </c>
      <c r="G264" s="4">
        <f t="shared" ca="1" si="46"/>
        <v>1445.3674328588679</v>
      </c>
      <c r="H264" s="4">
        <f t="shared" ca="1" si="47"/>
        <v>212.53256714113218</v>
      </c>
      <c r="I264" s="4">
        <f t="shared" ca="1" si="48"/>
        <v>212.53256714113218</v>
      </c>
      <c r="J264" s="4">
        <f t="shared" ca="1" si="49"/>
        <v>45170.092095599859</v>
      </c>
      <c r="K264" s="4">
        <f t="shared" ca="1" si="50"/>
        <v>0.12819383988246105</v>
      </c>
      <c r="L264" s="4">
        <f ca="1">AVERAGE(I$3:I264)</f>
        <v>61.953952074235076</v>
      </c>
      <c r="M264" s="4">
        <f ca="1">AVERAGE(J$3:J264)</f>
        <v>9021.1140397091822</v>
      </c>
      <c r="N264" s="4">
        <f ca="1">AVERAGE(K$3:K264)</f>
        <v>5.664175674743066E-2</v>
      </c>
      <c r="O264" s="4">
        <f ca="1">SUM(H$3:H264)</f>
        <v>-543.98309136663647</v>
      </c>
      <c r="P264">
        <f t="shared" ca="1" si="51"/>
        <v>-8.780442137328377</v>
      </c>
    </row>
    <row r="265" spans="1:16" hidden="1">
      <c r="A265">
        <f t="shared" si="52"/>
        <v>263</v>
      </c>
      <c r="B265">
        <v>11</v>
      </c>
      <c r="C265" s="1">
        <v>1454.1999999999998</v>
      </c>
      <c r="D265" s="4">
        <f t="shared" ca="1" si="43"/>
        <v>1421.9524035019351</v>
      </c>
      <c r="E265" s="4">
        <f t="shared" ca="1" si="44"/>
        <v>0.17805350985831314</v>
      </c>
      <c r="F265" s="1">
        <f t="shared" ca="1" si="45"/>
        <v>1.1020865405428228</v>
      </c>
      <c r="G265" s="4">
        <f t="shared" ca="1" si="46"/>
        <v>1642.3910086533335</v>
      </c>
      <c r="H265" s="4">
        <f t="shared" ca="1" si="47"/>
        <v>-188.19100865333371</v>
      </c>
      <c r="I265" s="4">
        <f t="shared" ca="1" si="48"/>
        <v>188.19100865333371</v>
      </c>
      <c r="J265" s="4">
        <f t="shared" ca="1" si="49"/>
        <v>35415.855737959122</v>
      </c>
      <c r="K265" s="4">
        <f t="shared" ca="1" si="50"/>
        <v>0.12941205381194729</v>
      </c>
      <c r="L265" s="4">
        <f ca="1">AVERAGE(I$3:I265)</f>
        <v>62.433940882520616</v>
      </c>
      <c r="M265" s="4">
        <f ca="1">AVERAGE(J$3:J265)</f>
        <v>9121.4742743032875</v>
      </c>
      <c r="N265" s="4">
        <f ca="1">AVERAGE(K$3:K265)</f>
        <v>5.6918449892162659E-2</v>
      </c>
      <c r="O265" s="4">
        <f ca="1">SUM(H$3:H265)</f>
        <v>-732.17410001997018</v>
      </c>
      <c r="P265">
        <f t="shared" ca="1" si="51"/>
        <v>-11.727180595530116</v>
      </c>
    </row>
    <row r="266" spans="1:16" hidden="1">
      <c r="A266">
        <f t="shared" si="52"/>
        <v>264</v>
      </c>
      <c r="B266">
        <v>12</v>
      </c>
      <c r="C266" s="1">
        <v>1644.8</v>
      </c>
      <c r="D266" s="4">
        <f t="shared" ca="1" si="43"/>
        <v>1495.5453693141067</v>
      </c>
      <c r="E266" s="4">
        <f t="shared" ca="1" si="44"/>
        <v>7.5195447400896365</v>
      </c>
      <c r="F266" s="1">
        <f t="shared" ca="1" si="45"/>
        <v>1.0243713324444261</v>
      </c>
      <c r="G266" s="4">
        <f t="shared" ca="1" si="46"/>
        <v>1456.7896711589715</v>
      </c>
      <c r="H266" s="4">
        <f t="shared" ca="1" si="47"/>
        <v>188.01032884102847</v>
      </c>
      <c r="I266" s="4">
        <f t="shared" ca="1" si="48"/>
        <v>188.01032884102847</v>
      </c>
      <c r="J266" s="4">
        <f t="shared" ca="1" si="49"/>
        <v>35347.883750911664</v>
      </c>
      <c r="K266" s="4">
        <f t="shared" ca="1" si="50"/>
        <v>0.11430589058914668</v>
      </c>
      <c r="L266" s="4">
        <f ca="1">AVERAGE(I$3:I266)</f>
        <v>62.909609018727089</v>
      </c>
      <c r="M266" s="4">
        <f ca="1">AVERAGE(J$3:J266)</f>
        <v>9220.8167344419562</v>
      </c>
      <c r="N266" s="4">
        <f ca="1">AVERAGE(K$3:K266)</f>
        <v>5.713582656146942E-2</v>
      </c>
      <c r="O266" s="4">
        <f ca="1">SUM(H$3:H266)</f>
        <v>-544.16377117894172</v>
      </c>
      <c r="P266">
        <f t="shared" ca="1" si="51"/>
        <v>-8.6499309035119527</v>
      </c>
    </row>
    <row r="267" spans="1:16" hidden="1">
      <c r="A267">
        <f t="shared" si="52"/>
        <v>265</v>
      </c>
      <c r="B267">
        <v>1</v>
      </c>
      <c r="C267" s="1">
        <v>1466</v>
      </c>
      <c r="D267" s="4">
        <f t="shared" ca="1" si="43"/>
        <v>1491.2428999512877</v>
      </c>
      <c r="E267" s="4">
        <f t="shared" ca="1" si="44"/>
        <v>6.337343329798772</v>
      </c>
      <c r="F267" s="1">
        <f t="shared" ca="1" si="45"/>
        <v>0.99490340790720988</v>
      </c>
      <c r="G267" s="4">
        <f t="shared" ca="1" si="46"/>
        <v>1495.4044052982774</v>
      </c>
      <c r="H267" s="4">
        <f t="shared" ca="1" si="47"/>
        <v>-29.404405298277425</v>
      </c>
      <c r="I267" s="4">
        <f t="shared" ca="1" si="48"/>
        <v>29.404405298277425</v>
      </c>
      <c r="J267" s="4">
        <f t="shared" ca="1" si="49"/>
        <v>864.61905094536553</v>
      </c>
      <c r="K267" s="4">
        <f t="shared" ca="1" si="50"/>
        <v>2.0057575237569868E-2</v>
      </c>
      <c r="L267" s="4">
        <f ca="1">AVERAGE(I$3:I267)</f>
        <v>62.78317428770653</v>
      </c>
      <c r="M267" s="4">
        <f ca="1">AVERAGE(J$3:J267)</f>
        <v>9189.2839129947988</v>
      </c>
      <c r="N267" s="4">
        <f ca="1">AVERAGE(K$3:K267)</f>
        <v>5.6995908631945272E-2</v>
      </c>
      <c r="O267" s="4">
        <f ca="1">SUM(H$3:H267)</f>
        <v>-573.56817647721914</v>
      </c>
      <c r="P267">
        <f t="shared" ca="1" si="51"/>
        <v>-9.1356989031618401</v>
      </c>
    </row>
    <row r="268" spans="1:16" hidden="1">
      <c r="A268">
        <f t="shared" si="52"/>
        <v>266</v>
      </c>
      <c r="B268">
        <v>2</v>
      </c>
      <c r="C268" s="1">
        <v>1321.8000000000002</v>
      </c>
      <c r="D268" s="4">
        <f t="shared" ca="1" si="43"/>
        <v>1491.1167770203137</v>
      </c>
      <c r="E268" s="4">
        <f t="shared" ca="1" si="44"/>
        <v>5.6909967037215043</v>
      </c>
      <c r="F268" s="1">
        <f t="shared" ca="1" si="45"/>
        <v>0.89225107826186101</v>
      </c>
      <c r="G268" s="4">
        <f t="shared" ca="1" si="46"/>
        <v>1336.2175868512095</v>
      </c>
      <c r="H268" s="4">
        <f t="shared" ca="1" si="47"/>
        <v>-14.417586851209307</v>
      </c>
      <c r="I268" s="4">
        <f t="shared" ca="1" si="48"/>
        <v>14.417586851209307</v>
      </c>
      <c r="J268" s="4">
        <f t="shared" ca="1" si="49"/>
        <v>207.8668106121635</v>
      </c>
      <c r="K268" s="4">
        <f t="shared" ca="1" si="50"/>
        <v>1.0907540362542975E-2</v>
      </c>
      <c r="L268" s="4">
        <f ca="1">AVERAGE(I$3:I268)</f>
        <v>62.601348771027972</v>
      </c>
      <c r="M268" s="4">
        <f ca="1">AVERAGE(J$3:J268)</f>
        <v>9155.519187045993</v>
      </c>
      <c r="N268" s="4">
        <f ca="1">AVERAGE(K$3:K268)</f>
        <v>5.68226440895791E-2</v>
      </c>
      <c r="O268" s="4">
        <f ca="1">SUM(H$3:H268)</f>
        <v>-587.98576332842845</v>
      </c>
      <c r="P268">
        <f t="shared" ca="1" si="51"/>
        <v>-9.3925414527258457</v>
      </c>
    </row>
    <row r="269" spans="1:16" hidden="1">
      <c r="A269">
        <f t="shared" si="52"/>
        <v>267</v>
      </c>
      <c r="B269">
        <v>3</v>
      </c>
      <c r="C269" s="1">
        <v>1130.5999999999999</v>
      </c>
      <c r="D269" s="4">
        <f t="shared" ca="1" si="43"/>
        <v>1480.7534049811934</v>
      </c>
      <c r="E269" s="4">
        <f t="shared" ca="1" si="44"/>
        <v>4.0855598294373188</v>
      </c>
      <c r="F269" s="1">
        <f t="shared" ca="1" si="45"/>
        <v>0.7761528435872338</v>
      </c>
      <c r="G269" s="4">
        <f t="shared" ca="1" si="46"/>
        <v>1161.7516098793869</v>
      </c>
      <c r="H269" s="4">
        <f t="shared" ca="1" si="47"/>
        <v>-31.151609879387024</v>
      </c>
      <c r="I269" s="4">
        <f t="shared" ca="1" si="48"/>
        <v>31.151609879387024</v>
      </c>
      <c r="J269" s="4">
        <f t="shared" ca="1" si="49"/>
        <v>970.42279807752323</v>
      </c>
      <c r="K269" s="4">
        <f t="shared" ca="1" si="50"/>
        <v>2.7553166353606072E-2</v>
      </c>
      <c r="L269" s="4">
        <f ca="1">AVERAGE(I$3:I269)</f>
        <v>62.483559486789616</v>
      </c>
      <c r="M269" s="4">
        <f ca="1">AVERAGE(J$3:J269)</f>
        <v>9124.8633953270091</v>
      </c>
      <c r="N269" s="4">
        <f ca="1">AVERAGE(K$3:K269)</f>
        <v>5.6713020577459347E-2</v>
      </c>
      <c r="O269" s="4">
        <f ca="1">SUM(H$3:H269)</f>
        <v>-619.13737320781547</v>
      </c>
      <c r="P269">
        <f t="shared" ca="1" si="51"/>
        <v>-9.9088044646162423</v>
      </c>
    </row>
    <row r="270" spans="1:16" hidden="1">
      <c r="A270">
        <f t="shared" si="52"/>
        <v>268</v>
      </c>
      <c r="B270">
        <v>4</v>
      </c>
      <c r="C270" s="1">
        <v>1333.6</v>
      </c>
      <c r="D270" s="4">
        <f t="shared" ca="1" si="43"/>
        <v>1484.1458862019322</v>
      </c>
      <c r="E270" s="4">
        <f t="shared" ca="1" si="44"/>
        <v>4.016251968567464</v>
      </c>
      <c r="F270" s="1">
        <f t="shared" ca="1" si="45"/>
        <v>0.89919382617040922</v>
      </c>
      <c r="G270" s="4">
        <f t="shared" ca="1" si="46"/>
        <v>1335.1580300149806</v>
      </c>
      <c r="H270" s="4">
        <f t="shared" ca="1" si="47"/>
        <v>-1.558030014980659</v>
      </c>
      <c r="I270" s="4">
        <f t="shared" ca="1" si="48"/>
        <v>1.558030014980659</v>
      </c>
      <c r="J270" s="4">
        <f t="shared" ca="1" si="49"/>
        <v>2.4274575275806325</v>
      </c>
      <c r="K270" s="4">
        <f t="shared" ca="1" si="50"/>
        <v>1.1682888534648014E-3</v>
      </c>
      <c r="L270" s="4">
        <f ca="1">AVERAGE(I$3:I270)</f>
        <v>62.256225421596298</v>
      </c>
      <c r="M270" s="4">
        <f ca="1">AVERAGE(J$3:J270)</f>
        <v>9090.8244552605938</v>
      </c>
      <c r="N270" s="4">
        <f ca="1">AVERAGE(K$3:K270)</f>
        <v>5.6505764115802652E-2</v>
      </c>
      <c r="O270" s="4">
        <f ca="1">SUM(H$3:H270)</f>
        <v>-620.69540322279613</v>
      </c>
      <c r="P270">
        <f t="shared" ca="1" si="51"/>
        <v>-9.9700134246732013</v>
      </c>
    </row>
    <row r="271" spans="1:16" hidden="1">
      <c r="A271">
        <f t="shared" si="52"/>
        <v>269</v>
      </c>
      <c r="B271">
        <v>5</v>
      </c>
      <c r="C271" s="1">
        <v>1342.6</v>
      </c>
      <c r="D271" s="4">
        <f t="shared" ca="1" si="43"/>
        <v>1425.0411357381136</v>
      </c>
      <c r="E271" s="4">
        <f t="shared" ca="1" si="44"/>
        <v>-2.2958482746711439</v>
      </c>
      <c r="F271" s="1">
        <f t="shared" ca="1" si="45"/>
        <v>1.0092007962472822</v>
      </c>
      <c r="G271" s="4">
        <f t="shared" ca="1" si="46"/>
        <v>1501.8544147867262</v>
      </c>
      <c r="H271" s="4">
        <f t="shared" ca="1" si="47"/>
        <v>-159.25441478672633</v>
      </c>
      <c r="I271" s="4">
        <f t="shared" ca="1" si="48"/>
        <v>159.25441478672633</v>
      </c>
      <c r="J271" s="4">
        <f t="shared" ca="1" si="49"/>
        <v>25361.968629062678</v>
      </c>
      <c r="K271" s="4">
        <f t="shared" ca="1" si="50"/>
        <v>0.11861642692293038</v>
      </c>
      <c r="L271" s="4">
        <f ca="1">AVERAGE(I$3:I271)</f>
        <v>62.61681348615069</v>
      </c>
      <c r="M271" s="4">
        <f ca="1">AVERAGE(J$3:J271)</f>
        <v>9151.311980070268</v>
      </c>
      <c r="N271" s="4">
        <f ca="1">AVERAGE(K$3:K271)</f>
        <v>5.6736658773078222E-2</v>
      </c>
      <c r="O271" s="4">
        <f ca="1">SUM(H$3:H271)</f>
        <v>-779.94981800952246</v>
      </c>
      <c r="P271">
        <f t="shared" ca="1" si="51"/>
        <v>-12.455916783150077</v>
      </c>
    </row>
    <row r="272" spans="1:16" hidden="1">
      <c r="A272">
        <f t="shared" si="52"/>
        <v>270</v>
      </c>
      <c r="B272">
        <v>6</v>
      </c>
      <c r="C272" s="1">
        <v>1400.3000000000002</v>
      </c>
      <c r="D272" s="4">
        <f t="shared" ref="D272:D278" ca="1" si="53">(1-$T$2)*SUM(D271:E271)+$T$2*(C272/F272)</f>
        <v>1398.711771497633</v>
      </c>
      <c r="E272" s="4">
        <f t="shared" ref="E272:E278" ca="1" si="54">(1-$T$3)*E271+$T$3*(D272-D271)</f>
        <v>-4.6991998712520875</v>
      </c>
      <c r="F272" s="1">
        <f t="shared" ref="F272:F278" ca="1" si="55">(1-$T$4)*F260+$T$4*(C260/SUM(D259:E259))</f>
        <v>1.0276213149918616</v>
      </c>
      <c r="G272" s="4">
        <f t="shared" ref="G272:G278" ca="1" si="56">SUM(D271:E271)*F272</f>
        <v>1462.0433832016568</v>
      </c>
      <c r="H272" s="4">
        <f t="shared" ca="1" si="47"/>
        <v>-61.74338320165657</v>
      </c>
      <c r="I272" s="4">
        <f t="shared" ca="1" si="48"/>
        <v>61.74338320165657</v>
      </c>
      <c r="J272" s="4">
        <f t="shared" ca="1" si="49"/>
        <v>3812.2453691866067</v>
      </c>
      <c r="K272" s="4">
        <f t="shared" ca="1" si="50"/>
        <v>4.4092968079451948E-2</v>
      </c>
      <c r="L272" s="4">
        <f ca="1">AVERAGE(I$3:I272)</f>
        <v>62.613578559171081</v>
      </c>
      <c r="M272" s="4">
        <f ca="1">AVERAGE(J$3:J272)</f>
        <v>9131.5376592892171</v>
      </c>
      <c r="N272" s="4">
        <f ca="1">AVERAGE(K$3:K272)</f>
        <v>5.668983028902775E-2</v>
      </c>
      <c r="O272" s="4">
        <f ca="1">SUM(H$3:H272)</f>
        <v>-841.69320121117903</v>
      </c>
      <c r="P272">
        <f t="shared" ca="1" si="51"/>
        <v>-13.442662447663205</v>
      </c>
    </row>
    <row r="273" spans="1:16" hidden="1">
      <c r="A273">
        <f t="shared" si="52"/>
        <v>271</v>
      </c>
      <c r="B273">
        <v>7</v>
      </c>
      <c r="C273" s="1">
        <v>1455.5</v>
      </c>
      <c r="D273" s="4">
        <f t="shared" ca="1" si="53"/>
        <v>1379.7256846214991</v>
      </c>
      <c r="E273" s="4">
        <f t="shared" ca="1" si="54"/>
        <v>-6.1278885717402662</v>
      </c>
      <c r="F273" s="1">
        <f t="shared" ca="1" si="55"/>
        <v>1.0715637034253245</v>
      </c>
      <c r="G273" s="4">
        <f t="shared" ca="1" si="56"/>
        <v>1493.7732738734251</v>
      </c>
      <c r="H273" s="4">
        <f t="shared" ca="1" si="47"/>
        <v>-38.273273873425069</v>
      </c>
      <c r="I273" s="4">
        <f t="shared" ca="1" si="48"/>
        <v>38.273273873425069</v>
      </c>
      <c r="J273" s="4">
        <f t="shared" ca="1" si="49"/>
        <v>1464.8434929902019</v>
      </c>
      <c r="K273" s="4">
        <f t="shared" ca="1" si="50"/>
        <v>2.6295619287822102E-2</v>
      </c>
      <c r="L273" s="4">
        <f ca="1">AVERAGE(I$3:I273)</f>
        <v>62.523761936714465</v>
      </c>
      <c r="M273" s="4">
        <f ca="1">AVERAGE(J$3:J273)</f>
        <v>9103.2472749117296</v>
      </c>
      <c r="N273" s="4">
        <f ca="1">AVERAGE(K$3:K273)</f>
        <v>5.6577674528875702E-2</v>
      </c>
      <c r="O273" s="4">
        <f ca="1">SUM(H$3:H273)</f>
        <v>-879.9664750846041</v>
      </c>
      <c r="P273">
        <f t="shared" ca="1" si="51"/>
        <v>-14.074112750529821</v>
      </c>
    </row>
    <row r="274" spans="1:16" hidden="1">
      <c r="A274">
        <f t="shared" si="52"/>
        <v>272</v>
      </c>
      <c r="B274">
        <v>8</v>
      </c>
      <c r="C274" s="1">
        <v>1490.7</v>
      </c>
      <c r="D274" s="4">
        <f t="shared" ca="1" si="53"/>
        <v>1376.0929327407375</v>
      </c>
      <c r="E274" s="4">
        <f t="shared" ca="1" si="54"/>
        <v>-5.878374902642399</v>
      </c>
      <c r="F274" s="1">
        <f t="shared" ca="1" si="55"/>
        <v>1.0803460638264044</v>
      </c>
      <c r="G274" s="4">
        <f t="shared" ca="1" si="56"/>
        <v>1483.9609722429814</v>
      </c>
      <c r="H274" s="4">
        <f t="shared" ca="1" si="47"/>
        <v>6.7390277570186754</v>
      </c>
      <c r="I274" s="4">
        <f t="shared" ca="1" si="48"/>
        <v>6.7390277570186754</v>
      </c>
      <c r="J274" s="4">
        <f t="shared" ca="1" si="49"/>
        <v>45.414495109868156</v>
      </c>
      <c r="K274" s="4">
        <f t="shared" ca="1" si="50"/>
        <v>4.520713595638744E-3</v>
      </c>
      <c r="L274" s="4">
        <f ca="1">AVERAGE(I$3:I274)</f>
        <v>62.318671002230289</v>
      </c>
      <c r="M274" s="4">
        <f ca="1">AVERAGE(J$3:J274)</f>
        <v>9069.9464191036368</v>
      </c>
      <c r="N274" s="4">
        <f ca="1">AVERAGE(K$3:K274)</f>
        <v>5.6386288643091746E-2</v>
      </c>
      <c r="O274" s="4">
        <f ca="1">SUM(H$3:H274)</f>
        <v>-873.22744732758542</v>
      </c>
      <c r="P274">
        <f t="shared" ca="1" si="51"/>
        <v>-14.012292516577158</v>
      </c>
    </row>
    <row r="275" spans="1:16">
      <c r="A275">
        <f t="shared" si="52"/>
        <v>273</v>
      </c>
      <c r="B275">
        <v>9</v>
      </c>
      <c r="C275" s="1">
        <v>1508.1999999999998</v>
      </c>
      <c r="D275" s="4">
        <f t="shared" ca="1" si="53"/>
        <v>1383.295015934968</v>
      </c>
      <c r="E275" s="4">
        <f t="shared" ca="1" si="54"/>
        <v>-4.5703290929551139</v>
      </c>
      <c r="F275" s="1">
        <f t="shared" ca="1" si="55"/>
        <v>1.0750467734366058</v>
      </c>
      <c r="G275" s="4">
        <f t="shared" ca="1" si="56"/>
        <v>1473.0447393197096</v>
      </c>
      <c r="H275" s="4">
        <f t="shared" ca="1" si="47"/>
        <v>35.155260680290212</v>
      </c>
      <c r="I275" s="4">
        <f t="shared" ca="1" si="48"/>
        <v>35.155260680290212</v>
      </c>
      <c r="J275" s="4">
        <f t="shared" ca="1" si="49"/>
        <v>1235.8923534991591</v>
      </c>
      <c r="K275" s="4">
        <f t="shared" ca="1" si="50"/>
        <v>2.3309415647984496E-2</v>
      </c>
      <c r="L275" s="4">
        <f ca="1">AVERAGE(I$3:I275)</f>
        <v>62.219171330721352</v>
      </c>
      <c r="M275" s="4">
        <f ca="1">AVERAGE(J$3:J275)</f>
        <v>9041.2502503651594</v>
      </c>
      <c r="N275" s="4">
        <f ca="1">AVERAGE(K$3:K275)</f>
        <v>5.6265127936149961E-2</v>
      </c>
      <c r="O275" s="4">
        <f ca="1">SUM(H$3:H275)</f>
        <v>-838.07218664729521</v>
      </c>
      <c r="P275">
        <f t="shared" ca="1" si="51"/>
        <v>-13.469677733131244</v>
      </c>
    </row>
    <row r="276" spans="1:16">
      <c r="A276">
        <f t="shared" si="52"/>
        <v>274</v>
      </c>
      <c r="B276">
        <v>10</v>
      </c>
      <c r="C276" s="1">
        <v>1640.9</v>
      </c>
      <c r="D276" s="4">
        <f t="shared" ca="1" si="53"/>
        <v>1404.0119944137502</v>
      </c>
      <c r="E276" s="4">
        <f t="shared" ca="1" si="54"/>
        <v>-2.0415983357813756</v>
      </c>
      <c r="F276" s="1">
        <f t="shared" ca="1" si="55"/>
        <v>1.137978443205621</v>
      </c>
      <c r="G276" s="4">
        <f t="shared" ca="1" si="56"/>
        <v>1568.9589727416312</v>
      </c>
      <c r="H276" s="4">
        <f t="shared" ca="1" si="47"/>
        <v>71.941027258368877</v>
      </c>
      <c r="I276" s="4">
        <f t="shared" ca="1" si="48"/>
        <v>71.941027258368877</v>
      </c>
      <c r="J276" s="4">
        <f t="shared" ca="1" si="49"/>
        <v>5175.5114029893739</v>
      </c>
      <c r="K276" s="4">
        <f t="shared" ca="1" si="50"/>
        <v>4.3842420170862866E-2</v>
      </c>
      <c r="L276" s="4">
        <f ca="1">AVERAGE(I$3:I276)</f>
        <v>62.254652556734669</v>
      </c>
      <c r="M276" s="4">
        <f ca="1">AVERAGE(J$3:J276)</f>
        <v>9027.1417144258303</v>
      </c>
      <c r="N276" s="4">
        <f ca="1">AVERAGE(K$3:K276)</f>
        <v>5.6219789586641616E-2</v>
      </c>
      <c r="O276" s="4">
        <f ca="1">SUM(H$3:H276)</f>
        <v>-766.13115938892633</v>
      </c>
      <c r="P276">
        <f t="shared" ca="1" si="51"/>
        <v>-12.306408082363424</v>
      </c>
    </row>
    <row r="277" spans="1:16">
      <c r="A277">
        <f t="shared" si="52"/>
        <v>275</v>
      </c>
      <c r="B277">
        <v>11</v>
      </c>
      <c r="C277" s="1">
        <v>1432.3</v>
      </c>
      <c r="D277" s="4">
        <f t="shared" ca="1" si="53"/>
        <v>1406.3649757769178</v>
      </c>
      <c r="E277" s="4">
        <f t="shared" ca="1" si="54"/>
        <v>-1.6021403658864779</v>
      </c>
      <c r="F277" s="1">
        <f t="shared" ca="1" si="55"/>
        <v>1.0136898410865509</v>
      </c>
      <c r="G277" s="4">
        <f t="shared" ca="1" si="56"/>
        <v>1421.1631480083252</v>
      </c>
      <c r="H277" s="4">
        <f t="shared" ca="1" si="47"/>
        <v>11.136851991674803</v>
      </c>
      <c r="I277" s="4">
        <f t="shared" ca="1" si="48"/>
        <v>11.136851991674803</v>
      </c>
      <c r="J277" s="4">
        <f t="shared" ca="1" si="49"/>
        <v>124.02947228447103</v>
      </c>
      <c r="K277" s="4">
        <f t="shared" ca="1" si="50"/>
        <v>7.7755023330830153E-3</v>
      </c>
      <c r="L277" s="4">
        <f ca="1">AVERAGE(I$3:I277)</f>
        <v>62.068769645589001</v>
      </c>
      <c r="M277" s="4">
        <f ca="1">AVERAGE(J$3:J277)</f>
        <v>8994.7667608180436</v>
      </c>
      <c r="N277" s="4">
        <f ca="1">AVERAGE(K$3:K277)</f>
        <v>5.6043628542083217E-2</v>
      </c>
      <c r="O277" s="4">
        <f ca="1">SUM(H$3:H277)</f>
        <v>-754.99430739725153</v>
      </c>
      <c r="P277">
        <f t="shared" ca="1" si="51"/>
        <v>-12.163835560270465</v>
      </c>
    </row>
    <row r="278" spans="1:16">
      <c r="A278">
        <f t="shared" si="52"/>
        <v>276</v>
      </c>
      <c r="B278">
        <v>12</v>
      </c>
      <c r="C278" s="1">
        <v>1568.4</v>
      </c>
      <c r="D278" s="4">
        <f t="shared" ca="1" si="53"/>
        <v>1404.5483988008214</v>
      </c>
      <c r="E278" s="4">
        <f t="shared" ca="1" si="54"/>
        <v>-1.6235840269074786</v>
      </c>
      <c r="F278" s="1">
        <f t="shared" ca="1" si="55"/>
        <v>1.1169136372237327</v>
      </c>
      <c r="G278" s="4">
        <f t="shared" ca="1" si="56"/>
        <v>1568.9987679356589</v>
      </c>
      <c r="H278" s="4">
        <f t="shared" ca="1" si="47"/>
        <v>-0.59876793565877051</v>
      </c>
      <c r="I278" s="4">
        <f t="shared" ca="1" si="48"/>
        <v>0.59876793565877051</v>
      </c>
      <c r="J278" s="4">
        <f t="shared" ca="1" si="49"/>
        <v>0.35852304077306552</v>
      </c>
      <c r="K278" s="4">
        <f t="shared" ca="1" si="50"/>
        <v>3.8176991562023112E-4</v>
      </c>
      <c r="L278" s="4">
        <f ca="1">AVERAGE(I$3:I278)</f>
        <v>61.846052248089251</v>
      </c>
      <c r="M278" s="4">
        <f ca="1">AVERAGE(J$3:J278)</f>
        <v>8962.1783251739216</v>
      </c>
      <c r="N278" s="4">
        <f ca="1">AVERAGE(K$3:K278)</f>
        <v>5.5841955141262695E-2</v>
      </c>
      <c r="O278" s="4">
        <f ca="1">SUM(H$3:H278)</f>
        <v>-755.5930753329103</v>
      </c>
      <c r="P278">
        <f t="shared" ca="1" si="51"/>
        <v>-12.217321039375712</v>
      </c>
    </row>
    <row r="279" spans="1:16">
      <c r="A279">
        <f t="shared" si="52"/>
        <v>277</v>
      </c>
      <c r="B279">
        <v>1</v>
      </c>
      <c r="F279" s="4">
        <f ca="1">(1-$T$4)*F267+$T$4*C267/SUM(D266:E266)</f>
        <v>0.98120933287669398</v>
      </c>
      <c r="G279" s="4">
        <f ca="1">SUM(D278:E278)*F279</f>
        <v>1376.5629215804715</v>
      </c>
      <c r="M279" s="4"/>
    </row>
    <row r="280" spans="1:16">
      <c r="A280">
        <f t="shared" si="52"/>
        <v>278</v>
      </c>
      <c r="B280">
        <v>2</v>
      </c>
      <c r="F280" s="4">
        <f t="shared" ref="F280:F290" ca="1" si="57">(1-$T$4)*F268+$T$4*C268/SUM(D267:E267)</f>
        <v>0.88551199977766903</v>
      </c>
      <c r="G280" s="4">
        <f ca="1">($D$278+$E$278*(A280-$A$278))*F280</f>
        <v>1240.8690551296904</v>
      </c>
    </row>
    <row r="281" spans="1:16">
      <c r="A281">
        <f t="shared" si="52"/>
        <v>279</v>
      </c>
      <c r="B281">
        <v>3</v>
      </c>
      <c r="F281" s="4">
        <f t="shared" ca="1" si="57"/>
        <v>0.76158442184439523</v>
      </c>
      <c r="G281" s="4">
        <f t="shared" ref="G281:G290" ca="1" si="58">($D$278+$E$278*(A281-$A$278))*F281</f>
        <v>1065.9726913458503</v>
      </c>
    </row>
    <row r="282" spans="1:16">
      <c r="A282">
        <f t="shared" si="52"/>
        <v>280</v>
      </c>
      <c r="B282">
        <v>4</v>
      </c>
      <c r="F282" s="4">
        <f t="shared" ca="1" si="57"/>
        <v>0.89845932159696162</v>
      </c>
      <c r="G282" s="4">
        <f t="shared" ca="1" si="58"/>
        <v>1256.0947047232009</v>
      </c>
    </row>
    <row r="283" spans="1:16">
      <c r="A283">
        <f t="shared" si="52"/>
        <v>281</v>
      </c>
      <c r="B283">
        <v>5</v>
      </c>
      <c r="F283" s="4">
        <f t="shared" ca="1" si="57"/>
        <v>0.93429088724519171</v>
      </c>
      <c r="G283" s="4">
        <f t="shared" ca="1" si="58"/>
        <v>1304.6722708893503</v>
      </c>
    </row>
    <row r="284" spans="1:16">
      <c r="A284">
        <f t="shared" si="52"/>
        <v>282</v>
      </c>
      <c r="B284">
        <v>6</v>
      </c>
      <c r="F284" s="4">
        <f t="shared" ca="1" si="57"/>
        <v>0.99724316605543772</v>
      </c>
      <c r="G284" s="4">
        <f t="shared" ca="1" si="58"/>
        <v>1390.9616436461251</v>
      </c>
    </row>
    <row r="285" spans="1:16">
      <c r="A285">
        <f t="shared" si="52"/>
        <v>283</v>
      </c>
      <c r="B285">
        <v>7</v>
      </c>
      <c r="F285" s="4">
        <f t="shared" ca="1" si="57"/>
        <v>1.052344872650979</v>
      </c>
      <c r="G285" s="4">
        <f t="shared" ca="1" si="58"/>
        <v>1466.109313585948</v>
      </c>
    </row>
    <row r="286" spans="1:16">
      <c r="A286">
        <f t="shared" si="52"/>
        <v>284</v>
      </c>
      <c r="B286">
        <v>8</v>
      </c>
      <c r="F286" s="4">
        <f t="shared" ca="1" si="57"/>
        <v>1.0837803438197762</v>
      </c>
      <c r="G286" s="4">
        <f t="shared" ca="1" si="58"/>
        <v>1508.1450789246535</v>
      </c>
    </row>
    <row r="287" spans="1:16">
      <c r="A287">
        <f t="shared" si="52"/>
        <v>285</v>
      </c>
      <c r="B287">
        <v>9</v>
      </c>
      <c r="F287" s="4">
        <f t="shared" ca="1" si="57"/>
        <v>1.0930065026888116</v>
      </c>
      <c r="G287" s="4">
        <f t="shared" ca="1" si="58"/>
        <v>1519.2092421388118</v>
      </c>
    </row>
    <row r="288" spans="1:16">
      <c r="A288">
        <f t="shared" si="52"/>
        <v>286</v>
      </c>
      <c r="B288">
        <v>10</v>
      </c>
      <c r="F288" s="4">
        <f t="shared" ca="1" si="57"/>
        <v>1.1745040233750785</v>
      </c>
      <c r="G288" s="4">
        <f ca="1">($D$278+$E$278*(A288-$A$278))*F288</f>
        <v>1630.5786856976856</v>
      </c>
    </row>
    <row r="289" spans="1:7">
      <c r="A289">
        <f t="shared" si="52"/>
        <v>287</v>
      </c>
      <c r="B289">
        <v>11</v>
      </c>
      <c r="F289" s="4">
        <f t="shared" ca="1" si="57"/>
        <v>1.0192504409508427</v>
      </c>
      <c r="G289" s="4">
        <f t="shared" ca="1" si="58"/>
        <v>1413.3833487257291</v>
      </c>
    </row>
    <row r="290" spans="1:7">
      <c r="A290">
        <f t="shared" si="52"/>
        <v>288</v>
      </c>
      <c r="B290">
        <v>12</v>
      </c>
      <c r="F290" s="4">
        <f t="shared" ca="1" si="57"/>
        <v>1.1166152683144794</v>
      </c>
      <c r="G290" s="4">
        <f t="shared" ca="1" si="58"/>
        <v>1546.5851626216149</v>
      </c>
    </row>
    <row r="291" spans="1:7">
      <c r="F291" s="4"/>
    </row>
  </sheetData>
  <conditionalFormatting sqref="T22:AD32">
    <cfRule type="cellIs" dxfId="7" priority="2" operator="equal">
      <formula>$T$33</formula>
    </cfRule>
  </conditionalFormatting>
  <conditionalFormatting sqref="T39:T49">
    <cfRule type="cellIs" dxfId="6" priority="1" operator="equal">
      <formula>$U$49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1.MonthlyData12(26)</vt:lpstr>
      <vt:lpstr>2.YearlyData</vt:lpstr>
      <vt:lpstr>3.MA.ES.Level</vt:lpstr>
      <vt:lpstr>4.AllMetricsUsing.ES</vt:lpstr>
      <vt:lpstr>5.AddConstant.ES</vt:lpstr>
      <vt:lpstr>6.Reg.Line.AddIns.Functions</vt:lpstr>
      <vt:lpstr>7.TrendAdjES</vt:lpstr>
      <vt:lpstr>8.SeasRegChopraMineEvenp12</vt:lpstr>
      <vt:lpstr>9.SeasDummyReg</vt:lpstr>
      <vt:lpstr>10.TreSeasExpoSmoo</vt:lpstr>
      <vt:lpstr>11.MAD.GenPurp.MA</vt:lpstr>
      <vt:lpstr>11b.MAD.GenPurp.MA+K</vt:lpstr>
      <vt:lpstr>11c.MAD.GenPurp.MA-B</vt:lpstr>
      <vt:lpstr>12.RegreSSE&amp;SST</vt:lpstr>
      <vt:lpstr>12b.Reg-Piecewise</vt:lpstr>
      <vt:lpstr>Months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 , Ardavan</cp:lastModifiedBy>
  <dcterms:created xsi:type="dcterms:W3CDTF">2012-06-25T19:51:09Z</dcterms:created>
  <dcterms:modified xsi:type="dcterms:W3CDTF">2023-12-10T22:18:10Z</dcterms:modified>
</cp:coreProperties>
</file>