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MA-2020\"/>
    </mc:Choice>
  </mc:AlternateContent>
  <xr:revisionPtr revIDLastSave="0" documentId="13_ncr:1_{04729C53-6037-41D2-9C7A-1D87FF3A35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ationary" sheetId="44" r:id="rId1"/>
    <sheet name="1.StatFitPoissNorm" sheetId="46" r:id="rId2"/>
    <sheet name="FordReg" sheetId="48" r:id="rId3"/>
    <sheet name="NoneTimeSer.Prod.Ser" sheetId="47" r:id="rId4"/>
  </sheets>
  <externalReferences>
    <externalReference r:id="rId5"/>
    <externalReference r:id="rId6"/>
  </externalReferences>
  <definedNames>
    <definedName name="Page1">#REF!</definedName>
    <definedName name="solver_typ" localSheetId="1" hidden="1">2</definedName>
    <definedName name="solver_ver" localSheetId="1" hidden="1">17</definedName>
    <definedName name="Tabl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44" l="1"/>
  <c r="N1" i="44"/>
  <c r="N2" i="44" s="1"/>
  <c r="E1" i="44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" i="44"/>
  <c r="B1" i="44"/>
  <c r="B2" i="44" s="1"/>
  <c r="L2" i="46"/>
  <c r="K1" i="48"/>
  <c r="C2" i="48"/>
  <c r="D2" i="48" s="1"/>
  <c r="C3" i="48"/>
  <c r="C4" i="48"/>
  <c r="D4" i="48" s="1"/>
  <c r="C5" i="48"/>
  <c r="D5" i="48" s="1"/>
  <c r="C6" i="48"/>
  <c r="D6" i="48" s="1"/>
  <c r="C7" i="48"/>
  <c r="D7" i="48" s="1"/>
  <c r="C8" i="48"/>
  <c r="D8" i="48" s="1"/>
  <c r="C9" i="48"/>
  <c r="D9" i="48" s="1"/>
  <c r="C10" i="48"/>
  <c r="D10" i="48" s="1"/>
  <c r="C11" i="48"/>
  <c r="D11" i="48" s="1"/>
  <c r="C12" i="48"/>
  <c r="D12" i="48" s="1"/>
  <c r="C13" i="48"/>
  <c r="D13" i="48" s="1"/>
  <c r="C14" i="48"/>
  <c r="D14" i="48" s="1"/>
  <c r="C15" i="48"/>
  <c r="D15" i="48" s="1"/>
  <c r="C16" i="48"/>
  <c r="D16" i="48" s="1"/>
  <c r="C17" i="48"/>
  <c r="D17" i="48" s="1"/>
  <c r="C18" i="48"/>
  <c r="D18" i="48" s="1"/>
  <c r="C19" i="48"/>
  <c r="E19" i="48" s="1"/>
  <c r="C20" i="48"/>
  <c r="D20" i="48" s="1"/>
  <c r="C21" i="48"/>
  <c r="D21" i="48" s="1"/>
  <c r="C22" i="48"/>
  <c r="D22" i="48" s="1"/>
  <c r="C23" i="48"/>
  <c r="E23" i="48" s="1"/>
  <c r="C24" i="48"/>
  <c r="D24" i="48" s="1"/>
  <c r="C25" i="48"/>
  <c r="D25" i="48" s="1"/>
  <c r="C26" i="48"/>
  <c r="D26" i="48" s="1"/>
  <c r="C27" i="48"/>
  <c r="D27" i="48" s="1"/>
  <c r="C28" i="48"/>
  <c r="D28" i="48" s="1"/>
  <c r="C29" i="48"/>
  <c r="D29" i="48" s="1"/>
  <c r="C30" i="48"/>
  <c r="D30" i="48" s="1"/>
  <c r="C31" i="48"/>
  <c r="D31" i="48" s="1"/>
  <c r="B32" i="48"/>
  <c r="I6" i="48" s="1"/>
  <c r="I7" i="48" s="1"/>
  <c r="B33" i="48"/>
  <c r="B34" i="48" s="1"/>
  <c r="H19" i="47"/>
  <c r="H18" i="47"/>
  <c r="H17" i="47"/>
  <c r="H16" i="47"/>
  <c r="R3" i="47"/>
  <c r="R4" i="47"/>
  <c r="R5" i="47"/>
  <c r="R6" i="47"/>
  <c r="R7" i="47"/>
  <c r="R8" i="47"/>
  <c r="R9" i="47"/>
  <c r="R10" i="47"/>
  <c r="R11" i="47"/>
  <c r="R12" i="47"/>
  <c r="R13" i="47"/>
  <c r="R14" i="47"/>
  <c r="R15" i="47"/>
  <c r="R16" i="47"/>
  <c r="R17" i="47"/>
  <c r="R18" i="47"/>
  <c r="R19" i="47"/>
  <c r="R20" i="47"/>
  <c r="R21" i="47"/>
  <c r="R22" i="47"/>
  <c r="R23" i="47"/>
  <c r="R24" i="47"/>
  <c r="R25" i="47"/>
  <c r="R26" i="47"/>
  <c r="R27" i="47"/>
  <c r="R28" i="47"/>
  <c r="R29" i="47"/>
  <c r="R30" i="47"/>
  <c r="R31" i="47"/>
  <c r="R2" i="47"/>
  <c r="B33" i="47"/>
  <c r="B34" i="47" s="1"/>
  <c r="B32" i="47"/>
  <c r="E31" i="47"/>
  <c r="D30" i="47"/>
  <c r="E29" i="47"/>
  <c r="D28" i="47"/>
  <c r="E27" i="47"/>
  <c r="D26" i="47"/>
  <c r="E25" i="47"/>
  <c r="E24" i="47"/>
  <c r="E23" i="47"/>
  <c r="D22" i="47"/>
  <c r="E21" i="47"/>
  <c r="E20" i="47"/>
  <c r="E19" i="47"/>
  <c r="E18" i="47"/>
  <c r="E17" i="47"/>
  <c r="E16" i="47"/>
  <c r="E15" i="47"/>
  <c r="D14" i="47"/>
  <c r="E13" i="47"/>
  <c r="E12" i="47"/>
  <c r="E11" i="47"/>
  <c r="D10" i="47"/>
  <c r="E9" i="47"/>
  <c r="E8" i="47"/>
  <c r="E7" i="47"/>
  <c r="D6" i="47"/>
  <c r="E5" i="47"/>
  <c r="E4" i="47"/>
  <c r="E3" i="47"/>
  <c r="G1" i="47"/>
  <c r="D23" i="48" l="1"/>
  <c r="E25" i="48"/>
  <c r="E10" i="48"/>
  <c r="E14" i="48"/>
  <c r="D19" i="48"/>
  <c r="E27" i="48"/>
  <c r="E17" i="48"/>
  <c r="E9" i="48"/>
  <c r="E4" i="48"/>
  <c r="E21" i="48"/>
  <c r="E12" i="48"/>
  <c r="E15" i="48"/>
  <c r="E11" i="48"/>
  <c r="E7" i="48"/>
  <c r="E29" i="48"/>
  <c r="E31" i="48"/>
  <c r="I1" i="48"/>
  <c r="E2" i="48"/>
  <c r="E13" i="48"/>
  <c r="E6" i="48"/>
  <c r="E16" i="48"/>
  <c r="C33" i="48"/>
  <c r="I2" i="48"/>
  <c r="E30" i="48"/>
  <c r="E28" i="48"/>
  <c r="E26" i="48"/>
  <c r="E24" i="48"/>
  <c r="E22" i="48"/>
  <c r="E20" i="48"/>
  <c r="E18" i="48"/>
  <c r="I3" i="48"/>
  <c r="I8" i="48" s="1"/>
  <c r="C32" i="48"/>
  <c r="E5" i="48"/>
  <c r="E8" i="48"/>
  <c r="E3" i="48"/>
  <c r="D3" i="48"/>
  <c r="R32" i="47"/>
  <c r="R33" i="47"/>
  <c r="D8" i="47"/>
  <c r="E14" i="47"/>
  <c r="D9" i="47"/>
  <c r="D27" i="47"/>
  <c r="D24" i="47"/>
  <c r="D16" i="47"/>
  <c r="C32" i="47"/>
  <c r="D11" i="47"/>
  <c r="D25" i="47"/>
  <c r="E30" i="47"/>
  <c r="D3" i="47"/>
  <c r="D17" i="47"/>
  <c r="E22" i="47"/>
  <c r="E6" i="47"/>
  <c r="D19" i="47"/>
  <c r="D12" i="47"/>
  <c r="D20" i="47"/>
  <c r="D4" i="47"/>
  <c r="C33" i="47"/>
  <c r="D7" i="47"/>
  <c r="D31" i="47"/>
  <c r="D2" i="47"/>
  <c r="D18" i="47"/>
  <c r="E2" i="47"/>
  <c r="D5" i="47"/>
  <c r="E10" i="47"/>
  <c r="D13" i="47"/>
  <c r="D21" i="47"/>
  <c r="E26" i="47"/>
  <c r="D29" i="47"/>
  <c r="D15" i="47"/>
  <c r="D23" i="47"/>
  <c r="E28" i="47"/>
  <c r="T7" i="46"/>
  <c r="T8" i="46" s="1"/>
  <c r="T5" i="46"/>
  <c r="T4" i="46"/>
  <c r="T6" i="46" s="1"/>
  <c r="T3" i="46"/>
  <c r="T2" i="46"/>
  <c r="T9" i="46" s="1"/>
  <c r="F21" i="48" l="1"/>
  <c r="D33" i="48"/>
  <c r="F11" i="48"/>
  <c r="D32" i="48"/>
  <c r="F17" i="48"/>
  <c r="F10" i="48"/>
  <c r="F6" i="48"/>
  <c r="I5" i="48"/>
  <c r="I9" i="48" s="1"/>
  <c r="F4" i="48"/>
  <c r="F5" i="48"/>
  <c r="F7" i="48"/>
  <c r="F3" i="48"/>
  <c r="F26" i="48"/>
  <c r="F25" i="48"/>
  <c r="F18" i="48"/>
  <c r="F24" i="48"/>
  <c r="F23" i="48"/>
  <c r="F22" i="48"/>
  <c r="F9" i="48"/>
  <c r="F20" i="48"/>
  <c r="F8" i="48"/>
  <c r="F19" i="48"/>
  <c r="F2" i="48"/>
  <c r="F16" i="48"/>
  <c r="F31" i="48"/>
  <c r="F15" i="48"/>
  <c r="E33" i="48"/>
  <c r="E32" i="48"/>
  <c r="C34" i="48"/>
  <c r="F30" i="48"/>
  <c r="F14" i="48"/>
  <c r="F29" i="48"/>
  <c r="F13" i="48"/>
  <c r="F28" i="48"/>
  <c r="F12" i="48"/>
  <c r="F27" i="48"/>
  <c r="R34" i="47"/>
  <c r="C34" i="47"/>
  <c r="E32" i="47"/>
  <c r="E33" i="47"/>
  <c r="D32" i="47"/>
  <c r="D33" i="47"/>
  <c r="Y2" i="46"/>
  <c r="Y3" i="46" s="1"/>
  <c r="Y4" i="46" s="1"/>
  <c r="F2" i="46" s="1"/>
  <c r="T10" i="46"/>
  <c r="D34" i="48" l="1"/>
  <c r="E34" i="48"/>
  <c r="D34" i="47"/>
  <c r="E34" i="47"/>
  <c r="Y5" i="46"/>
  <c r="Y6" i="46" s="1"/>
  <c r="G2" i="46"/>
  <c r="E2" i="46"/>
  <c r="E2" i="44"/>
  <c r="H2" i="46" l="1"/>
  <c r="N2" i="46"/>
  <c r="F3" i="46"/>
  <c r="M2" i="46" l="1"/>
  <c r="G3" i="46"/>
  <c r="I2" i="46"/>
  <c r="F4" i="46" l="1"/>
  <c r="L3" i="46"/>
  <c r="H3" i="46"/>
  <c r="N3" i="46"/>
  <c r="E3" i="46"/>
  <c r="I3" i="46" l="1"/>
  <c r="M3" i="46"/>
  <c r="G4" i="46"/>
  <c r="E4" i="46"/>
  <c r="N4" i="46" l="1"/>
  <c r="F5" i="46"/>
  <c r="L4" i="46"/>
  <c r="H4" i="46"/>
  <c r="I4" i="46" l="1"/>
  <c r="M4" i="46"/>
  <c r="G5" i="46"/>
  <c r="H5" i="46" l="1"/>
  <c r="L5" i="46"/>
  <c r="N5" i="46"/>
  <c r="F6" i="46"/>
  <c r="E5" i="46"/>
  <c r="G6" i="46" l="1"/>
  <c r="M5" i="46"/>
  <c r="I5" i="46"/>
  <c r="N6" i="46" l="1"/>
  <c r="H6" i="46"/>
  <c r="F7" i="46"/>
  <c r="L6" i="46"/>
  <c r="E6" i="46"/>
  <c r="I6" i="46" l="1"/>
  <c r="M6" i="46"/>
  <c r="G7" i="46"/>
  <c r="H7" i="46" l="1"/>
  <c r="L7" i="46"/>
  <c r="M7" i="46" s="1"/>
  <c r="F8" i="46"/>
  <c r="N7" i="46"/>
  <c r="E7" i="46"/>
  <c r="I7" i="46" l="1"/>
  <c r="G8" i="46"/>
  <c r="E8" i="46"/>
  <c r="H8" i="46" l="1"/>
  <c r="N8" i="46"/>
  <c r="L8" i="46"/>
  <c r="M8" i="46" s="1"/>
  <c r="F9" i="46"/>
  <c r="G9" i="46" l="1"/>
  <c r="I8" i="46"/>
  <c r="F10" i="46" l="1"/>
  <c r="N9" i="46"/>
  <c r="H9" i="46"/>
  <c r="L9" i="46"/>
  <c r="M9" i="46" s="1"/>
  <c r="E9" i="46"/>
  <c r="I9" i="46" l="1"/>
  <c r="G10" i="46"/>
  <c r="N10" i="46" l="1"/>
  <c r="H10" i="46"/>
  <c r="L10" i="46"/>
  <c r="M10" i="46" s="1"/>
  <c r="F11" i="46"/>
  <c r="E10" i="46"/>
  <c r="G11" i="46" l="1"/>
  <c r="E11" i="46"/>
  <c r="I10" i="46"/>
  <c r="H11" i="46" l="1"/>
  <c r="N11" i="46"/>
  <c r="L11" i="46"/>
  <c r="M11" i="46" s="1"/>
  <c r="F12" i="46"/>
  <c r="G12" i="46" l="1"/>
  <c r="I11" i="46"/>
  <c r="L12" i="46" l="1"/>
  <c r="M12" i="46" s="1"/>
  <c r="H12" i="46"/>
  <c r="F13" i="46"/>
  <c r="N12" i="46"/>
  <c r="E12" i="46"/>
  <c r="G13" i="46" l="1"/>
  <c r="I12" i="46"/>
  <c r="H13" i="46" l="1"/>
  <c r="N13" i="46"/>
  <c r="L13" i="46"/>
  <c r="M13" i="46" s="1"/>
  <c r="F14" i="46"/>
  <c r="E13" i="46"/>
  <c r="E14" i="46" l="1"/>
  <c r="G14" i="46"/>
  <c r="I13" i="46"/>
  <c r="L14" i="46" l="1"/>
  <c r="H14" i="46"/>
  <c r="N14" i="46"/>
  <c r="N15" i="46" l="1"/>
  <c r="I14" i="46"/>
  <c r="M14" i="46"/>
  <c r="L15" i="46"/>
  <c r="O2" i="46" l="1"/>
  <c r="O3" i="46"/>
  <c r="O4" i="46"/>
  <c r="O5" i="46"/>
  <c r="O6" i="46"/>
  <c r="O7" i="46"/>
  <c r="O8" i="46"/>
  <c r="O9" i="46"/>
  <c r="O10" i="46"/>
  <c r="O11" i="46"/>
  <c r="O12" i="46"/>
  <c r="O13" i="46"/>
  <c r="I15" i="46"/>
  <c r="O14" i="46"/>
  <c r="K2" i="46" l="1"/>
  <c r="J2" i="46"/>
  <c r="K3" i="46"/>
  <c r="J3" i="46"/>
  <c r="K4" i="46"/>
  <c r="J4" i="46"/>
  <c r="K5" i="46"/>
  <c r="J5" i="46"/>
  <c r="K6" i="46"/>
  <c r="J6" i="46"/>
  <c r="K7" i="46"/>
  <c r="J7" i="46"/>
  <c r="K8" i="46"/>
  <c r="J8" i="46"/>
  <c r="K9" i="46"/>
  <c r="J9" i="46"/>
  <c r="K10" i="46"/>
  <c r="J10" i="46"/>
  <c r="K11" i="46"/>
  <c r="J11" i="46"/>
  <c r="K12" i="46"/>
  <c r="J12" i="46"/>
  <c r="K13" i="46"/>
  <c r="J13" i="46"/>
  <c r="K14" i="46"/>
  <c r="J14" i="46"/>
  <c r="O15" i="46"/>
  <c r="P8" i="46"/>
  <c r="P12" i="46"/>
  <c r="P10" i="46"/>
  <c r="P13" i="46"/>
  <c r="P11" i="46"/>
  <c r="P5" i="46"/>
  <c r="P3" i="46"/>
  <c r="P14" i="46"/>
  <c r="P7" i="46"/>
  <c r="P9" i="46"/>
  <c r="P6" i="46"/>
  <c r="P2" i="46"/>
  <c r="P4" i="46"/>
  <c r="J15" i="46" l="1"/>
</calcChain>
</file>

<file path=xl/sharedStrings.xml><?xml version="1.0" encoding="utf-8"?>
<sst xmlns="http://schemas.openxmlformats.org/spreadsheetml/2006/main" count="128" uniqueCount="82">
  <si>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</si>
  <si>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</si>
  <si>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</si>
  <si>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</si>
  <si>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</si>
  <si>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</si>
  <si>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</si>
  <si>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</si>
  <si>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</si>
  <si>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</si>
  <si>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</si>
  <si>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</si>
  <si>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</si>
  <si>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=RANDBETWEEN(INT((ROWS($AC$3:AC15)/($AA$2)))*$AA$2,(INT((ROWS($AC$3:AC15)/($AA$2))+1)*$AA$2-1))</t>
  </si>
  <si>
    <t>Statistics</t>
  </si>
  <si>
    <t>Set 1</t>
  </si>
  <si>
    <t>Range/Mean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</si>
  <si>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</si>
  <si>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</si>
  <si>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</si>
  <si>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</si>
  <si>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</si>
  <si>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</si>
  <si>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</si>
  <si>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</si>
  <si>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Average</t>
  </si>
  <si>
    <t>Ass up the demand. If it is very close to a straight line, then it is Stationary. Stationary means no trend, no Seasonality.</t>
  </si>
  <si>
    <t>Historical</t>
  </si>
  <si>
    <t>Poisson Fit</t>
  </si>
  <si>
    <t>PossFitCum</t>
  </si>
  <si>
    <t>Normal Fit</t>
  </si>
  <si>
    <t>NormFitCum</t>
  </si>
  <si>
    <t>Actual</t>
  </si>
  <si>
    <t>Forecast</t>
  </si>
  <si>
    <t>Error(A-F)</t>
  </si>
  <si>
    <t>Ratio(A/F)</t>
  </si>
  <si>
    <t>Product-1</t>
  </si>
  <si>
    <t>Product-2</t>
  </si>
  <si>
    <t>Product-3</t>
  </si>
  <si>
    <t>Product-4</t>
  </si>
  <si>
    <t>Product-5</t>
  </si>
  <si>
    <t>Product-6</t>
  </si>
  <si>
    <t>Product-7</t>
  </si>
  <si>
    <t>Product-8</t>
  </si>
  <si>
    <t>Product-9</t>
  </si>
  <si>
    <t>Product-10</t>
  </si>
  <si>
    <t>Product-11</t>
  </si>
  <si>
    <t>Product-12</t>
  </si>
  <si>
    <t>Product-13</t>
  </si>
  <si>
    <t>Product-14</t>
  </si>
  <si>
    <t>Product-15</t>
  </si>
  <si>
    <t>Product-16</t>
  </si>
  <si>
    <t>Product-17</t>
  </si>
  <si>
    <t>Product-18</t>
  </si>
  <si>
    <t>Product-19</t>
  </si>
  <si>
    <t>Product-20</t>
  </si>
  <si>
    <t>Product-21</t>
  </si>
  <si>
    <t>Product-22</t>
  </si>
  <si>
    <t>Product-23</t>
  </si>
  <si>
    <t>Product-24</t>
  </si>
  <si>
    <t>Product-25</t>
  </si>
  <si>
    <t>Product-26</t>
  </si>
  <si>
    <t>Product-27</t>
  </si>
  <si>
    <t>Product-28</t>
  </si>
  <si>
    <t>Product-29</t>
  </si>
  <si>
    <t>Product-30</t>
  </si>
  <si>
    <t>AveA/F</t>
  </si>
  <si>
    <t>STDA/F</t>
  </si>
  <si>
    <t>ForecastAve</t>
  </si>
  <si>
    <t>ForecastStdDev</t>
  </si>
  <si>
    <t>StdDevForc</t>
  </si>
  <si>
    <t>Forc/AveForc</t>
  </si>
  <si>
    <t>AveForc</t>
  </si>
  <si>
    <t>StdErr</t>
  </si>
  <si>
    <t>b1</t>
  </si>
  <si>
    <t>b0</t>
  </si>
  <si>
    <t>ActHat</t>
  </si>
  <si>
    <t>Day</t>
  </si>
  <si>
    <t>Stationary Game-2</t>
  </si>
  <si>
    <t>NonStationary Game-1</t>
  </si>
  <si>
    <t>SUM(At)-Game-1</t>
  </si>
  <si>
    <t>SUM(At)-Game-2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</si>
</sst>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sz val="10"/>
      <color theme="1"/>
      <name val="Book Antiqua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3" fillId="0" borderId="0" xfId="1" applyFont="1" applyAlignment="1">
      <alignment horizontal="left"/>
    </xf>
    <xf numFmtId="0" fontId="3" fillId="0" borderId="0" xfId="0" applyFont="1"/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4" fillId="0" borderId="0" xfId="2" applyFont="1"/>
    <xf numFmtId="0" fontId="4" fillId="0" borderId="0" xfId="2" quotePrefix="1" applyFont="1"/>
    <xf numFmtId="0" fontId="3" fillId="0" borderId="10" xfId="1" applyFont="1" applyBorder="1" applyAlignment="1">
      <alignment horizontal="left"/>
    </xf>
    <xf numFmtId="0" fontId="3" fillId="2" borderId="11" xfId="1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" fontId="4" fillId="0" borderId="3" xfId="2" applyNumberFormat="1" applyFont="1" applyBorder="1" applyAlignment="1">
      <alignment horizontal="center"/>
    </xf>
    <xf numFmtId="1" fontId="4" fillId="0" borderId="12" xfId="2" applyNumberFormat="1" applyFont="1" applyBorder="1" applyAlignment="1">
      <alignment horizontal="center"/>
    </xf>
    <xf numFmtId="2" fontId="4" fillId="0" borderId="12" xfId="2" applyNumberFormat="1" applyFont="1" applyBorder="1" applyAlignment="1">
      <alignment horizontal="center"/>
    </xf>
    <xf numFmtId="2" fontId="4" fillId="0" borderId="3" xfId="2" applyNumberFormat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4" xfId="2" applyFont="1" applyBorder="1" applyAlignment="1">
      <alignment horizontal="center"/>
    </xf>
    <xf numFmtId="1" fontId="4" fillId="0" borderId="4" xfId="2" applyNumberFormat="1" applyFont="1" applyBorder="1" applyAlignment="1">
      <alignment horizontal="center"/>
    </xf>
    <xf numFmtId="1" fontId="4" fillId="0" borderId="5" xfId="2" applyNumberFormat="1" applyFont="1" applyBorder="1" applyAlignment="1">
      <alignment horizontal="center"/>
    </xf>
    <xf numFmtId="2" fontId="4" fillId="0" borderId="5" xfId="2" applyNumberFormat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1" fontId="4" fillId="0" borderId="6" xfId="2" applyNumberFormat="1" applyFont="1" applyBorder="1" applyAlignment="1">
      <alignment horizontal="center"/>
    </xf>
    <xf numFmtId="1" fontId="4" fillId="0" borderId="7" xfId="2" applyNumberFormat="1" applyFont="1" applyBorder="1" applyAlignment="1">
      <alignment horizontal="center"/>
    </xf>
    <xf numFmtId="1" fontId="4" fillId="0" borderId="13" xfId="2" applyNumberFormat="1" applyFont="1" applyBorder="1" applyAlignment="1">
      <alignment horizontal="center"/>
    </xf>
    <xf numFmtId="2" fontId="4" fillId="0" borderId="13" xfId="2" applyNumberFormat="1" applyFont="1" applyBorder="1" applyAlignment="1">
      <alignment horizontal="center"/>
    </xf>
    <xf numFmtId="2" fontId="4" fillId="0" borderId="7" xfId="2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10" xfId="2" applyFont="1" applyBorder="1"/>
    <xf numFmtId="0" fontId="4" fillId="0" borderId="1" xfId="2" applyFont="1" applyBorder="1"/>
    <xf numFmtId="165" fontId="4" fillId="0" borderId="0" xfId="2" applyNumberFormat="1" applyFont="1" applyAlignment="1">
      <alignment horizontal="center"/>
    </xf>
    <xf numFmtId="2" fontId="4" fillId="0" borderId="0" xfId="2" applyNumberFormat="1" applyFont="1" applyAlignment="1">
      <alignment horizontal="center"/>
    </xf>
    <xf numFmtId="0" fontId="4" fillId="0" borderId="9" xfId="2" applyFont="1" applyBorder="1"/>
    <xf numFmtId="0" fontId="5" fillId="0" borderId="8" xfId="2" applyFont="1" applyBorder="1" applyAlignment="1">
      <alignment horizontal="center"/>
    </xf>
    <xf numFmtId="1" fontId="4" fillId="0" borderId="8" xfId="2" applyNumberFormat="1" applyFont="1" applyBorder="1" applyAlignment="1">
      <alignment horizontal="center"/>
    </xf>
    <xf numFmtId="1" fontId="4" fillId="0" borderId="1" xfId="2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166" fontId="4" fillId="0" borderId="0" xfId="2" applyNumberFormat="1" applyFont="1" applyAlignment="1">
      <alignment horizontal="center"/>
    </xf>
    <xf numFmtId="0" fontId="5" fillId="0" borderId="12" xfId="2" applyFont="1" applyBorder="1" applyAlignment="1">
      <alignment horizontal="center"/>
    </xf>
    <xf numFmtId="1" fontId="4" fillId="0" borderId="2" xfId="2" applyNumberFormat="1" applyFont="1" applyBorder="1" applyAlignment="1">
      <alignment horizontal="center"/>
    </xf>
    <xf numFmtId="0" fontId="6" fillId="0" borderId="8" xfId="2" applyFont="1" applyBorder="1"/>
    <xf numFmtId="1" fontId="4" fillId="0" borderId="0" xfId="2" applyNumberFormat="1" applyFont="1" applyAlignment="1">
      <alignment horizontal="center"/>
    </xf>
    <xf numFmtId="0" fontId="6" fillId="0" borderId="9" xfId="2" applyFont="1" applyBorder="1"/>
    <xf numFmtId="0" fontId="6" fillId="0" borderId="14" xfId="2" applyFont="1" applyBorder="1"/>
    <xf numFmtId="164" fontId="4" fillId="0" borderId="9" xfId="2" applyNumberFormat="1" applyFont="1" applyBorder="1"/>
    <xf numFmtId="164" fontId="6" fillId="0" borderId="8" xfId="2" applyNumberFormat="1" applyFont="1" applyBorder="1"/>
    <xf numFmtId="164" fontId="6" fillId="0" borderId="9" xfId="2" applyNumberFormat="1" applyFont="1" applyBorder="1"/>
    <xf numFmtId="164" fontId="6" fillId="0" borderId="14" xfId="2" applyNumberFormat="1" applyFont="1" applyBorder="1"/>
    <xf numFmtId="2" fontId="3" fillId="0" borderId="0" xfId="0" applyNumberFormat="1" applyFont="1"/>
    <xf numFmtId="0" fontId="3" fillId="0" borderId="2" xfId="0" applyFont="1" applyBorder="1"/>
    <xf numFmtId="2" fontId="3" fillId="0" borderId="12" xfId="0" applyNumberFormat="1" applyFont="1" applyBorder="1"/>
    <xf numFmtId="2" fontId="3" fillId="0" borderId="3" xfId="0" applyNumberFormat="1" applyFont="1" applyBorder="1"/>
    <xf numFmtId="0" fontId="3" fillId="0" borderId="4" xfId="0" applyFont="1" applyBorder="1"/>
    <xf numFmtId="2" fontId="3" fillId="0" borderId="5" xfId="0" applyNumberFormat="1" applyFont="1" applyBorder="1"/>
    <xf numFmtId="0" fontId="3" fillId="0" borderId="6" xfId="0" applyFont="1" applyBorder="1"/>
    <xf numFmtId="2" fontId="3" fillId="0" borderId="13" xfId="0" applyNumberFormat="1" applyFont="1" applyBorder="1"/>
    <xf numFmtId="2" fontId="3" fillId="0" borderId="7" xfId="0" applyNumberFormat="1" applyFont="1" applyBorder="1"/>
    <xf numFmtId="1" fontId="3" fillId="0" borderId="0" xfId="0" applyNumberFormat="1" applyFont="1"/>
    <xf numFmtId="164" fontId="3" fillId="0" borderId="0" xfId="0" applyNumberFormat="1" applyFont="1"/>
  </cellXfs>
  <cellStyles count="5"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AF0000"/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Stationary!$B$4</c:f>
          <c:strCache>
            <c:ptCount val="1"/>
            <c:pt idx="0">
              <c:v>NonStationary Game-1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Stationary!$D$4</c:f>
              <c:strCache>
                <c:ptCount val="1"/>
                <c:pt idx="0">
                  <c:v>SUM(At)-Game-1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Stationary!$A$5:$A$54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Stationary!$B$5:$B$54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2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5</c:v>
                </c:pt>
                <c:pt idx="4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C2-49D7-882C-6EF62A6BC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10128"/>
        <c:axId val="1945922032"/>
      </c:scatterChart>
      <c:scatterChart>
        <c:scatterStyle val="smoothMarker"/>
        <c:varyColors val="0"/>
        <c:ser>
          <c:idx val="1"/>
          <c:order val="1"/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Stationary!$A$1:$A$2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Stationary!$B$1:$B$2</c:f>
              <c:numCache>
                <c:formatCode>General</c:formatCode>
                <c:ptCount val="2"/>
                <c:pt idx="0">
                  <c:v>3.06</c:v>
                </c:pt>
                <c:pt idx="1">
                  <c:v>3.06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C2-49D7-882C-6EF62A6BC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10128"/>
        <c:axId val="1945922032"/>
      </c:scatterChart>
      <c:valAx>
        <c:axId val="71410128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45922032"/>
        <c:crosses val="autoZero"/>
        <c:crossBetween val="midCat"/>
      </c:valAx>
      <c:valAx>
        <c:axId val="1945922032"/>
        <c:scaling>
          <c:orientation val="minMax"/>
          <c:max val="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141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Stationary!$C$4</c:f>
          <c:strCache>
            <c:ptCount val="1"/>
            <c:pt idx="0">
              <c:v>Stationary Game-2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Stationary!$D$4</c:f>
              <c:strCache>
                <c:ptCount val="1"/>
                <c:pt idx="0">
                  <c:v>SUM(At)-Game-1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Stationary!$A$5:$A$54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Stationary!$B$5:$B$54</c:f>
              <c:numCache>
                <c:formatCode>General</c:formatCode>
                <c:ptCount val="5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4</c:v>
                </c:pt>
                <c:pt idx="30">
                  <c:v>3</c:v>
                </c:pt>
                <c:pt idx="31">
                  <c:v>1</c:v>
                </c:pt>
                <c:pt idx="32">
                  <c:v>5</c:v>
                </c:pt>
                <c:pt idx="33">
                  <c:v>2</c:v>
                </c:pt>
                <c:pt idx="34">
                  <c:v>0</c:v>
                </c:pt>
                <c:pt idx="35">
                  <c:v>7</c:v>
                </c:pt>
                <c:pt idx="36">
                  <c:v>3</c:v>
                </c:pt>
                <c:pt idx="37">
                  <c:v>5</c:v>
                </c:pt>
                <c:pt idx="38">
                  <c:v>5</c:v>
                </c:pt>
                <c:pt idx="39">
                  <c:v>6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2</c:v>
                </c:pt>
                <c:pt idx="44">
                  <c:v>3</c:v>
                </c:pt>
                <c:pt idx="45">
                  <c:v>3</c:v>
                </c:pt>
                <c:pt idx="46">
                  <c:v>6</c:v>
                </c:pt>
                <c:pt idx="47">
                  <c:v>11</c:v>
                </c:pt>
                <c:pt idx="48">
                  <c:v>5</c:v>
                </c:pt>
                <c:pt idx="49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41-4FAD-B4A2-74C918D0B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10128"/>
        <c:axId val="1945922032"/>
      </c:scatterChart>
      <c:scatterChart>
        <c:scatterStyle val="smoothMarker"/>
        <c:varyColors val="0"/>
        <c:ser>
          <c:idx val="1"/>
          <c:order val="1"/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Stationary!$A$1:$A$2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Stationary!$B$1:$B$2</c:f>
              <c:numCache>
                <c:formatCode>General</c:formatCode>
                <c:ptCount val="2"/>
                <c:pt idx="0">
                  <c:v>3.06</c:v>
                </c:pt>
                <c:pt idx="1">
                  <c:v>3.06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41-4FAD-B4A2-74C918D0B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10128"/>
        <c:axId val="1945922032"/>
      </c:scatterChart>
      <c:valAx>
        <c:axId val="71410128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45922032"/>
        <c:crosses val="autoZero"/>
        <c:crossBetween val="midCat"/>
      </c:valAx>
      <c:valAx>
        <c:axId val="1945922032"/>
        <c:scaling>
          <c:orientation val="minMax"/>
          <c:max val="1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141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Stationary!$B$4</c:f>
          <c:strCache>
            <c:ptCount val="1"/>
            <c:pt idx="0">
              <c:v>NonStationary Game-1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Stationary!$D$4</c:f>
              <c:strCache>
                <c:ptCount val="1"/>
                <c:pt idx="0">
                  <c:v>SUM(At)-Game-1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47625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Stationary!$A$5:$A$54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Stationary!$D$5:$D$54</c:f>
              <c:numCache>
                <c:formatCode>General</c:formatCode>
                <c:ptCount val="50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12</c:v>
                </c:pt>
                <c:pt idx="9">
                  <c:v>15</c:v>
                </c:pt>
                <c:pt idx="10">
                  <c:v>16</c:v>
                </c:pt>
                <c:pt idx="11">
                  <c:v>19</c:v>
                </c:pt>
                <c:pt idx="12">
                  <c:v>22</c:v>
                </c:pt>
                <c:pt idx="13">
                  <c:v>24</c:v>
                </c:pt>
                <c:pt idx="14">
                  <c:v>25</c:v>
                </c:pt>
                <c:pt idx="15">
                  <c:v>31</c:v>
                </c:pt>
                <c:pt idx="16">
                  <c:v>33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41</c:v>
                </c:pt>
                <c:pt idx="21">
                  <c:v>45</c:v>
                </c:pt>
                <c:pt idx="22">
                  <c:v>49</c:v>
                </c:pt>
                <c:pt idx="23">
                  <c:v>54</c:v>
                </c:pt>
                <c:pt idx="24">
                  <c:v>58</c:v>
                </c:pt>
                <c:pt idx="25">
                  <c:v>60</c:v>
                </c:pt>
                <c:pt idx="26">
                  <c:v>61</c:v>
                </c:pt>
                <c:pt idx="27">
                  <c:v>65</c:v>
                </c:pt>
                <c:pt idx="28">
                  <c:v>68</c:v>
                </c:pt>
                <c:pt idx="29">
                  <c:v>72</c:v>
                </c:pt>
                <c:pt idx="30">
                  <c:v>75</c:v>
                </c:pt>
                <c:pt idx="31">
                  <c:v>76</c:v>
                </c:pt>
                <c:pt idx="32">
                  <c:v>81</c:v>
                </c:pt>
                <c:pt idx="33">
                  <c:v>83</c:v>
                </c:pt>
                <c:pt idx="34">
                  <c:v>83</c:v>
                </c:pt>
                <c:pt idx="35">
                  <c:v>90</c:v>
                </c:pt>
                <c:pt idx="36">
                  <c:v>93</c:v>
                </c:pt>
                <c:pt idx="37">
                  <c:v>98</c:v>
                </c:pt>
                <c:pt idx="38">
                  <c:v>103</c:v>
                </c:pt>
                <c:pt idx="39">
                  <c:v>109</c:v>
                </c:pt>
                <c:pt idx="40">
                  <c:v>111</c:v>
                </c:pt>
                <c:pt idx="41">
                  <c:v>114</c:v>
                </c:pt>
                <c:pt idx="42">
                  <c:v>118</c:v>
                </c:pt>
                <c:pt idx="43">
                  <c:v>120</c:v>
                </c:pt>
                <c:pt idx="44">
                  <c:v>123</c:v>
                </c:pt>
                <c:pt idx="45">
                  <c:v>126</c:v>
                </c:pt>
                <c:pt idx="46">
                  <c:v>132</c:v>
                </c:pt>
                <c:pt idx="47">
                  <c:v>143</c:v>
                </c:pt>
                <c:pt idx="48">
                  <c:v>148</c:v>
                </c:pt>
                <c:pt idx="49">
                  <c:v>153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C2-4736-A6EE-BBEFDBDB8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10128"/>
        <c:axId val="1945922032"/>
      </c:scatterChart>
      <c:valAx>
        <c:axId val="71410128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45922032"/>
        <c:crosses val="autoZero"/>
        <c:crossBetween val="midCat"/>
      </c:valAx>
      <c:valAx>
        <c:axId val="1945922032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141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Stationary!$C$4</c:f>
          <c:strCache>
            <c:ptCount val="1"/>
            <c:pt idx="0">
              <c:v>Stationary Game-2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Stationary!$E$4</c:f>
              <c:strCache>
                <c:ptCount val="1"/>
                <c:pt idx="0">
                  <c:v>SUM(At)-Game-2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47625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Stationary!$A$5:$A$54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Stationary!$E$5:$E$54</c:f>
              <c:numCache>
                <c:formatCode>General</c:formatCode>
                <c:ptCount val="50"/>
                <c:pt idx="0">
                  <c:v>30</c:v>
                </c:pt>
                <c:pt idx="1">
                  <c:v>57</c:v>
                </c:pt>
                <c:pt idx="2">
                  <c:v>86</c:v>
                </c:pt>
                <c:pt idx="3">
                  <c:v>114</c:v>
                </c:pt>
                <c:pt idx="4">
                  <c:v>129</c:v>
                </c:pt>
                <c:pt idx="5">
                  <c:v>153</c:v>
                </c:pt>
                <c:pt idx="6">
                  <c:v>183</c:v>
                </c:pt>
                <c:pt idx="7">
                  <c:v>208</c:v>
                </c:pt>
                <c:pt idx="8">
                  <c:v>240</c:v>
                </c:pt>
                <c:pt idx="9">
                  <c:v>270</c:v>
                </c:pt>
                <c:pt idx="10">
                  <c:v>300</c:v>
                </c:pt>
                <c:pt idx="11">
                  <c:v>321</c:v>
                </c:pt>
                <c:pt idx="12">
                  <c:v>337</c:v>
                </c:pt>
                <c:pt idx="13">
                  <c:v>357</c:v>
                </c:pt>
                <c:pt idx="14">
                  <c:v>381</c:v>
                </c:pt>
                <c:pt idx="15">
                  <c:v>416</c:v>
                </c:pt>
                <c:pt idx="16">
                  <c:v>448</c:v>
                </c:pt>
                <c:pt idx="17">
                  <c:v>468</c:v>
                </c:pt>
                <c:pt idx="18">
                  <c:v>493</c:v>
                </c:pt>
                <c:pt idx="19">
                  <c:v>517</c:v>
                </c:pt>
                <c:pt idx="20">
                  <c:v>546</c:v>
                </c:pt>
                <c:pt idx="21">
                  <c:v>563</c:v>
                </c:pt>
                <c:pt idx="22">
                  <c:v>586</c:v>
                </c:pt>
                <c:pt idx="23">
                  <c:v>611</c:v>
                </c:pt>
                <c:pt idx="24">
                  <c:v>639</c:v>
                </c:pt>
                <c:pt idx="25">
                  <c:v>667</c:v>
                </c:pt>
                <c:pt idx="26">
                  <c:v>693</c:v>
                </c:pt>
                <c:pt idx="27">
                  <c:v>726</c:v>
                </c:pt>
                <c:pt idx="28">
                  <c:v>750</c:v>
                </c:pt>
                <c:pt idx="29">
                  <c:v>776</c:v>
                </c:pt>
                <c:pt idx="30">
                  <c:v>811</c:v>
                </c:pt>
                <c:pt idx="31">
                  <c:v>833</c:v>
                </c:pt>
                <c:pt idx="32">
                  <c:v>855</c:v>
                </c:pt>
                <c:pt idx="33">
                  <c:v>875</c:v>
                </c:pt>
                <c:pt idx="34">
                  <c:v>895</c:v>
                </c:pt>
                <c:pt idx="35">
                  <c:v>911</c:v>
                </c:pt>
                <c:pt idx="36">
                  <c:v>933</c:v>
                </c:pt>
                <c:pt idx="37">
                  <c:v>956</c:v>
                </c:pt>
                <c:pt idx="38">
                  <c:v>984</c:v>
                </c:pt>
                <c:pt idx="39">
                  <c:v>1006</c:v>
                </c:pt>
                <c:pt idx="40">
                  <c:v>1023</c:v>
                </c:pt>
                <c:pt idx="41">
                  <c:v>1046</c:v>
                </c:pt>
                <c:pt idx="42">
                  <c:v>1072</c:v>
                </c:pt>
                <c:pt idx="43">
                  <c:v>1101</c:v>
                </c:pt>
                <c:pt idx="44">
                  <c:v>1121</c:v>
                </c:pt>
                <c:pt idx="45">
                  <c:v>1147</c:v>
                </c:pt>
                <c:pt idx="46">
                  <c:v>1168</c:v>
                </c:pt>
                <c:pt idx="47">
                  <c:v>1199</c:v>
                </c:pt>
                <c:pt idx="48">
                  <c:v>1232</c:v>
                </c:pt>
                <c:pt idx="49">
                  <c:v>1256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1E-4762-93C2-C8E9CCE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10128"/>
        <c:axId val="1945922032"/>
      </c:scatterChart>
      <c:valAx>
        <c:axId val="71410128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45922032"/>
        <c:crosses val="autoZero"/>
        <c:crossBetween val="midCat"/>
      </c:valAx>
      <c:valAx>
        <c:axId val="1945922032"/>
        <c:scaling>
          <c:orientation val="minMax"/>
          <c:max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71410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'[2]1.StatFitPoissNorm'!$B$1</c:f>
          <c:strCache>
            <c:ptCount val="1"/>
            <c:pt idx="0">
              <c:v>Historical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'1.StatFitPoissNorm'!$J$1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'1.StatFitPoissNorm'!$E$2:$E$11</c15:sqref>
                  </c15:fullRef>
                </c:ext>
              </c:extLst>
              <c:f>'1.StatFitPoissNorm'!$E$2:$E$11</c:f>
              <c:strCache>
                <c:ptCount val="10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'1.StatFitPoissNorm'!$J$2:$J$14</c15:sqref>
                  </c15:fullRef>
                </c:ext>
              </c:extLst>
              <c:f>'1.StatFitPoissNorm'!$J$2:$J$11</c:f>
              <c:numCache>
                <c:formatCode>0.00</c:formatCode>
                <c:ptCount val="10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C7-46CC-9670-3B337B685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663601088"/>
        <c:axId val="663601480"/>
      </c:barChart>
      <c:lineChart>
        <c:grouping val="standard"/>
        <c:varyColors val="0"/>
        <c:ser>
          <c:idx val="1"/>
          <c:order val="1"/>
          <c:tx>
            <c:strRef>
              <c:f>'1.StatFitPoissNorm'!$K$1</c:f>
              <c:strCache>
                <c:ptCount val="1"/>
                <c:pt idx="0">
                  <c:v>CumFreq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'1.StatFitPoissNorm'!$E$2:$E$11</c15:sqref>
                  </c15:fullRef>
                </c:ext>
              </c:extLst>
              <c:f>'1.StatFitPoissNorm'!$E$2:$E$11</c:f>
              <c:strCache>
                <c:ptCount val="10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'1.StatFitPoissNorm'!$K$2:$K$11</c15:sqref>
                  </c15:fullRef>
                </c:ext>
              </c:extLst>
              <c:f>'1.StatFitPoissNorm'!$K$2:$K$11</c:f>
              <c:numCache>
                <c:formatCode>0.00</c:formatCode>
                <c:ptCount val="10"/>
                <c:pt idx="0">
                  <c:v>3.5714285714285712E-2</c:v>
                </c:pt>
                <c:pt idx="1">
                  <c:v>0.14285714285714285</c:v>
                </c:pt>
                <c:pt idx="2">
                  <c:v>0.32142857142857145</c:v>
                </c:pt>
                <c:pt idx="3">
                  <c:v>0.5</c:v>
                </c:pt>
                <c:pt idx="4">
                  <c:v>0.6428571428571429</c:v>
                </c:pt>
                <c:pt idx="5">
                  <c:v>0.75</c:v>
                </c:pt>
                <c:pt idx="6">
                  <c:v>0.8571428571428571</c:v>
                </c:pt>
                <c:pt idx="7">
                  <c:v>0.9285714285714286</c:v>
                </c:pt>
                <c:pt idx="8">
                  <c:v>0.9642857142857143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C7-46CC-9670-3B337B685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860191"/>
        <c:axId val="803215151"/>
      </c:line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  <c:majorUnit val="5.000000000000001E-2"/>
      </c:valAx>
      <c:valAx>
        <c:axId val="803215151"/>
        <c:scaling>
          <c:orientation val="minMax"/>
          <c:max val="1"/>
        </c:scaling>
        <c:delete val="0"/>
        <c:axPos val="r"/>
        <c:numFmt formatCode="0.00" sourceLinked="1"/>
        <c:majorTickMark val="out"/>
        <c:minorTickMark val="none"/>
        <c:tickLblPos val="nextTo"/>
        <c:crossAx val="1837860191"/>
        <c:crosses val="max"/>
        <c:crossBetween val="between"/>
        <c:majorUnit val="0.2"/>
      </c:valAx>
      <c:catAx>
        <c:axId val="18378601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3215151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'1.StatFitPoissNorm'!$L$1</c:f>
          <c:strCache>
            <c:ptCount val="1"/>
            <c:pt idx="0">
              <c:v>Poisson Fit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'1.StatFitPoissNorm'!$J$1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'1.StatFitPoissNorm'!$E$2:$E$11</c15:sqref>
                  </c15:fullRef>
                </c:ext>
              </c:extLst>
              <c:f>'1.StatFitPoissNorm'!$E$2:$E$11</c:f>
              <c:strCache>
                <c:ptCount val="10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'1.StatFitPoissNorm'!$J$2:$J$14</c15:sqref>
                  </c15:fullRef>
                </c:ext>
              </c:extLst>
              <c:f>'1.StatFitPoissNorm'!$J$2:$J$11</c:f>
              <c:numCache>
                <c:formatCode>0.00</c:formatCode>
                <c:ptCount val="10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F-42EC-92F3-DC8DD3B96986}"/>
            </c:ext>
          </c:extLst>
        </c:ser>
        <c:ser>
          <c:idx val="2"/>
          <c:order val="2"/>
          <c:tx>
            <c:strRef>
              <c:f>'1.StatFitPoissNorm'!$L$1</c:f>
              <c:strCache>
                <c:ptCount val="1"/>
                <c:pt idx="0">
                  <c:v>Poisson Fit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'1.StatFitPoissNorm'!$E$2:$E$11</c15:sqref>
                  </c15:fullRef>
                </c:ext>
              </c:extLst>
              <c:f>'1.StatFitPoissNorm'!$E$2:$E$11</c:f>
              <c:strCache>
                <c:ptCount val="10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'1.StatFitPoissNorm'!$L$2:$L$14</c15:sqref>
                  </c15:fullRef>
                </c:ext>
              </c:extLst>
              <c:f>'1.StatFitPoissNorm'!$L$2:$L$11</c:f>
              <c:numCache>
                <c:formatCode>0.000</c:formatCode>
                <c:ptCount val="10"/>
                <c:pt idx="0">
                  <c:v>2.6452199417822324E-4</c:v>
                </c:pt>
                <c:pt idx="1">
                  <c:v>9.7880306542810734E-3</c:v>
                </c:pt>
                <c:pt idx="2">
                  <c:v>9.4672969820577185E-2</c:v>
                </c:pt>
                <c:pt idx="3">
                  <c:v>0.29957239696939675</c:v>
                </c:pt>
                <c:pt idx="4">
                  <c:v>0.36116651115701282</c:v>
                </c:pt>
                <c:pt idx="5">
                  <c:v>0.18514118188091522</c:v>
                </c:pt>
                <c:pt idx="6">
                  <c:v>4.3905507794962273E-2</c:v>
                </c:pt>
                <c:pt idx="7">
                  <c:v>5.1584163970143093E-3</c:v>
                </c:pt>
                <c:pt idx="8">
                  <c:v>3.1810866270798321E-4</c:v>
                </c:pt>
                <c:pt idx="9">
                  <c:v>1.0821135845384688E-5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7F-42EC-92F3-DC8DD3B96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lineChart>
        <c:grouping val="standard"/>
        <c:varyColors val="0"/>
        <c:ser>
          <c:idx val="1"/>
          <c:order val="1"/>
          <c:tx>
            <c:strRef>
              <c:f>'1.StatFitPoissNorm'!$K$1</c:f>
              <c:strCache>
                <c:ptCount val="1"/>
                <c:pt idx="0">
                  <c:v>CumFreq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'1.StatFitPoissNorm'!$E$2:$E$14</c15:sqref>
                  </c15:fullRef>
                </c:ext>
              </c:extLst>
              <c:f>'1.StatFitPoissNorm'!$E$2:$E$11</c:f>
              <c:strCache>
                <c:ptCount val="10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'1.StatFitPoissNorm'!$K$2:$K$14</c15:sqref>
                  </c15:fullRef>
                </c:ext>
              </c:extLst>
              <c:f>'1.StatFitPoissNorm'!$K$2:$K$11</c:f>
              <c:numCache>
                <c:formatCode>0.00</c:formatCode>
                <c:ptCount val="10"/>
                <c:pt idx="0">
                  <c:v>3.5714285714285712E-2</c:v>
                </c:pt>
                <c:pt idx="1">
                  <c:v>0.14285714285714285</c:v>
                </c:pt>
                <c:pt idx="2">
                  <c:v>0.32142857142857145</c:v>
                </c:pt>
                <c:pt idx="3">
                  <c:v>0.5</c:v>
                </c:pt>
                <c:pt idx="4">
                  <c:v>0.6428571428571429</c:v>
                </c:pt>
                <c:pt idx="5">
                  <c:v>0.75</c:v>
                </c:pt>
                <c:pt idx="6">
                  <c:v>0.8571428571428571</c:v>
                </c:pt>
                <c:pt idx="7">
                  <c:v>0.9285714285714286</c:v>
                </c:pt>
                <c:pt idx="8">
                  <c:v>0.9642857142857143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7F-42EC-92F3-DC8DD3B96986}"/>
            </c:ext>
          </c:extLst>
        </c:ser>
        <c:ser>
          <c:idx val="3"/>
          <c:order val="3"/>
          <c:tx>
            <c:strRef>
              <c:f>'1.StatFitPoissNorm'!$M$1</c:f>
              <c:strCache>
                <c:ptCount val="1"/>
                <c:pt idx="0">
                  <c:v>PossFitCum</c:v>
                </c:pt>
              </c:strCache>
            </c:strRef>
          </c:tx>
          <c:spPr>
            <a:ln w="34925"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Lit>
              <c:ptCount val="10"/>
              <c:pt idx="0">
                <c:v>21 - 28</c:v>
              </c:pt>
              <c:pt idx="1">
                <c:v>28 - 35</c:v>
              </c:pt>
              <c:pt idx="2">
                <c:v>35 - 42</c:v>
              </c:pt>
              <c:pt idx="3">
                <c:v>42 - 49</c:v>
              </c:pt>
              <c:pt idx="4">
                <c:v>49 - 56</c:v>
              </c:pt>
              <c:pt idx="5">
                <c:v>56 - 63</c:v>
              </c:pt>
              <c:pt idx="6">
                <c:v>63 - 70</c:v>
              </c:pt>
              <c:pt idx="7">
                <c:v>70 - 77</c:v>
              </c:pt>
              <c:pt idx="8">
                <c:v>77 - 84</c:v>
              </c:pt>
              <c:pt idx="9">
                <c:v>84 - 91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'1.StatFitPoissNorm'!$M$2:$M$14</c15:sqref>
                  </c15:fullRef>
                </c:ext>
              </c:extLst>
              <c:f>'1.StatFitPoissNorm'!$M$2:$M$11</c:f>
              <c:numCache>
                <c:formatCode>0.000</c:formatCode>
                <c:ptCount val="10"/>
                <c:pt idx="0">
                  <c:v>2.6452199417822324E-4</c:v>
                </c:pt>
                <c:pt idx="1">
                  <c:v>1.0052552648459296E-2</c:v>
                </c:pt>
                <c:pt idx="2">
                  <c:v>0.10472552246903648</c:v>
                </c:pt>
                <c:pt idx="3">
                  <c:v>0.40429791943843324</c:v>
                </c:pt>
                <c:pt idx="4">
                  <c:v>0.76546443059544611</c:v>
                </c:pt>
                <c:pt idx="5">
                  <c:v>0.95060561247636133</c:v>
                </c:pt>
                <c:pt idx="6">
                  <c:v>0.9945111202713236</c:v>
                </c:pt>
                <c:pt idx="7">
                  <c:v>0.99966953666833791</c:v>
                </c:pt>
                <c:pt idx="8">
                  <c:v>0.99998764533104589</c:v>
                </c:pt>
                <c:pt idx="9">
                  <c:v>0.99999846646689128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7F-42EC-92F3-DC8DD3B96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860191"/>
        <c:axId val="803215151"/>
      </c:line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  <c:majorUnit val="5.000000000000001E-2"/>
      </c:valAx>
      <c:valAx>
        <c:axId val="803215151"/>
        <c:scaling>
          <c:orientation val="minMax"/>
          <c:max val="1"/>
        </c:scaling>
        <c:delete val="0"/>
        <c:axPos val="r"/>
        <c:numFmt formatCode="0.00" sourceLinked="1"/>
        <c:majorTickMark val="out"/>
        <c:minorTickMark val="none"/>
        <c:tickLblPos val="nextTo"/>
        <c:crossAx val="1837860191"/>
        <c:crosses val="max"/>
        <c:crossBetween val="between"/>
        <c:majorUnit val="0.2"/>
      </c:valAx>
      <c:catAx>
        <c:axId val="18378601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3215151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'1.StatFitPoissNorm'!$O$1</c:f>
          <c:strCache>
            <c:ptCount val="1"/>
            <c:pt idx="0">
              <c:v>Normal Fit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'1.StatFitPoissNorm'!$J$1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'1.StatFitPoissNorm'!$E$2:$E$14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'1.StatFitPoissNorm'!$J$2:$J$14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3-44AF-A25F-164A543A1720}"/>
            </c:ext>
          </c:extLst>
        </c:ser>
        <c:ser>
          <c:idx val="2"/>
          <c:order val="2"/>
          <c:tx>
            <c:strRef>
              <c:f>'1.StatFitPoissNorm'!$O$1</c:f>
              <c:strCache>
                <c:ptCount val="1"/>
                <c:pt idx="0">
                  <c:v>Normal Fit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bg1"/>
              </a:solidFill>
            </a:ln>
          </c:spPr>
          <c:invertIfNegative val="0"/>
          <c:val>
            <c:numRef>
              <c:f>'1.StatFitPoissNorm'!$O$2:$O$14</c:f>
              <c:numCache>
                <c:formatCode>0.000</c:formatCode>
                <c:ptCount val="13"/>
                <c:pt idx="0">
                  <c:v>4.64328589960755E-2</c:v>
                </c:pt>
                <c:pt idx="1">
                  <c:v>8.4589036638120674E-2</c:v>
                </c:pt>
                <c:pt idx="2">
                  <c:v>0.12877940155259177</c:v>
                </c:pt>
                <c:pt idx="3">
                  <c:v>0.16384433522322964</c:v>
                </c:pt>
                <c:pt idx="4">
                  <c:v>0.17421052496999276</c:v>
                </c:pt>
                <c:pt idx="5">
                  <c:v>0.15480201747635716</c:v>
                </c:pt>
                <c:pt idx="6">
                  <c:v>0.11495703099796981</c:v>
                </c:pt>
                <c:pt idx="7">
                  <c:v>7.1341906986368386E-2</c:v>
                </c:pt>
                <c:pt idx="8">
                  <c:v>3.6999335908217822E-2</c:v>
                </c:pt>
                <c:pt idx="9">
                  <c:v>1.6035014473933556E-2</c:v>
                </c:pt>
                <c:pt idx="10">
                  <c:v>5.8070258492784639E-3</c:v>
                </c:pt>
                <c:pt idx="11">
                  <c:v>1.7572224540231952E-3</c:v>
                </c:pt>
                <c:pt idx="12">
                  <c:v>4.4428847384126872E-4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3-44AF-A25F-164A543A1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lineChart>
        <c:grouping val="standard"/>
        <c:varyColors val="0"/>
        <c:ser>
          <c:idx val="1"/>
          <c:order val="1"/>
          <c:tx>
            <c:strRef>
              <c:f>'1.StatFitPoissNorm'!$K$1</c:f>
              <c:strCache>
                <c:ptCount val="1"/>
                <c:pt idx="0">
                  <c:v>CumFreq</c:v>
                </c:pt>
              </c:strCache>
            </c:strRef>
          </c:tx>
          <c:spPr>
            <a:ln w="25400"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cat>
            <c:strRef>
              <c:f>'1.StatFitPoissNorm'!$E$2:$E$14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'1.StatFitPoissNorm'!$K$2:$K$14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0.14285714285714285</c:v>
                </c:pt>
                <c:pt idx="2">
                  <c:v>0.32142857142857145</c:v>
                </c:pt>
                <c:pt idx="3">
                  <c:v>0.5</c:v>
                </c:pt>
                <c:pt idx="4">
                  <c:v>0.6428571428571429</c:v>
                </c:pt>
                <c:pt idx="5">
                  <c:v>0.75</c:v>
                </c:pt>
                <c:pt idx="6">
                  <c:v>0.8571428571428571</c:v>
                </c:pt>
                <c:pt idx="7">
                  <c:v>0.9285714285714286</c:v>
                </c:pt>
                <c:pt idx="8">
                  <c:v>0.9642857142857143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93-44AF-A25F-164A543A1720}"/>
            </c:ext>
          </c:extLst>
        </c:ser>
        <c:ser>
          <c:idx val="3"/>
          <c:order val="3"/>
          <c:tx>
            <c:strRef>
              <c:f>'1.StatFitPoissNorm'!$M$1</c:f>
              <c:strCache>
                <c:ptCount val="1"/>
                <c:pt idx="0">
                  <c:v>PossFitCum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val>
            <c:numRef>
              <c:f>'1.StatFitPoissNorm'!$P$2:$P$14</c:f>
              <c:numCache>
                <c:formatCode>0.000</c:formatCode>
                <c:ptCount val="13"/>
                <c:pt idx="0">
                  <c:v>4.64328589960755E-2</c:v>
                </c:pt>
                <c:pt idx="1">
                  <c:v>0.13102189563419617</c:v>
                </c:pt>
                <c:pt idx="2">
                  <c:v>0.25980129718678791</c:v>
                </c:pt>
                <c:pt idx="3">
                  <c:v>0.42364563241001751</c:v>
                </c:pt>
                <c:pt idx="4">
                  <c:v>0.5978561573800103</c:v>
                </c:pt>
                <c:pt idx="5">
                  <c:v>0.75265817485636743</c:v>
                </c:pt>
                <c:pt idx="6">
                  <c:v>0.86761520585433727</c:v>
                </c:pt>
                <c:pt idx="7">
                  <c:v>0.93895711284070571</c:v>
                </c:pt>
                <c:pt idx="8">
                  <c:v>0.97595644874892351</c:v>
                </c:pt>
                <c:pt idx="9">
                  <c:v>0.99199146322285703</c:v>
                </c:pt>
                <c:pt idx="10">
                  <c:v>0.99779848907213553</c:v>
                </c:pt>
                <c:pt idx="11">
                  <c:v>0.99955571152615874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93-44AF-A25F-164A543A1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860191"/>
        <c:axId val="803215151"/>
      </c:line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  <c:majorUnit val="5.000000000000001E-2"/>
      </c:valAx>
      <c:valAx>
        <c:axId val="803215151"/>
        <c:scaling>
          <c:orientation val="minMax"/>
          <c:max val="1"/>
        </c:scaling>
        <c:delete val="0"/>
        <c:axPos val="r"/>
        <c:numFmt formatCode="0.00" sourceLinked="1"/>
        <c:majorTickMark val="out"/>
        <c:minorTickMark val="none"/>
        <c:tickLblPos val="nextTo"/>
        <c:crossAx val="1837860191"/>
        <c:crosses val="max"/>
        <c:crossBetween val="between"/>
        <c:majorUnit val="0.2"/>
      </c:valAx>
      <c:catAx>
        <c:axId val="18378601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3215151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FordReg!$K$1</c:f>
          <c:strCache>
            <c:ptCount val="1"/>
            <c:pt idx="0">
              <c:v>Forecast vs Actual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FordReg!$B$2:$B$31</c:f>
              <c:numCache>
                <c:formatCode>General</c:formatCode>
                <c:ptCount val="30"/>
                <c:pt idx="0">
                  <c:v>100</c:v>
                </c:pt>
                <c:pt idx="1">
                  <c:v>135</c:v>
                </c:pt>
                <c:pt idx="2">
                  <c:v>157</c:v>
                </c:pt>
                <c:pt idx="3">
                  <c:v>167</c:v>
                </c:pt>
                <c:pt idx="4">
                  <c:v>169</c:v>
                </c:pt>
                <c:pt idx="5">
                  <c:v>173</c:v>
                </c:pt>
                <c:pt idx="6">
                  <c:v>195</c:v>
                </c:pt>
                <c:pt idx="7">
                  <c:v>208</c:v>
                </c:pt>
                <c:pt idx="8">
                  <c:v>235</c:v>
                </c:pt>
                <c:pt idx="9">
                  <c:v>241</c:v>
                </c:pt>
                <c:pt idx="10">
                  <c:v>262</c:v>
                </c:pt>
                <c:pt idx="11">
                  <c:v>328</c:v>
                </c:pt>
                <c:pt idx="12">
                  <c:v>341</c:v>
                </c:pt>
                <c:pt idx="13">
                  <c:v>367</c:v>
                </c:pt>
                <c:pt idx="14">
                  <c:v>390</c:v>
                </c:pt>
                <c:pt idx="15">
                  <c:v>425</c:v>
                </c:pt>
                <c:pt idx="16">
                  <c:v>500</c:v>
                </c:pt>
                <c:pt idx="17">
                  <c:v>538</c:v>
                </c:pt>
                <c:pt idx="18">
                  <c:v>558</c:v>
                </c:pt>
                <c:pt idx="19">
                  <c:v>561</c:v>
                </c:pt>
                <c:pt idx="20">
                  <c:v>751</c:v>
                </c:pt>
                <c:pt idx="21">
                  <c:v>845</c:v>
                </c:pt>
                <c:pt idx="22">
                  <c:v>910</c:v>
                </c:pt>
                <c:pt idx="23">
                  <c:v>1409</c:v>
                </c:pt>
                <c:pt idx="24">
                  <c:v>1818</c:v>
                </c:pt>
                <c:pt idx="25">
                  <c:v>1880</c:v>
                </c:pt>
                <c:pt idx="26">
                  <c:v>1895</c:v>
                </c:pt>
                <c:pt idx="27">
                  <c:v>2108</c:v>
                </c:pt>
                <c:pt idx="28">
                  <c:v>2601</c:v>
                </c:pt>
                <c:pt idx="29">
                  <c:v>2879</c:v>
                </c:pt>
              </c:numCache>
            </c:numRef>
          </c:xVal>
          <c:yVal>
            <c:numRef>
              <c:f>FordReg!$C$2:$C$31</c:f>
              <c:numCache>
                <c:formatCode>General</c:formatCode>
                <c:ptCount val="30"/>
                <c:pt idx="0">
                  <c:v>87</c:v>
                </c:pt>
                <c:pt idx="1">
                  <c:v>186</c:v>
                </c:pt>
                <c:pt idx="2">
                  <c:v>208</c:v>
                </c:pt>
                <c:pt idx="3">
                  <c:v>113</c:v>
                </c:pt>
                <c:pt idx="4">
                  <c:v>137</c:v>
                </c:pt>
                <c:pt idx="5">
                  <c:v>131</c:v>
                </c:pt>
                <c:pt idx="6">
                  <c:v>236</c:v>
                </c:pt>
                <c:pt idx="7">
                  <c:v>218</c:v>
                </c:pt>
                <c:pt idx="8">
                  <c:v>209</c:v>
                </c:pt>
                <c:pt idx="9">
                  <c:v>164</c:v>
                </c:pt>
                <c:pt idx="10">
                  <c:v>346</c:v>
                </c:pt>
                <c:pt idx="11">
                  <c:v>219</c:v>
                </c:pt>
                <c:pt idx="12">
                  <c:v>479</c:v>
                </c:pt>
                <c:pt idx="13">
                  <c:v>208</c:v>
                </c:pt>
                <c:pt idx="14">
                  <c:v>479</c:v>
                </c:pt>
                <c:pt idx="15">
                  <c:v>504</c:v>
                </c:pt>
                <c:pt idx="16">
                  <c:v>444</c:v>
                </c:pt>
                <c:pt idx="17">
                  <c:v>685</c:v>
                </c:pt>
                <c:pt idx="18">
                  <c:v>642</c:v>
                </c:pt>
                <c:pt idx="19">
                  <c:v>580</c:v>
                </c:pt>
                <c:pt idx="20">
                  <c:v>913</c:v>
                </c:pt>
                <c:pt idx="21">
                  <c:v>904</c:v>
                </c:pt>
                <c:pt idx="22">
                  <c:v>949</c:v>
                </c:pt>
                <c:pt idx="23">
                  <c:v>922</c:v>
                </c:pt>
                <c:pt idx="24">
                  <c:v>1467</c:v>
                </c:pt>
                <c:pt idx="25">
                  <c:v>1637</c:v>
                </c:pt>
                <c:pt idx="26">
                  <c:v>1974</c:v>
                </c:pt>
                <c:pt idx="27">
                  <c:v>1932</c:v>
                </c:pt>
                <c:pt idx="28">
                  <c:v>3365</c:v>
                </c:pt>
                <c:pt idx="29">
                  <c:v>2820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B6-4D61-BE8B-CDFA02583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831791"/>
        <c:axId val="835832623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FordReg!$B$2:$B$31</c:f>
              <c:numCache>
                <c:formatCode>General</c:formatCode>
                <c:ptCount val="30"/>
                <c:pt idx="0">
                  <c:v>100</c:v>
                </c:pt>
                <c:pt idx="1">
                  <c:v>135</c:v>
                </c:pt>
                <c:pt idx="2">
                  <c:v>157</c:v>
                </c:pt>
                <c:pt idx="3">
                  <c:v>167</c:v>
                </c:pt>
                <c:pt idx="4">
                  <c:v>169</c:v>
                </c:pt>
                <c:pt idx="5">
                  <c:v>173</c:v>
                </c:pt>
                <c:pt idx="6">
                  <c:v>195</c:v>
                </c:pt>
                <c:pt idx="7">
                  <c:v>208</c:v>
                </c:pt>
                <c:pt idx="8">
                  <c:v>235</c:v>
                </c:pt>
                <c:pt idx="9">
                  <c:v>241</c:v>
                </c:pt>
                <c:pt idx="10">
                  <c:v>262</c:v>
                </c:pt>
                <c:pt idx="11">
                  <c:v>328</c:v>
                </c:pt>
                <c:pt idx="12">
                  <c:v>341</c:v>
                </c:pt>
                <c:pt idx="13">
                  <c:v>367</c:v>
                </c:pt>
                <c:pt idx="14">
                  <c:v>390</c:v>
                </c:pt>
                <c:pt idx="15">
                  <c:v>425</c:v>
                </c:pt>
                <c:pt idx="16">
                  <c:v>500</c:v>
                </c:pt>
                <c:pt idx="17">
                  <c:v>538</c:v>
                </c:pt>
                <c:pt idx="18">
                  <c:v>558</c:v>
                </c:pt>
                <c:pt idx="19">
                  <c:v>561</c:v>
                </c:pt>
                <c:pt idx="20">
                  <c:v>751</c:v>
                </c:pt>
                <c:pt idx="21">
                  <c:v>845</c:v>
                </c:pt>
                <c:pt idx="22">
                  <c:v>910</c:v>
                </c:pt>
                <c:pt idx="23">
                  <c:v>1409</c:v>
                </c:pt>
                <c:pt idx="24">
                  <c:v>1818</c:v>
                </c:pt>
                <c:pt idx="25">
                  <c:v>1880</c:v>
                </c:pt>
                <c:pt idx="26">
                  <c:v>1895</c:v>
                </c:pt>
                <c:pt idx="27">
                  <c:v>2108</c:v>
                </c:pt>
                <c:pt idx="28">
                  <c:v>2601</c:v>
                </c:pt>
                <c:pt idx="29">
                  <c:v>2879</c:v>
                </c:pt>
              </c:numCache>
            </c:numRef>
          </c:xVal>
          <c:yVal>
            <c:numRef>
              <c:f>FordReg!$F$2:$F$31</c:f>
              <c:numCache>
                <c:formatCode>0.0</c:formatCode>
                <c:ptCount val="30"/>
                <c:pt idx="0">
                  <c:v>95.231451954019917</c:v>
                </c:pt>
                <c:pt idx="1">
                  <c:v>130.50083423577703</c:v>
                </c:pt>
                <c:pt idx="2">
                  <c:v>152.67016024145295</c:v>
                </c:pt>
                <c:pt idx="3">
                  <c:v>162.74712660766929</c:v>
                </c:pt>
                <c:pt idx="4">
                  <c:v>164.76251988091255</c:v>
                </c:pt>
                <c:pt idx="5">
                  <c:v>168.79330642739907</c:v>
                </c:pt>
                <c:pt idx="6">
                  <c:v>190.96263243307499</c:v>
                </c:pt>
                <c:pt idx="7">
                  <c:v>204.06268870915619</c:v>
                </c:pt>
                <c:pt idx="8">
                  <c:v>231.27049789794026</c:v>
                </c:pt>
                <c:pt idx="9">
                  <c:v>237.31667771767005</c:v>
                </c:pt>
                <c:pt idx="10">
                  <c:v>258.47830708672433</c:v>
                </c:pt>
                <c:pt idx="11">
                  <c:v>324.98628510375204</c:v>
                </c:pt>
                <c:pt idx="12">
                  <c:v>338.0863413798333</c:v>
                </c:pt>
                <c:pt idx="13">
                  <c:v>364.28645393199571</c:v>
                </c:pt>
                <c:pt idx="14">
                  <c:v>387.46347657429328</c:v>
                </c:pt>
                <c:pt idx="15">
                  <c:v>422.73285885605037</c:v>
                </c:pt>
                <c:pt idx="16">
                  <c:v>498.31010660267282</c:v>
                </c:pt>
                <c:pt idx="17">
                  <c:v>536.6025787942948</c:v>
                </c:pt>
                <c:pt idx="18">
                  <c:v>556.75651152672742</c:v>
                </c:pt>
                <c:pt idx="19">
                  <c:v>559.77960143659232</c:v>
                </c:pt>
                <c:pt idx="20">
                  <c:v>751.24196239470245</c:v>
                </c:pt>
                <c:pt idx="21">
                  <c:v>845.96544623713589</c:v>
                </c:pt>
                <c:pt idx="22">
                  <c:v>911.46572761754203</c:v>
                </c:pt>
                <c:pt idx="23">
                  <c:v>1414.3063492917365</c:v>
                </c:pt>
                <c:pt idx="24">
                  <c:v>1826.4542736699841</c:v>
                </c:pt>
                <c:pt idx="25">
                  <c:v>1888.9314651405252</c:v>
                </c:pt>
                <c:pt idx="26">
                  <c:v>1904.0469146898497</c:v>
                </c:pt>
                <c:pt idx="27">
                  <c:v>2118.6862982902576</c:v>
                </c:pt>
                <c:pt idx="28">
                  <c:v>2615.4807401447224</c:v>
                </c:pt>
                <c:pt idx="29">
                  <c:v>2895.6204051255363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FB6-4D61-BE8B-CDFA02583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5831791"/>
        <c:axId val="835832623"/>
      </c:scatterChart>
      <c:valAx>
        <c:axId val="835831791"/>
        <c:scaling>
          <c:orientation val="minMax"/>
          <c:max val="300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832623"/>
        <c:crosses val="autoZero"/>
        <c:crossBetween val="midCat"/>
      </c:valAx>
      <c:valAx>
        <c:axId val="8358326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8317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'NoneTimeSer.Prod.Ser'!$G$1</c:f>
          <c:strCache>
            <c:ptCount val="1"/>
            <c:pt idx="0">
              <c:v>Forecast vs Actual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'NoneTimeSer.Prod.Ser'!$B$2:$B$31</c:f>
              <c:numCache>
                <c:formatCode>General</c:formatCode>
                <c:ptCount val="30"/>
                <c:pt idx="0">
                  <c:v>100</c:v>
                </c:pt>
                <c:pt idx="1">
                  <c:v>135</c:v>
                </c:pt>
                <c:pt idx="2">
                  <c:v>157</c:v>
                </c:pt>
                <c:pt idx="3">
                  <c:v>167</c:v>
                </c:pt>
                <c:pt idx="4">
                  <c:v>169</c:v>
                </c:pt>
                <c:pt idx="5">
                  <c:v>173</c:v>
                </c:pt>
                <c:pt idx="6">
                  <c:v>195</c:v>
                </c:pt>
                <c:pt idx="7">
                  <c:v>208</c:v>
                </c:pt>
                <c:pt idx="8">
                  <c:v>235</c:v>
                </c:pt>
                <c:pt idx="9">
                  <c:v>241</c:v>
                </c:pt>
                <c:pt idx="10">
                  <c:v>262</c:v>
                </c:pt>
                <c:pt idx="11">
                  <c:v>328</c:v>
                </c:pt>
                <c:pt idx="12">
                  <c:v>341</c:v>
                </c:pt>
                <c:pt idx="13">
                  <c:v>367</c:v>
                </c:pt>
                <c:pt idx="14">
                  <c:v>390</c:v>
                </c:pt>
                <c:pt idx="15">
                  <c:v>425</c:v>
                </c:pt>
                <c:pt idx="16">
                  <c:v>500</c:v>
                </c:pt>
                <c:pt idx="17">
                  <c:v>538</c:v>
                </c:pt>
                <c:pt idx="18">
                  <c:v>558</c:v>
                </c:pt>
                <c:pt idx="19">
                  <c:v>561</c:v>
                </c:pt>
                <c:pt idx="20">
                  <c:v>751</c:v>
                </c:pt>
                <c:pt idx="21">
                  <c:v>845</c:v>
                </c:pt>
                <c:pt idx="22">
                  <c:v>910</c:v>
                </c:pt>
                <c:pt idx="23">
                  <c:v>1409</c:v>
                </c:pt>
                <c:pt idx="24">
                  <c:v>1818</c:v>
                </c:pt>
                <c:pt idx="25">
                  <c:v>1880</c:v>
                </c:pt>
                <c:pt idx="26">
                  <c:v>1895</c:v>
                </c:pt>
                <c:pt idx="27">
                  <c:v>2108</c:v>
                </c:pt>
                <c:pt idx="28">
                  <c:v>2601</c:v>
                </c:pt>
                <c:pt idx="29">
                  <c:v>2879</c:v>
                </c:pt>
              </c:numCache>
            </c:numRef>
          </c:xVal>
          <c:yVal>
            <c:numRef>
              <c:f>'NoneTimeSer.Prod.Ser'!$C$2:$C$31</c:f>
              <c:numCache>
                <c:formatCode>General</c:formatCode>
                <c:ptCount val="30"/>
                <c:pt idx="0">
                  <c:v>113</c:v>
                </c:pt>
                <c:pt idx="1">
                  <c:v>169</c:v>
                </c:pt>
                <c:pt idx="2">
                  <c:v>143</c:v>
                </c:pt>
                <c:pt idx="3">
                  <c:v>89</c:v>
                </c:pt>
                <c:pt idx="4">
                  <c:v>251</c:v>
                </c:pt>
                <c:pt idx="5">
                  <c:v>121</c:v>
                </c:pt>
                <c:pt idx="6">
                  <c:v>171</c:v>
                </c:pt>
                <c:pt idx="7">
                  <c:v>127</c:v>
                </c:pt>
                <c:pt idx="8">
                  <c:v>141</c:v>
                </c:pt>
                <c:pt idx="9">
                  <c:v>154</c:v>
                </c:pt>
                <c:pt idx="10">
                  <c:v>373</c:v>
                </c:pt>
                <c:pt idx="11">
                  <c:v>456</c:v>
                </c:pt>
                <c:pt idx="12">
                  <c:v>497</c:v>
                </c:pt>
                <c:pt idx="13">
                  <c:v>258</c:v>
                </c:pt>
                <c:pt idx="14">
                  <c:v>329</c:v>
                </c:pt>
                <c:pt idx="15">
                  <c:v>630</c:v>
                </c:pt>
                <c:pt idx="16">
                  <c:v>670</c:v>
                </c:pt>
                <c:pt idx="17">
                  <c:v>506</c:v>
                </c:pt>
                <c:pt idx="18">
                  <c:v>286</c:v>
                </c:pt>
                <c:pt idx="19">
                  <c:v>756</c:v>
                </c:pt>
                <c:pt idx="20">
                  <c:v>894</c:v>
                </c:pt>
                <c:pt idx="21">
                  <c:v>533</c:v>
                </c:pt>
                <c:pt idx="22">
                  <c:v>1296</c:v>
                </c:pt>
                <c:pt idx="23">
                  <c:v>1603</c:v>
                </c:pt>
                <c:pt idx="24">
                  <c:v>1820</c:v>
                </c:pt>
                <c:pt idx="25">
                  <c:v>1416</c:v>
                </c:pt>
                <c:pt idx="26">
                  <c:v>2433</c:v>
                </c:pt>
                <c:pt idx="27">
                  <c:v>2896</c:v>
                </c:pt>
                <c:pt idx="28">
                  <c:v>3341</c:v>
                </c:pt>
                <c:pt idx="29">
                  <c:v>3999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B8-45C2-BBBB-EB77B3D8C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161839"/>
        <c:axId val="1871078255"/>
      </c:scatterChart>
      <c:scatterChart>
        <c:scatterStyle val="smoothMarker"/>
        <c:varyColors val="0"/>
        <c:ser>
          <c:idx val="1"/>
          <c:order val="1"/>
          <c:tx>
            <c:strRef>
              <c:f>'NoneTimeSer.Prod.Ser'!$C$1</c:f>
              <c:strCache>
                <c:ptCount val="1"/>
                <c:pt idx="0">
                  <c:v>Forecast</c:v>
                </c:pt>
              </c:strCache>
            </c:strRef>
          </c:tx>
          <c:spPr>
            <a:ln w="19050" cap="rnd">
              <a:solidFill>
                <a:srgbClr val="AF0000"/>
              </a:solidFill>
              <a:round/>
            </a:ln>
            <a:effectLst/>
          </c:spPr>
          <c:marker>
            <c:symbol val="none"/>
          </c:marker>
          <c:xVal>
            <c:numRef>
              <c:f>'NoneTimeSer.Prod.Ser'!$C$2:$C$31</c:f>
              <c:numCache>
                <c:formatCode>General</c:formatCode>
                <c:ptCount val="30"/>
                <c:pt idx="0">
                  <c:v>113</c:v>
                </c:pt>
                <c:pt idx="1">
                  <c:v>169</c:v>
                </c:pt>
                <c:pt idx="2">
                  <c:v>143</c:v>
                </c:pt>
                <c:pt idx="3">
                  <c:v>89</c:v>
                </c:pt>
                <c:pt idx="4">
                  <c:v>251</c:v>
                </c:pt>
                <c:pt idx="5">
                  <c:v>121</c:v>
                </c:pt>
                <c:pt idx="6">
                  <c:v>171</c:v>
                </c:pt>
                <c:pt idx="7">
                  <c:v>127</c:v>
                </c:pt>
                <c:pt idx="8">
                  <c:v>141</c:v>
                </c:pt>
                <c:pt idx="9">
                  <c:v>154</c:v>
                </c:pt>
                <c:pt idx="10">
                  <c:v>373</c:v>
                </c:pt>
                <c:pt idx="11">
                  <c:v>456</c:v>
                </c:pt>
                <c:pt idx="12">
                  <c:v>497</c:v>
                </c:pt>
                <c:pt idx="13">
                  <c:v>258</c:v>
                </c:pt>
                <c:pt idx="14">
                  <c:v>329</c:v>
                </c:pt>
                <c:pt idx="15">
                  <c:v>630</c:v>
                </c:pt>
                <c:pt idx="16">
                  <c:v>670</c:v>
                </c:pt>
                <c:pt idx="17">
                  <c:v>506</c:v>
                </c:pt>
                <c:pt idx="18">
                  <c:v>286</c:v>
                </c:pt>
                <c:pt idx="19">
                  <c:v>756</c:v>
                </c:pt>
                <c:pt idx="20">
                  <c:v>894</c:v>
                </c:pt>
                <c:pt idx="21">
                  <c:v>533</c:v>
                </c:pt>
                <c:pt idx="22">
                  <c:v>1296</c:v>
                </c:pt>
                <c:pt idx="23">
                  <c:v>1603</c:v>
                </c:pt>
                <c:pt idx="24">
                  <c:v>1820</c:v>
                </c:pt>
                <c:pt idx="25">
                  <c:v>1416</c:v>
                </c:pt>
                <c:pt idx="26">
                  <c:v>2433</c:v>
                </c:pt>
                <c:pt idx="27">
                  <c:v>2896</c:v>
                </c:pt>
                <c:pt idx="28">
                  <c:v>3341</c:v>
                </c:pt>
                <c:pt idx="29">
                  <c:v>3999</c:v>
                </c:pt>
              </c:numCache>
            </c:numRef>
          </c:xVal>
          <c:yVal>
            <c:numRef>
              <c:f>'NoneTimeSer.Prod.Ser'!$C$2:$C$31</c:f>
              <c:numCache>
                <c:formatCode>General</c:formatCode>
                <c:ptCount val="30"/>
                <c:pt idx="0">
                  <c:v>113</c:v>
                </c:pt>
                <c:pt idx="1">
                  <c:v>169</c:v>
                </c:pt>
                <c:pt idx="2">
                  <c:v>143</c:v>
                </c:pt>
                <c:pt idx="3">
                  <c:v>89</c:v>
                </c:pt>
                <c:pt idx="4">
                  <c:v>251</c:v>
                </c:pt>
                <c:pt idx="5">
                  <c:v>121</c:v>
                </c:pt>
                <c:pt idx="6">
                  <c:v>171</c:v>
                </c:pt>
                <c:pt idx="7">
                  <c:v>127</c:v>
                </c:pt>
                <c:pt idx="8">
                  <c:v>141</c:v>
                </c:pt>
                <c:pt idx="9">
                  <c:v>154</c:v>
                </c:pt>
                <c:pt idx="10">
                  <c:v>373</c:v>
                </c:pt>
                <c:pt idx="11">
                  <c:v>456</c:v>
                </c:pt>
                <c:pt idx="12">
                  <c:v>497</c:v>
                </c:pt>
                <c:pt idx="13">
                  <c:v>258</c:v>
                </c:pt>
                <c:pt idx="14">
                  <c:v>329</c:v>
                </c:pt>
                <c:pt idx="15">
                  <c:v>630</c:v>
                </c:pt>
                <c:pt idx="16">
                  <c:v>670</c:v>
                </c:pt>
                <c:pt idx="17">
                  <c:v>506</c:v>
                </c:pt>
                <c:pt idx="18">
                  <c:v>286</c:v>
                </c:pt>
                <c:pt idx="19">
                  <c:v>756</c:v>
                </c:pt>
                <c:pt idx="20">
                  <c:v>894</c:v>
                </c:pt>
                <c:pt idx="21">
                  <c:v>533</c:v>
                </c:pt>
                <c:pt idx="22">
                  <c:v>1296</c:v>
                </c:pt>
                <c:pt idx="23">
                  <c:v>1603</c:v>
                </c:pt>
                <c:pt idx="24">
                  <c:v>1820</c:v>
                </c:pt>
                <c:pt idx="25">
                  <c:v>1416</c:v>
                </c:pt>
                <c:pt idx="26">
                  <c:v>2433</c:v>
                </c:pt>
                <c:pt idx="27">
                  <c:v>2896</c:v>
                </c:pt>
                <c:pt idx="28">
                  <c:v>3341</c:v>
                </c:pt>
                <c:pt idx="29">
                  <c:v>3999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B8-45C2-BBBB-EB77B3D8C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6161839"/>
        <c:axId val="1871078255"/>
      </c:scatterChart>
      <c:valAx>
        <c:axId val="2026161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871078255"/>
        <c:crosses val="autoZero"/>
        <c:crossBetween val="midCat"/>
      </c:valAx>
      <c:valAx>
        <c:axId val="1871078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026161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3</xdr:row>
      <xdr:rowOff>180975</xdr:rowOff>
    </xdr:from>
    <xdr:to>
      <xdr:col>13</xdr:col>
      <xdr:colOff>342900</xdr:colOff>
      <xdr:row>18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7E08924-F456-4E6F-B77C-57A48EC61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21</xdr:row>
      <xdr:rowOff>171450</xdr:rowOff>
    </xdr:from>
    <xdr:to>
      <xdr:col>13</xdr:col>
      <xdr:colOff>438150</xdr:colOff>
      <xdr:row>36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D6CCDBE-A3DF-481C-9E48-C7C205F3D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485775</xdr:colOff>
      <xdr:row>3</xdr:row>
      <xdr:rowOff>200025</xdr:rowOff>
    </xdr:from>
    <xdr:to>
      <xdr:col>21</xdr:col>
      <xdr:colOff>180975</xdr:colOff>
      <xdr:row>18</xdr:row>
      <xdr:rowOff>85725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3A86190-5084-48EA-BC30-95DBFA3C5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47625</xdr:colOff>
      <xdr:row>21</xdr:row>
      <xdr:rowOff>76200</xdr:rowOff>
    </xdr:from>
    <xdr:to>
      <xdr:col>21</xdr:col>
      <xdr:colOff>352425</xdr:colOff>
      <xdr:row>35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555A4BC-7679-4316-843B-23B89AC64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26233</xdr:colOff>
      <xdr:row>16</xdr:row>
      <xdr:rowOff>30543</xdr:rowOff>
    </xdr:from>
    <xdr:to>
      <xdr:col>11</xdr:col>
      <xdr:colOff>602892</xdr:colOff>
      <xdr:row>29</xdr:row>
      <xdr:rowOff>63879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47D539-FFD0-46FA-8767-F61927EC7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178595</xdr:colOff>
      <xdr:row>16</xdr:row>
      <xdr:rowOff>19844</xdr:rowOff>
    </xdr:from>
    <xdr:to>
      <xdr:col>17</xdr:col>
      <xdr:colOff>348457</xdr:colOff>
      <xdr:row>29</xdr:row>
      <xdr:rowOff>33336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AC4173-17A7-424F-8FB3-2DCE42F97D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595316</xdr:colOff>
      <xdr:row>16</xdr:row>
      <xdr:rowOff>9920</xdr:rowOff>
    </xdr:from>
    <xdr:to>
      <xdr:col>24</xdr:col>
      <xdr:colOff>169865</xdr:colOff>
      <xdr:row>29</xdr:row>
      <xdr:rowOff>23412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8CEBA9-4000-48B9-B49C-4DF5692EC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4</xdr:row>
      <xdr:rowOff>61912</xdr:rowOff>
    </xdr:from>
    <xdr:to>
      <xdr:col>19</xdr:col>
      <xdr:colOff>400050</xdr:colOff>
      <xdr:row>17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7A671E-D643-4446-BA16-10099C087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1</xdr:row>
      <xdr:rowOff>9525</xdr:rowOff>
    </xdr:from>
    <xdr:to>
      <xdr:col>12</xdr:col>
      <xdr:colOff>19050</xdr:colOff>
      <xdr:row>14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D06DE4-727A-405C-9FB3-E549499A1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SOM686/SBS-SOM686-Sp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_html/CourseBase/Forecasting/PredAnalBase2021/PredAnaBase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S"/>
    </sheetNames>
    <sheetDataSet>
      <sheetData sheetId="0">
        <row r="25">
          <cell r="A25" t="str">
            <v>Additional Material- Moving Average</v>
          </cell>
          <cell r="B25"/>
          <cell r="C25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ArdiData84Var"/>
      <sheetName val="2.ArdiData28Vari"/>
      <sheetName val="3.ArdiData28Fixed"/>
      <sheetName val="1.StatFitPoissNorm"/>
      <sheetName val="Stationary"/>
      <sheetName val="0.Regression"/>
      <sheetName val="Trend"/>
      <sheetName val="TrendAdj"/>
      <sheetName val="1.Trend&amp;Season"/>
      <sheetName val="TrendAndSeas"/>
      <sheetName val="TrendAndSeas (2)"/>
      <sheetName val="TrAdES"/>
      <sheetName val="TrAdES2"/>
      <sheetName val="Sheet1"/>
      <sheetName val="3b.ArdiData28Fixed"/>
      <sheetName val="3c.ArdiData28Fixed"/>
      <sheetName val="3d.ArdiData28Fixed"/>
      <sheetName val="3e.ArdiData28Fixed"/>
      <sheetName val="3f.ArdiData28Fixed)"/>
      <sheetName val="3g.ArdiData28Fixed"/>
      <sheetName val="3h.ArdiData28Fixed"/>
    </sheetNames>
    <sheetDataSet>
      <sheetData sheetId="0"/>
      <sheetData sheetId="1"/>
      <sheetData sheetId="2"/>
      <sheetData sheetId="3">
        <row r="1">
          <cell r="B1" t="str">
            <v>Historical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F7E41-65CD-4134-93B6-C2E824BB7942}">
  <dimension ref="A1:N54"/>
  <sheetViews>
    <sheetView tabSelected="1" topLeftCell="A5" workbookViewId="0">
      <selection activeCell="X26" sqref="X26"/>
    </sheetView>
  </sheetViews>
  <sheetFormatPr defaultRowHeight="16.5" x14ac:dyDescent="0.3"/>
  <cols>
    <col min="1" max="1" width="9.140625" style="2"/>
    <col min="2" max="2" width="24.5703125" style="2" bestFit="1" customWidth="1"/>
    <col min="3" max="3" width="18.85546875" style="2" customWidth="1"/>
    <col min="4" max="4" width="18.5703125" style="2" customWidth="1"/>
    <col min="5" max="5" width="23.42578125" style="2" customWidth="1"/>
    <col min="6" max="6" width="10.85546875" bestFit="1" customWidth="1"/>
    <col min="8" max="16384" width="9.140625" style="2"/>
  </cols>
  <sheetData>
    <row r="1" spans="1:14" x14ac:dyDescent="0.3">
      <c r="A1" s="2">
        <v>0</v>
      </c>
      <c r="B1" s="2">
        <f>AVERAGE(B5:B54)</f>
        <v>3.06</v>
      </c>
      <c r="D1" s="2">
        <v>0</v>
      </c>
      <c r="E1" s="2">
        <f>AVERAGE(C5:C54)</f>
        <v>25.12</v>
      </c>
      <c r="J1" s="2">
        <v>0</v>
      </c>
      <c r="K1" s="2">
        <v>0</v>
      </c>
      <c r="M1" s="2">
        <v>0</v>
      </c>
      <c r="N1" s="2" t="e">
        <f>AVERAGE(L5:L54)</f>
        <v>#DIV/0!</v>
      </c>
    </row>
    <row r="2" spans="1:14" x14ac:dyDescent="0.3">
      <c r="A2" s="2">
        <v>50</v>
      </c>
      <c r="B2" s="2">
        <f>B1</f>
        <v>3.06</v>
      </c>
      <c r="D2" s="2">
        <v>50</v>
      </c>
      <c r="E2" s="2">
        <f>E1</f>
        <v>25.12</v>
      </c>
      <c r="J2" s="2">
        <v>50</v>
      </c>
      <c r="K2" s="2">
        <f>D54</f>
        <v>153</v>
      </c>
      <c r="M2" s="2">
        <v>50</v>
      </c>
      <c r="N2" s="2" t="e">
        <f>N1</f>
        <v>#DIV/0!</v>
      </c>
    </row>
    <row r="3" spans="1:14" x14ac:dyDescent="0.3">
      <c r="D3" s="2" t="s">
        <v>26</v>
      </c>
    </row>
    <row r="4" spans="1:14" x14ac:dyDescent="0.3">
      <c r="A4" s="2" t="s">
        <v>77</v>
      </c>
      <c r="B4" s="2" t="s">
        <v>79</v>
      </c>
      <c r="C4" s="2" t="s">
        <v>78</v>
      </c>
      <c r="D4" s="2" t="s">
        <v>80</v>
      </c>
      <c r="E4" s="2" t="s">
        <v>81</v>
      </c>
    </row>
    <row r="5" spans="1:14" x14ac:dyDescent="0.3">
      <c r="A5" s="2">
        <v>1</v>
      </c>
      <c r="B5" s="2">
        <v>2</v>
      </c>
      <c r="C5" s="34">
        <v>30</v>
      </c>
      <c r="D5" s="2">
        <f>SUM(B$5:B5)</f>
        <v>2</v>
      </c>
      <c r="E5" s="2">
        <f>SUM(C$5:C5)</f>
        <v>30</v>
      </c>
    </row>
    <row r="6" spans="1:14" x14ac:dyDescent="0.3">
      <c r="A6" s="2">
        <v>2</v>
      </c>
      <c r="B6" s="2">
        <v>2</v>
      </c>
      <c r="C6" s="34">
        <v>27</v>
      </c>
      <c r="D6" s="2">
        <f>SUM(B$5:B6)</f>
        <v>4</v>
      </c>
      <c r="E6" s="2">
        <f>SUM(C$5:C6)</f>
        <v>57</v>
      </c>
    </row>
    <row r="7" spans="1:14" x14ac:dyDescent="0.3">
      <c r="A7" s="2">
        <v>3</v>
      </c>
      <c r="B7" s="2">
        <v>1</v>
      </c>
      <c r="C7" s="34">
        <v>29</v>
      </c>
      <c r="D7" s="2">
        <f>SUM(B$5:B7)</f>
        <v>5</v>
      </c>
      <c r="E7" s="2">
        <f>SUM(C$5:C7)</f>
        <v>86</v>
      </c>
    </row>
    <row r="8" spans="1:14" x14ac:dyDescent="0.3">
      <c r="A8" s="2">
        <v>4</v>
      </c>
      <c r="B8" s="2">
        <v>0</v>
      </c>
      <c r="C8" s="34">
        <v>28</v>
      </c>
      <c r="D8" s="2">
        <f>SUM(B$5:B8)</f>
        <v>5</v>
      </c>
      <c r="E8" s="2">
        <f>SUM(C$5:C8)</f>
        <v>114</v>
      </c>
    </row>
    <row r="9" spans="1:14" x14ac:dyDescent="0.3">
      <c r="A9" s="2">
        <v>5</v>
      </c>
      <c r="B9" s="2">
        <v>2</v>
      </c>
      <c r="C9" s="34">
        <v>15</v>
      </c>
      <c r="D9" s="2">
        <f>SUM(B$5:B9)</f>
        <v>7</v>
      </c>
      <c r="E9" s="2">
        <f>SUM(C$5:C9)</f>
        <v>129</v>
      </c>
    </row>
    <row r="10" spans="1:14" x14ac:dyDescent="0.3">
      <c r="A10" s="2">
        <v>6</v>
      </c>
      <c r="B10" s="2">
        <v>1</v>
      </c>
      <c r="C10" s="34">
        <v>24</v>
      </c>
      <c r="D10" s="2">
        <f>SUM(B$5:B10)</f>
        <v>8</v>
      </c>
      <c r="E10" s="2">
        <f>SUM(C$5:C10)</f>
        <v>153</v>
      </c>
    </row>
    <row r="11" spans="1:14" x14ac:dyDescent="0.3">
      <c r="A11" s="2">
        <v>7</v>
      </c>
      <c r="B11" s="2">
        <v>0</v>
      </c>
      <c r="C11" s="34">
        <v>30</v>
      </c>
      <c r="D11" s="2">
        <f>SUM(B$5:B11)</f>
        <v>8</v>
      </c>
      <c r="E11" s="2">
        <f>SUM(C$5:C11)</f>
        <v>183</v>
      </c>
    </row>
    <row r="12" spans="1:14" x14ac:dyDescent="0.3">
      <c r="A12" s="2">
        <v>8</v>
      </c>
      <c r="B12" s="2">
        <v>2</v>
      </c>
      <c r="C12" s="34">
        <v>25</v>
      </c>
      <c r="D12" s="2">
        <f>SUM(B$5:B12)</f>
        <v>10</v>
      </c>
      <c r="E12" s="2">
        <f>SUM(C$5:C12)</f>
        <v>208</v>
      </c>
    </row>
    <row r="13" spans="1:14" x14ac:dyDescent="0.3">
      <c r="A13" s="2">
        <v>9</v>
      </c>
      <c r="B13" s="2">
        <v>2</v>
      </c>
      <c r="C13" s="34">
        <v>32</v>
      </c>
      <c r="D13" s="2">
        <f>SUM(B$5:B13)</f>
        <v>12</v>
      </c>
      <c r="E13" s="2">
        <f>SUM(C$5:C13)</f>
        <v>240</v>
      </c>
    </row>
    <row r="14" spans="1:14" x14ac:dyDescent="0.3">
      <c r="A14" s="2">
        <v>10</v>
      </c>
      <c r="B14" s="2">
        <v>3</v>
      </c>
      <c r="C14" s="34">
        <v>30</v>
      </c>
      <c r="D14" s="2">
        <f>SUM(B$5:B14)</f>
        <v>15</v>
      </c>
      <c r="E14" s="2">
        <f>SUM(C$5:C14)</f>
        <v>270</v>
      </c>
    </row>
    <row r="15" spans="1:14" x14ac:dyDescent="0.3">
      <c r="A15" s="2">
        <v>11</v>
      </c>
      <c r="B15" s="2">
        <v>1</v>
      </c>
      <c r="C15" s="34">
        <v>30</v>
      </c>
      <c r="D15" s="2">
        <f>SUM(B$5:B15)</f>
        <v>16</v>
      </c>
      <c r="E15" s="2">
        <f>SUM(C$5:C15)</f>
        <v>300</v>
      </c>
    </row>
    <row r="16" spans="1:14" x14ac:dyDescent="0.3">
      <c r="A16" s="2">
        <v>12</v>
      </c>
      <c r="B16" s="2">
        <v>3</v>
      </c>
      <c r="C16" s="34">
        <v>21</v>
      </c>
      <c r="D16" s="2">
        <f>SUM(B$5:B16)</f>
        <v>19</v>
      </c>
      <c r="E16" s="2">
        <f>SUM(C$5:C16)</f>
        <v>321</v>
      </c>
    </row>
    <row r="17" spans="1:5" x14ac:dyDescent="0.3">
      <c r="A17" s="2">
        <v>13</v>
      </c>
      <c r="B17" s="2">
        <v>3</v>
      </c>
      <c r="C17" s="34">
        <v>16</v>
      </c>
      <c r="D17" s="2">
        <f>SUM(B$5:B17)</f>
        <v>22</v>
      </c>
      <c r="E17" s="2">
        <f>SUM(C$5:C17)</f>
        <v>337</v>
      </c>
    </row>
    <row r="18" spans="1:5" x14ac:dyDescent="0.3">
      <c r="A18" s="2">
        <v>14</v>
      </c>
      <c r="B18" s="2">
        <v>2</v>
      </c>
      <c r="C18" s="34">
        <v>20</v>
      </c>
      <c r="D18" s="2">
        <f>SUM(B$5:B18)</f>
        <v>24</v>
      </c>
      <c r="E18" s="2">
        <f>SUM(C$5:C18)</f>
        <v>357</v>
      </c>
    </row>
    <row r="19" spans="1:5" x14ac:dyDescent="0.3">
      <c r="A19" s="2">
        <v>15</v>
      </c>
      <c r="B19" s="2">
        <v>1</v>
      </c>
      <c r="C19" s="34">
        <v>24</v>
      </c>
      <c r="D19" s="2">
        <f>SUM(B$5:B19)</f>
        <v>25</v>
      </c>
      <c r="E19" s="2">
        <f>SUM(C$5:C19)</f>
        <v>381</v>
      </c>
    </row>
    <row r="20" spans="1:5" x14ac:dyDescent="0.3">
      <c r="A20" s="2">
        <v>16</v>
      </c>
      <c r="B20" s="2">
        <v>6</v>
      </c>
      <c r="C20" s="34">
        <v>35</v>
      </c>
      <c r="D20" s="2">
        <f>SUM(B$5:B20)</f>
        <v>31</v>
      </c>
      <c r="E20" s="2">
        <f>SUM(C$5:C20)</f>
        <v>416</v>
      </c>
    </row>
    <row r="21" spans="1:5" x14ac:dyDescent="0.3">
      <c r="A21" s="2">
        <v>17</v>
      </c>
      <c r="B21" s="2">
        <v>2</v>
      </c>
      <c r="C21" s="34">
        <v>32</v>
      </c>
      <c r="D21" s="2">
        <f>SUM(B$5:B21)</f>
        <v>33</v>
      </c>
      <c r="E21" s="2">
        <f>SUM(C$5:C21)</f>
        <v>448</v>
      </c>
    </row>
    <row r="22" spans="1:5" x14ac:dyDescent="0.3">
      <c r="A22" s="2">
        <v>18</v>
      </c>
      <c r="B22" s="2">
        <v>1</v>
      </c>
      <c r="C22" s="34">
        <v>20</v>
      </c>
      <c r="D22" s="2">
        <f>SUM(B$5:B22)</f>
        <v>34</v>
      </c>
      <c r="E22" s="2">
        <f>SUM(C$5:C22)</f>
        <v>468</v>
      </c>
    </row>
    <row r="23" spans="1:5" x14ac:dyDescent="0.3">
      <c r="A23" s="2">
        <v>19</v>
      </c>
      <c r="B23" s="2">
        <v>2</v>
      </c>
      <c r="C23" s="34">
        <v>25</v>
      </c>
      <c r="D23" s="2">
        <f>SUM(B$5:B23)</f>
        <v>36</v>
      </c>
      <c r="E23" s="2">
        <f>SUM(C$5:C23)</f>
        <v>493</v>
      </c>
    </row>
    <row r="24" spans="1:5" x14ac:dyDescent="0.3">
      <c r="A24" s="2">
        <v>20</v>
      </c>
      <c r="B24" s="2">
        <v>2</v>
      </c>
      <c r="C24" s="34">
        <v>24</v>
      </c>
      <c r="D24" s="2">
        <f>SUM(B$5:B24)</f>
        <v>38</v>
      </c>
      <c r="E24" s="2">
        <f>SUM(C$5:C24)</f>
        <v>517</v>
      </c>
    </row>
    <row r="25" spans="1:5" x14ac:dyDescent="0.3">
      <c r="A25" s="2">
        <v>21</v>
      </c>
      <c r="B25" s="2">
        <v>3</v>
      </c>
      <c r="C25" s="34">
        <v>29</v>
      </c>
      <c r="D25" s="2">
        <f>SUM(B$5:B25)</f>
        <v>41</v>
      </c>
      <c r="E25" s="2">
        <f>SUM(C$5:C25)</f>
        <v>546</v>
      </c>
    </row>
    <row r="26" spans="1:5" x14ac:dyDescent="0.3">
      <c r="A26" s="2">
        <v>22</v>
      </c>
      <c r="B26" s="2">
        <v>4</v>
      </c>
      <c r="C26" s="34">
        <v>17</v>
      </c>
      <c r="D26" s="2">
        <f>SUM(B$5:B26)</f>
        <v>45</v>
      </c>
      <c r="E26" s="2">
        <f>SUM(C$5:C26)</f>
        <v>563</v>
      </c>
    </row>
    <row r="27" spans="1:5" x14ac:dyDescent="0.3">
      <c r="A27" s="2">
        <v>23</v>
      </c>
      <c r="B27" s="2">
        <v>4</v>
      </c>
      <c r="C27" s="34">
        <v>23</v>
      </c>
      <c r="D27" s="2">
        <f>SUM(B$5:B27)</f>
        <v>49</v>
      </c>
      <c r="E27" s="2">
        <f>SUM(C$5:C27)</f>
        <v>586</v>
      </c>
    </row>
    <row r="28" spans="1:5" x14ac:dyDescent="0.3">
      <c r="A28" s="2">
        <v>24</v>
      </c>
      <c r="B28" s="2">
        <v>5</v>
      </c>
      <c r="C28" s="34">
        <v>25</v>
      </c>
      <c r="D28" s="2">
        <f>SUM(B$5:B28)</f>
        <v>54</v>
      </c>
      <c r="E28" s="2">
        <f>SUM(C$5:C28)</f>
        <v>611</v>
      </c>
    </row>
    <row r="29" spans="1:5" x14ac:dyDescent="0.3">
      <c r="A29" s="2">
        <v>25</v>
      </c>
      <c r="B29" s="2">
        <v>4</v>
      </c>
      <c r="C29" s="34">
        <v>28</v>
      </c>
      <c r="D29" s="2">
        <f>SUM(B$5:B29)</f>
        <v>58</v>
      </c>
      <c r="E29" s="2">
        <f>SUM(C$5:C29)</f>
        <v>639</v>
      </c>
    </row>
    <row r="30" spans="1:5" x14ac:dyDescent="0.3">
      <c r="A30" s="2">
        <v>26</v>
      </c>
      <c r="B30" s="2">
        <v>2</v>
      </c>
      <c r="C30" s="34">
        <v>28</v>
      </c>
      <c r="D30" s="2">
        <f>SUM(B$5:B30)</f>
        <v>60</v>
      </c>
      <c r="E30" s="2">
        <f>SUM(C$5:C30)</f>
        <v>667</v>
      </c>
    </row>
    <row r="31" spans="1:5" x14ac:dyDescent="0.3">
      <c r="A31" s="2">
        <v>27</v>
      </c>
      <c r="B31" s="2">
        <v>1</v>
      </c>
      <c r="C31" s="34">
        <v>26</v>
      </c>
      <c r="D31" s="2">
        <f>SUM(B$5:B31)</f>
        <v>61</v>
      </c>
      <c r="E31" s="2">
        <f>SUM(C$5:C31)</f>
        <v>693</v>
      </c>
    </row>
    <row r="32" spans="1:5" x14ac:dyDescent="0.3">
      <c r="A32" s="2">
        <v>28</v>
      </c>
      <c r="B32" s="2">
        <v>4</v>
      </c>
      <c r="C32" s="34">
        <v>33</v>
      </c>
      <c r="D32" s="2">
        <f>SUM(B$5:B32)</f>
        <v>65</v>
      </c>
      <c r="E32" s="2">
        <f>SUM(C$5:C32)</f>
        <v>726</v>
      </c>
    </row>
    <row r="33" spans="1:5" x14ac:dyDescent="0.3">
      <c r="A33" s="2">
        <v>29</v>
      </c>
      <c r="B33" s="2">
        <v>3</v>
      </c>
      <c r="C33" s="34">
        <v>24</v>
      </c>
      <c r="D33" s="2">
        <f>SUM(B$5:B33)</f>
        <v>68</v>
      </c>
      <c r="E33" s="2">
        <f>SUM(C$5:C33)</f>
        <v>750</v>
      </c>
    </row>
    <row r="34" spans="1:5" x14ac:dyDescent="0.3">
      <c r="A34" s="2">
        <v>30</v>
      </c>
      <c r="B34" s="2">
        <v>4</v>
      </c>
      <c r="C34" s="34">
        <v>26</v>
      </c>
      <c r="D34" s="2">
        <f>SUM(B$5:B34)</f>
        <v>72</v>
      </c>
      <c r="E34" s="2">
        <f>SUM(C$5:C34)</f>
        <v>776</v>
      </c>
    </row>
    <row r="35" spans="1:5" x14ac:dyDescent="0.3">
      <c r="A35" s="2">
        <v>31</v>
      </c>
      <c r="B35" s="2">
        <v>3</v>
      </c>
      <c r="C35" s="34">
        <v>35</v>
      </c>
      <c r="D35" s="2">
        <f>SUM(B$5:B35)</f>
        <v>75</v>
      </c>
      <c r="E35" s="2">
        <f>SUM(C$5:C35)</f>
        <v>811</v>
      </c>
    </row>
    <row r="36" spans="1:5" x14ac:dyDescent="0.3">
      <c r="A36" s="2">
        <v>32</v>
      </c>
      <c r="B36" s="2">
        <v>1</v>
      </c>
      <c r="C36" s="34">
        <v>22</v>
      </c>
      <c r="D36" s="2">
        <f>SUM(B$5:B36)</f>
        <v>76</v>
      </c>
      <c r="E36" s="2">
        <f>SUM(C$5:C36)</f>
        <v>833</v>
      </c>
    </row>
    <row r="37" spans="1:5" x14ac:dyDescent="0.3">
      <c r="A37" s="2">
        <v>33</v>
      </c>
      <c r="B37" s="2">
        <v>5</v>
      </c>
      <c r="C37" s="34">
        <v>22</v>
      </c>
      <c r="D37" s="2">
        <f>SUM(B$5:B37)</f>
        <v>81</v>
      </c>
      <c r="E37" s="2">
        <f>SUM(C$5:C37)</f>
        <v>855</v>
      </c>
    </row>
    <row r="38" spans="1:5" x14ac:dyDescent="0.3">
      <c r="A38" s="2">
        <v>34</v>
      </c>
      <c r="B38" s="2">
        <v>2</v>
      </c>
      <c r="C38" s="34">
        <v>20</v>
      </c>
      <c r="D38" s="2">
        <f>SUM(B$5:B38)</f>
        <v>83</v>
      </c>
      <c r="E38" s="2">
        <f>SUM(C$5:C38)</f>
        <v>875</v>
      </c>
    </row>
    <row r="39" spans="1:5" x14ac:dyDescent="0.3">
      <c r="A39" s="2">
        <v>35</v>
      </c>
      <c r="B39" s="2">
        <v>0</v>
      </c>
      <c r="C39" s="34">
        <v>20</v>
      </c>
      <c r="D39" s="2">
        <f>SUM(B$5:B39)</f>
        <v>83</v>
      </c>
      <c r="E39" s="2">
        <f>SUM(C$5:C39)</f>
        <v>895</v>
      </c>
    </row>
    <row r="40" spans="1:5" x14ac:dyDescent="0.3">
      <c r="A40" s="2">
        <v>36</v>
      </c>
      <c r="B40" s="2">
        <v>7</v>
      </c>
      <c r="C40" s="34">
        <v>16</v>
      </c>
      <c r="D40" s="2">
        <f>SUM(B$5:B40)</f>
        <v>90</v>
      </c>
      <c r="E40" s="2">
        <f>SUM(C$5:C40)</f>
        <v>911</v>
      </c>
    </row>
    <row r="41" spans="1:5" x14ac:dyDescent="0.3">
      <c r="A41" s="2">
        <v>37</v>
      </c>
      <c r="B41" s="2">
        <v>3</v>
      </c>
      <c r="C41" s="34">
        <v>22</v>
      </c>
      <c r="D41" s="2">
        <f>SUM(B$5:B41)</f>
        <v>93</v>
      </c>
      <c r="E41" s="2">
        <f>SUM(C$5:C41)</f>
        <v>933</v>
      </c>
    </row>
    <row r="42" spans="1:5" x14ac:dyDescent="0.3">
      <c r="A42" s="2">
        <v>38</v>
      </c>
      <c r="B42" s="2">
        <v>5</v>
      </c>
      <c r="C42" s="34">
        <v>23</v>
      </c>
      <c r="D42" s="2">
        <f>SUM(B$5:B42)</f>
        <v>98</v>
      </c>
      <c r="E42" s="2">
        <f>SUM(C$5:C42)</f>
        <v>956</v>
      </c>
    </row>
    <row r="43" spans="1:5" x14ac:dyDescent="0.3">
      <c r="A43" s="2">
        <v>39</v>
      </c>
      <c r="B43" s="2">
        <v>5</v>
      </c>
      <c r="C43" s="34">
        <v>28</v>
      </c>
      <c r="D43" s="2">
        <f>SUM(B$5:B43)</f>
        <v>103</v>
      </c>
      <c r="E43" s="2">
        <f>SUM(C$5:C43)</f>
        <v>984</v>
      </c>
    </row>
    <row r="44" spans="1:5" x14ac:dyDescent="0.3">
      <c r="A44" s="2">
        <v>40</v>
      </c>
      <c r="B44" s="2">
        <v>6</v>
      </c>
      <c r="C44" s="34">
        <v>22</v>
      </c>
      <c r="D44" s="2">
        <f>SUM(B$5:B44)</f>
        <v>109</v>
      </c>
      <c r="E44" s="2">
        <f>SUM(C$5:C44)</f>
        <v>1006</v>
      </c>
    </row>
    <row r="45" spans="1:5" x14ac:dyDescent="0.3">
      <c r="A45" s="2">
        <v>41</v>
      </c>
      <c r="B45" s="2">
        <v>2</v>
      </c>
      <c r="C45" s="34">
        <v>17</v>
      </c>
      <c r="D45" s="2">
        <f>SUM(B$5:B45)</f>
        <v>111</v>
      </c>
      <c r="E45" s="2">
        <f>SUM(C$5:C45)</f>
        <v>1023</v>
      </c>
    </row>
    <row r="46" spans="1:5" x14ac:dyDescent="0.3">
      <c r="A46" s="2">
        <v>42</v>
      </c>
      <c r="B46" s="2">
        <v>3</v>
      </c>
      <c r="C46" s="34">
        <v>23</v>
      </c>
      <c r="D46" s="2">
        <f>SUM(B$5:B46)</f>
        <v>114</v>
      </c>
      <c r="E46" s="2">
        <f>SUM(C$5:C46)</f>
        <v>1046</v>
      </c>
    </row>
    <row r="47" spans="1:5" x14ac:dyDescent="0.3">
      <c r="A47" s="2">
        <v>43</v>
      </c>
      <c r="B47" s="2">
        <v>4</v>
      </c>
      <c r="C47" s="34">
        <v>26</v>
      </c>
      <c r="D47" s="2">
        <f>SUM(B$5:B47)</f>
        <v>118</v>
      </c>
      <c r="E47" s="2">
        <f>SUM(C$5:C47)</f>
        <v>1072</v>
      </c>
    </row>
    <row r="48" spans="1:5" x14ac:dyDescent="0.3">
      <c r="A48" s="2">
        <v>44</v>
      </c>
      <c r="B48" s="2">
        <v>2</v>
      </c>
      <c r="C48" s="34">
        <v>29</v>
      </c>
      <c r="D48" s="2">
        <f>SUM(B$5:B48)</f>
        <v>120</v>
      </c>
      <c r="E48" s="2">
        <f>SUM(C$5:C48)</f>
        <v>1101</v>
      </c>
    </row>
    <row r="49" spans="1:5" x14ac:dyDescent="0.3">
      <c r="A49" s="2">
        <v>45</v>
      </c>
      <c r="B49" s="2">
        <v>3</v>
      </c>
      <c r="C49" s="34">
        <v>20</v>
      </c>
      <c r="D49" s="2">
        <f>SUM(B$5:B49)</f>
        <v>123</v>
      </c>
      <c r="E49" s="2">
        <f>SUM(C$5:C49)</f>
        <v>1121</v>
      </c>
    </row>
    <row r="50" spans="1:5" x14ac:dyDescent="0.3">
      <c r="A50" s="2">
        <v>46</v>
      </c>
      <c r="B50" s="2">
        <v>3</v>
      </c>
      <c r="C50" s="34">
        <v>26</v>
      </c>
      <c r="D50" s="2">
        <f>SUM(B$5:B50)</f>
        <v>126</v>
      </c>
      <c r="E50" s="2">
        <f>SUM(C$5:C50)</f>
        <v>1147</v>
      </c>
    </row>
    <row r="51" spans="1:5" x14ac:dyDescent="0.3">
      <c r="A51" s="2">
        <v>47</v>
      </c>
      <c r="B51" s="2">
        <v>6</v>
      </c>
      <c r="C51" s="34">
        <v>21</v>
      </c>
      <c r="D51" s="2">
        <f>SUM(B$5:B51)</f>
        <v>132</v>
      </c>
      <c r="E51" s="2">
        <f>SUM(C$5:C51)</f>
        <v>1168</v>
      </c>
    </row>
    <row r="52" spans="1:5" x14ac:dyDescent="0.3">
      <c r="A52" s="2">
        <v>48</v>
      </c>
      <c r="B52" s="2">
        <v>11</v>
      </c>
      <c r="C52" s="34">
        <v>31</v>
      </c>
      <c r="D52" s="2">
        <f>SUM(B$5:B52)</f>
        <v>143</v>
      </c>
      <c r="E52" s="2">
        <f>SUM(C$5:C52)</f>
        <v>1199</v>
      </c>
    </row>
    <row r="53" spans="1:5" x14ac:dyDescent="0.3">
      <c r="A53" s="2">
        <v>49</v>
      </c>
      <c r="B53" s="2">
        <v>5</v>
      </c>
      <c r="C53" s="34">
        <v>33</v>
      </c>
      <c r="D53" s="2">
        <f>SUM(B$5:B53)</f>
        <v>148</v>
      </c>
      <c r="E53" s="2">
        <f>SUM(C$5:C53)</f>
        <v>1232</v>
      </c>
    </row>
    <row r="54" spans="1:5" x14ac:dyDescent="0.3">
      <c r="A54" s="2">
        <v>50</v>
      </c>
      <c r="B54" s="2">
        <v>5</v>
      </c>
      <c r="C54" s="34">
        <v>24</v>
      </c>
      <c r="D54" s="2">
        <f>SUM(B$5:B54)</f>
        <v>153</v>
      </c>
      <c r="E54" s="2">
        <f>SUM(C$5:C54)</f>
        <v>1256</v>
      </c>
    </row>
  </sheetData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C32C-BFAD-4213-9112-9607F5FA416A}">
  <dimension ref="A1:AL299"/>
  <sheetViews>
    <sheetView zoomScale="96" zoomScaleNormal="96" workbookViewId="0">
      <selection activeCell="K28" sqref="K28"/>
    </sheetView>
  </sheetViews>
  <sheetFormatPr defaultColWidth="9.140625" defaultRowHeight="13.5" x14ac:dyDescent="0.25"/>
  <cols>
    <col min="1" max="1" width="4.5703125" style="5" bestFit="1" customWidth="1"/>
    <col min="2" max="2" width="9.7109375" style="5" bestFit="1" customWidth="1"/>
    <col min="3" max="3" width="6.7109375" style="5" bestFit="1" customWidth="1"/>
    <col min="4" max="4" width="9.140625" style="5" customWidth="1"/>
    <col min="5" max="5" width="13" style="5" customWidth="1"/>
    <col min="6" max="7" width="5.85546875" style="5" customWidth="1"/>
    <col min="8" max="8" width="9.7109375" style="5" customWidth="1"/>
    <col min="9" max="9" width="6" style="5" bestFit="1" customWidth="1"/>
    <col min="10" max="10" width="4.85546875" style="5" bestFit="1" customWidth="1"/>
    <col min="11" max="11" width="8.7109375" style="5" bestFit="1" customWidth="1"/>
    <col min="12" max="12" width="10.42578125" style="5" customWidth="1"/>
    <col min="13" max="13" width="12.140625" style="5" bestFit="1" customWidth="1"/>
    <col min="14" max="14" width="13.85546875" style="5" bestFit="1" customWidth="1"/>
    <col min="15" max="15" width="12.42578125" style="5" bestFit="1" customWidth="1"/>
    <col min="16" max="16" width="12.140625" style="5" bestFit="1" customWidth="1"/>
    <col min="17" max="18" width="9.28515625" style="5" bestFit="1" customWidth="1"/>
    <col min="19" max="19" width="14" style="5" bestFit="1" customWidth="1"/>
    <col min="20" max="20" width="9.28515625" style="5" bestFit="1" customWidth="1"/>
    <col min="21" max="22" width="9.140625" style="5"/>
    <col min="23" max="23" width="9.28515625" style="5" bestFit="1" customWidth="1"/>
    <col min="24" max="34" width="9.140625" style="5"/>
    <col min="35" max="35" width="9.140625" style="5" customWidth="1"/>
    <col min="36" max="16384" width="9.140625" style="5"/>
  </cols>
  <sheetData>
    <row r="1" spans="1:25" ht="17.25" thickBot="1" x14ac:dyDescent="0.35">
      <c r="A1" s="7" t="s">
        <v>0</v>
      </c>
      <c r="B1" s="8" t="s">
        <v>27</v>
      </c>
      <c r="C1"/>
      <c r="D1"/>
      <c r="E1" s="3" t="s">
        <v>1</v>
      </c>
      <c r="F1" s="3" t="s">
        <v>2</v>
      </c>
      <c r="G1" s="4" t="s">
        <v>3</v>
      </c>
      <c r="H1" s="31" t="s">
        <v>4</v>
      </c>
      <c r="I1" s="36" t="s">
        <v>5</v>
      </c>
      <c r="J1" s="36" t="s">
        <v>6</v>
      </c>
      <c r="K1" s="4" t="s">
        <v>7</v>
      </c>
      <c r="L1" s="25" t="s">
        <v>28</v>
      </c>
      <c r="M1" s="25" t="s">
        <v>29</v>
      </c>
      <c r="N1" s="25" t="s">
        <v>30</v>
      </c>
      <c r="O1" s="25" t="s">
        <v>30</v>
      </c>
      <c r="P1" s="25" t="s">
        <v>31</v>
      </c>
      <c r="S1" s="26" t="s">
        <v>14</v>
      </c>
      <c r="T1" s="27" t="s">
        <v>15</v>
      </c>
      <c r="U1"/>
      <c r="V1" s="6" t="s">
        <v>13</v>
      </c>
    </row>
    <row r="2" spans="1:25" ht="17.25" thickBot="1" x14ac:dyDescent="0.35">
      <c r="A2" s="1">
        <v>1</v>
      </c>
      <c r="B2" s="14">
        <v>50</v>
      </c>
      <c r="C2"/>
      <c r="D2"/>
      <c r="E2" s="9" t="str">
        <f>F2&amp;" - "&amp;G2</f>
        <v>21 - 28</v>
      </c>
      <c r="F2" s="37">
        <f>Y4</f>
        <v>21</v>
      </c>
      <c r="G2" s="10">
        <f t="shared" ref="G2:G14" si="0">F2+$Y$3</f>
        <v>28</v>
      </c>
      <c r="H2" s="32">
        <f t="shared" ref="H2:H14" si="1">COUNTIF($B$2:$B$29, "&lt;"&amp;G2)</f>
        <v>1</v>
      </c>
      <c r="I2" s="11">
        <f>H2</f>
        <v>1</v>
      </c>
      <c r="J2" s="12">
        <f t="shared" ref="J2:J14" si="2">I2/$I$15</f>
        <v>3.5714285714285712E-2</v>
      </c>
      <c r="K2" s="13">
        <f t="shared" ref="K2:K14" si="3">H2/$I$15</f>
        <v>3.5714285714285712E-2</v>
      </c>
      <c r="L2" s="28">
        <f>POISSON(G2,$T$2,1)-POISSON(F2,$T$2,1)</f>
        <v>2.6452199417822324E-4</v>
      </c>
      <c r="M2" s="28">
        <f>SUM(L$2:L2)</f>
        <v>2.6452199417822324E-4</v>
      </c>
      <c r="N2" s="28">
        <f t="shared" ref="N2:N14" si="4">_xlfn.NORM.DIST(G2,$T$2,$T$7,1)-_xlfn.NORM.DIST(F2,$T$2,$T$7,1)</f>
        <v>4.4945920040427086E-2</v>
      </c>
      <c r="O2" s="28">
        <f>N2/$N$15</f>
        <v>4.64328589960755E-2</v>
      </c>
      <c r="P2" s="28">
        <f>SUM(O$2:O2)</f>
        <v>4.64328589960755E-2</v>
      </c>
      <c r="S2" s="38" t="s">
        <v>8</v>
      </c>
      <c r="T2" s="43">
        <f>AVERAGE($B$2:$B$29)</f>
        <v>51.392857142857146</v>
      </c>
      <c r="U2"/>
      <c r="V2" s="5" t="s">
        <v>20</v>
      </c>
      <c r="Y2" s="5">
        <f>ROUND(T6/10,0)</f>
        <v>7</v>
      </c>
    </row>
    <row r="3" spans="1:25" ht="17.25" thickBot="1" x14ac:dyDescent="0.35">
      <c r="A3" s="1">
        <v>2</v>
      </c>
      <c r="B3" s="14">
        <v>25</v>
      </c>
      <c r="C3"/>
      <c r="D3"/>
      <c r="E3" s="15" t="str">
        <f t="shared" ref="E3:E14" si="5">F3&amp;" - "&amp;G3</f>
        <v>28 - 35</v>
      </c>
      <c r="F3" s="16">
        <f>G2</f>
        <v>28</v>
      </c>
      <c r="G3" s="17">
        <f t="shared" si="0"/>
        <v>35</v>
      </c>
      <c r="H3" s="32">
        <f t="shared" si="1"/>
        <v>4</v>
      </c>
      <c r="I3" s="39">
        <f>H3-H2</f>
        <v>3</v>
      </c>
      <c r="J3" s="29">
        <f t="shared" si="2"/>
        <v>0.10714285714285714</v>
      </c>
      <c r="K3" s="18">
        <f t="shared" si="3"/>
        <v>0.14285714285714285</v>
      </c>
      <c r="L3" s="28">
        <f t="shared" ref="L3:L14" si="6">POISSON(G3,$T$2,1)-POISSON(F3,$T$2,1)</f>
        <v>9.7880306542810734E-3</v>
      </c>
      <c r="M3" s="28">
        <f>SUM(L$2:L3)</f>
        <v>1.0052552648459296E-2</v>
      </c>
      <c r="N3" s="28">
        <f t="shared" si="4"/>
        <v>8.1880206371851186E-2</v>
      </c>
      <c r="O3" s="28">
        <f t="shared" ref="O3:O14" si="7">N3/$N$15</f>
        <v>8.4589036638120674E-2</v>
      </c>
      <c r="P3" s="28">
        <f>SUM(O$2:O3)</f>
        <v>0.13102189563419617</v>
      </c>
      <c r="S3" s="30" t="s">
        <v>17</v>
      </c>
      <c r="T3" s="42">
        <f>MEDIAN(B$2:B$29)</f>
        <v>49</v>
      </c>
      <c r="U3"/>
      <c r="V3" s="5" t="s">
        <v>21</v>
      </c>
      <c r="Y3" s="5">
        <f>ROUND(Y2,-LEN(Y2)+1)</f>
        <v>7</v>
      </c>
    </row>
    <row r="4" spans="1:25" ht="17.25" thickBot="1" x14ac:dyDescent="0.35">
      <c r="A4" s="1">
        <v>3</v>
      </c>
      <c r="B4" s="14">
        <v>33</v>
      </c>
      <c r="C4"/>
      <c r="D4"/>
      <c r="E4" s="15" t="str">
        <f t="shared" si="5"/>
        <v>35 - 42</v>
      </c>
      <c r="F4" s="16">
        <f t="shared" ref="F4:F13" si="8">G3</f>
        <v>35</v>
      </c>
      <c r="G4" s="17">
        <f t="shared" si="0"/>
        <v>42</v>
      </c>
      <c r="H4" s="32">
        <f t="shared" si="1"/>
        <v>9</v>
      </c>
      <c r="I4" s="39">
        <f t="shared" ref="I4:I14" si="9">H4-H3</f>
        <v>5</v>
      </c>
      <c r="J4" s="29">
        <f t="shared" si="2"/>
        <v>0.17857142857142858</v>
      </c>
      <c r="K4" s="18">
        <f t="shared" si="3"/>
        <v>0.32142857142857145</v>
      </c>
      <c r="L4" s="28">
        <f t="shared" si="6"/>
        <v>9.4672969820577185E-2</v>
      </c>
      <c r="M4" s="28">
        <f>SUM(L$2:L4)</f>
        <v>0.10472552246903648</v>
      </c>
      <c r="N4" s="28">
        <f t="shared" si="4"/>
        <v>0.12465544466098999</v>
      </c>
      <c r="O4" s="28">
        <f t="shared" si="7"/>
        <v>0.12877940155259177</v>
      </c>
      <c r="P4" s="28">
        <f>SUM(O$2:O4)</f>
        <v>0.25980129718678791</v>
      </c>
      <c r="S4" s="40" t="s">
        <v>9</v>
      </c>
      <c r="T4" s="44">
        <f>MAX(B$2:B$29)</f>
        <v>90</v>
      </c>
      <c r="U4"/>
      <c r="V4" s="5" t="s">
        <v>22</v>
      </c>
      <c r="Y4" s="5">
        <f>Y3*INT(T5/Y3)</f>
        <v>21</v>
      </c>
    </row>
    <row r="5" spans="1:25" ht="17.25" thickBot="1" x14ac:dyDescent="0.35">
      <c r="A5" s="1">
        <v>4</v>
      </c>
      <c r="B5" s="14">
        <v>72</v>
      </c>
      <c r="C5"/>
      <c r="D5"/>
      <c r="E5" s="15" t="str">
        <f t="shared" si="5"/>
        <v>42 - 49</v>
      </c>
      <c r="F5" s="16">
        <f t="shared" si="8"/>
        <v>42</v>
      </c>
      <c r="G5" s="17">
        <f t="shared" si="0"/>
        <v>49</v>
      </c>
      <c r="H5" s="32">
        <f t="shared" si="1"/>
        <v>14</v>
      </c>
      <c r="I5" s="39">
        <f t="shared" si="9"/>
        <v>5</v>
      </c>
      <c r="J5" s="29">
        <f t="shared" si="2"/>
        <v>0.17857142857142858</v>
      </c>
      <c r="K5" s="18">
        <f t="shared" si="3"/>
        <v>0.5</v>
      </c>
      <c r="L5" s="28">
        <f t="shared" si="6"/>
        <v>0.29957239696939675</v>
      </c>
      <c r="M5" s="28">
        <f>SUM(L$2:L5)</f>
        <v>0.40429791943843324</v>
      </c>
      <c r="N5" s="28">
        <f t="shared" si="4"/>
        <v>0.15859747922570577</v>
      </c>
      <c r="O5" s="28">
        <f t="shared" si="7"/>
        <v>0.16384433522322964</v>
      </c>
      <c r="P5" s="28">
        <f>SUM(O$2:O5)</f>
        <v>0.42364563241001751</v>
      </c>
      <c r="S5" s="40" t="s">
        <v>10</v>
      </c>
      <c r="T5" s="44">
        <f>MIN(B$2:B$29)</f>
        <v>25</v>
      </c>
      <c r="U5"/>
      <c r="V5" s="5" t="s">
        <v>19</v>
      </c>
      <c r="Y5" s="5">
        <f>ROUNDUP(T4/Y3,0)</f>
        <v>13</v>
      </c>
    </row>
    <row r="6" spans="1:25" ht="17.25" thickBot="1" x14ac:dyDescent="0.35">
      <c r="A6" s="1">
        <v>5</v>
      </c>
      <c r="B6" s="14">
        <v>67</v>
      </c>
      <c r="C6"/>
      <c r="D6"/>
      <c r="E6" s="15" t="str">
        <f t="shared" si="5"/>
        <v>49 - 56</v>
      </c>
      <c r="F6" s="16">
        <f t="shared" si="8"/>
        <v>49</v>
      </c>
      <c r="G6" s="17">
        <f t="shared" si="0"/>
        <v>56</v>
      </c>
      <c r="H6" s="32">
        <f t="shared" si="1"/>
        <v>18</v>
      </c>
      <c r="I6" s="39">
        <f t="shared" si="9"/>
        <v>4</v>
      </c>
      <c r="J6" s="29">
        <f t="shared" si="2"/>
        <v>0.14285714285714285</v>
      </c>
      <c r="K6" s="18">
        <f t="shared" si="3"/>
        <v>0.6428571428571429</v>
      </c>
      <c r="L6" s="28">
        <f t="shared" si="6"/>
        <v>0.36116651115701282</v>
      </c>
      <c r="M6" s="28">
        <f>SUM(L$2:L6)</f>
        <v>0.76546443059544611</v>
      </c>
      <c r="N6" s="28">
        <f t="shared" si="4"/>
        <v>0.1686317081221278</v>
      </c>
      <c r="O6" s="28">
        <f t="shared" si="7"/>
        <v>0.17421052496999276</v>
      </c>
      <c r="P6" s="28">
        <f>SUM(O$2:O6)</f>
        <v>0.5978561573800103</v>
      </c>
      <c r="S6" s="40" t="s">
        <v>1</v>
      </c>
      <c r="T6" s="44">
        <f>T4-T5</f>
        <v>65</v>
      </c>
      <c r="U6"/>
      <c r="V6" s="5" t="s">
        <v>23</v>
      </c>
      <c r="Y6" s="5">
        <f>Y5*Y3</f>
        <v>91</v>
      </c>
    </row>
    <row r="7" spans="1:25" ht="17.25" thickBot="1" x14ac:dyDescent="0.35">
      <c r="A7" s="1">
        <v>6</v>
      </c>
      <c r="B7" s="14">
        <v>35</v>
      </c>
      <c r="C7"/>
      <c r="D7"/>
      <c r="E7" s="15" t="str">
        <f t="shared" si="5"/>
        <v>56 - 63</v>
      </c>
      <c r="F7" s="16">
        <f t="shared" si="8"/>
        <v>56</v>
      </c>
      <c r="G7" s="17">
        <f t="shared" si="0"/>
        <v>63</v>
      </c>
      <c r="H7" s="32">
        <f t="shared" si="1"/>
        <v>21</v>
      </c>
      <c r="I7" s="39">
        <f t="shared" si="9"/>
        <v>3</v>
      </c>
      <c r="J7" s="29">
        <f t="shared" si="2"/>
        <v>0.10714285714285714</v>
      </c>
      <c r="K7" s="18">
        <f t="shared" si="3"/>
        <v>0.75</v>
      </c>
      <c r="L7" s="28">
        <f t="shared" si="6"/>
        <v>0.18514118188091522</v>
      </c>
      <c r="M7" s="28">
        <f>SUM(L$2:L7)</f>
        <v>0.95060561247636133</v>
      </c>
      <c r="N7" s="28">
        <f t="shared" si="4"/>
        <v>0.14984472741980437</v>
      </c>
      <c r="O7" s="28">
        <f t="shared" si="7"/>
        <v>0.15480201747635716</v>
      </c>
      <c r="P7" s="28">
        <f>SUM(O$2:O7)</f>
        <v>0.75265817485636743</v>
      </c>
      <c r="S7" s="40" t="s">
        <v>11</v>
      </c>
      <c r="T7" s="44">
        <f>_xlfn.STDEV.S(B$2:B$29)</f>
        <v>16.398598146305705</v>
      </c>
      <c r="U7"/>
      <c r="V7" s="5" t="s">
        <v>24</v>
      </c>
      <c r="Y7" s="5">
        <v>4</v>
      </c>
    </row>
    <row r="8" spans="1:25" ht="17.25" thickBot="1" x14ac:dyDescent="0.35">
      <c r="A8" s="1">
        <v>7</v>
      </c>
      <c r="B8" s="14">
        <v>42</v>
      </c>
      <c r="C8"/>
      <c r="D8"/>
      <c r="E8" s="15" t="str">
        <f t="shared" si="5"/>
        <v>63 - 70</v>
      </c>
      <c r="F8" s="16">
        <f t="shared" si="8"/>
        <v>63</v>
      </c>
      <c r="G8" s="17">
        <f t="shared" si="0"/>
        <v>70</v>
      </c>
      <c r="H8" s="32">
        <f t="shared" si="1"/>
        <v>24</v>
      </c>
      <c r="I8" s="39">
        <f t="shared" si="9"/>
        <v>3</v>
      </c>
      <c r="J8" s="29">
        <f t="shared" si="2"/>
        <v>0.10714285714285714</v>
      </c>
      <c r="K8" s="18">
        <f t="shared" si="3"/>
        <v>0.8571428571428571</v>
      </c>
      <c r="L8" s="28">
        <f t="shared" si="6"/>
        <v>4.3905507794962273E-2</v>
      </c>
      <c r="M8" s="28">
        <f>SUM(L$2:L8)</f>
        <v>0.9945111202713236</v>
      </c>
      <c r="N8" s="28">
        <f t="shared" si="4"/>
        <v>0.11127571368707556</v>
      </c>
      <c r="O8" s="28">
        <f t="shared" si="7"/>
        <v>0.11495703099796981</v>
      </c>
      <c r="P8" s="28">
        <f>SUM(O$2:O8)</f>
        <v>0.86761520585433727</v>
      </c>
      <c r="S8" s="40" t="s">
        <v>12</v>
      </c>
      <c r="T8" s="44">
        <f>T7/T2</f>
        <v>0.3190832161894091</v>
      </c>
      <c r="U8"/>
    </row>
    <row r="9" spans="1:25" ht="17.25" thickBot="1" x14ac:dyDescent="0.35">
      <c r="A9" s="1">
        <v>8</v>
      </c>
      <c r="B9" s="14">
        <v>44</v>
      </c>
      <c r="C9"/>
      <c r="D9"/>
      <c r="E9" s="15" t="str">
        <f t="shared" si="5"/>
        <v>70 - 77</v>
      </c>
      <c r="F9" s="16">
        <f t="shared" si="8"/>
        <v>70</v>
      </c>
      <c r="G9" s="17">
        <f t="shared" si="0"/>
        <v>77</v>
      </c>
      <c r="H9" s="32">
        <f t="shared" si="1"/>
        <v>26</v>
      </c>
      <c r="I9" s="39">
        <f t="shared" si="9"/>
        <v>2</v>
      </c>
      <c r="J9" s="29">
        <f t="shared" si="2"/>
        <v>7.1428571428571425E-2</v>
      </c>
      <c r="K9" s="18">
        <f t="shared" si="3"/>
        <v>0.9285714285714286</v>
      </c>
      <c r="L9" s="28">
        <f t="shared" si="6"/>
        <v>5.1584163970143093E-3</v>
      </c>
      <c r="M9" s="28">
        <f>SUM(L$2:L9)</f>
        <v>0.99966953666833791</v>
      </c>
      <c r="N9" s="28">
        <f t="shared" si="4"/>
        <v>6.9057295119646089E-2</v>
      </c>
      <c r="O9" s="28">
        <f t="shared" si="7"/>
        <v>7.1341906986368386E-2</v>
      </c>
      <c r="P9" s="28">
        <f>SUM(O$2:O9)</f>
        <v>0.93895711284070571</v>
      </c>
      <c r="S9" s="30" t="s">
        <v>18</v>
      </c>
      <c r="T9" s="42">
        <f>T2/T3</f>
        <v>1.0488338192419826</v>
      </c>
      <c r="U9"/>
      <c r="V9"/>
      <c r="W9"/>
    </row>
    <row r="10" spans="1:25" ht="17.25" thickBot="1" x14ac:dyDescent="0.35">
      <c r="A10" s="1">
        <v>9</v>
      </c>
      <c r="B10" s="14">
        <v>51</v>
      </c>
      <c r="C10"/>
      <c r="D10"/>
      <c r="E10" s="15" t="str">
        <f t="shared" si="5"/>
        <v>77 - 84</v>
      </c>
      <c r="F10" s="16">
        <f t="shared" si="8"/>
        <v>77</v>
      </c>
      <c r="G10" s="17">
        <f t="shared" si="0"/>
        <v>84</v>
      </c>
      <c r="H10" s="32">
        <f t="shared" si="1"/>
        <v>27</v>
      </c>
      <c r="I10" s="39">
        <f t="shared" si="9"/>
        <v>1</v>
      </c>
      <c r="J10" s="29">
        <f t="shared" si="2"/>
        <v>3.5714285714285712E-2</v>
      </c>
      <c r="K10" s="18">
        <f t="shared" si="3"/>
        <v>0.9642857142857143</v>
      </c>
      <c r="L10" s="28">
        <f t="shared" si="6"/>
        <v>3.1810866270798321E-4</v>
      </c>
      <c r="M10" s="28">
        <f>SUM(L$2:L10)</f>
        <v>0.99998764533104589</v>
      </c>
      <c r="N10" s="28">
        <f t="shared" si="4"/>
        <v>3.5814490626567164E-2</v>
      </c>
      <c r="O10" s="28">
        <f t="shared" si="7"/>
        <v>3.6999335908217822E-2</v>
      </c>
      <c r="P10" s="28">
        <f>SUM(O$2:O10)</f>
        <v>0.97595644874892351</v>
      </c>
      <c r="S10" s="41" t="s">
        <v>16</v>
      </c>
      <c r="T10" s="45">
        <f>T6/T2</f>
        <v>1.2647671994440584</v>
      </c>
      <c r="U10"/>
      <c r="V10"/>
      <c r="W10"/>
    </row>
    <row r="11" spans="1:25" ht="17.25" thickBot="1" x14ac:dyDescent="0.35">
      <c r="A11" s="1">
        <v>10</v>
      </c>
      <c r="B11" s="14">
        <v>39</v>
      </c>
      <c r="C11"/>
      <c r="D11"/>
      <c r="E11" s="15" t="str">
        <f t="shared" si="5"/>
        <v>84 - 91</v>
      </c>
      <c r="F11" s="16">
        <f t="shared" si="8"/>
        <v>84</v>
      </c>
      <c r="G11" s="17">
        <f t="shared" si="0"/>
        <v>91</v>
      </c>
      <c r="H11" s="32">
        <f t="shared" si="1"/>
        <v>28</v>
      </c>
      <c r="I11" s="39">
        <f t="shared" si="9"/>
        <v>1</v>
      </c>
      <c r="J11" s="29">
        <f t="shared" si="2"/>
        <v>3.5714285714285712E-2</v>
      </c>
      <c r="K11" s="18">
        <f t="shared" si="3"/>
        <v>1</v>
      </c>
      <c r="L11" s="28">
        <f t="shared" si="6"/>
        <v>1.0821135845384688E-5</v>
      </c>
      <c r="M11" s="28">
        <f>SUM(L$2:L11)</f>
        <v>0.99999846646689128</v>
      </c>
      <c r="N11" s="28">
        <f t="shared" si="4"/>
        <v>1.5521518467200623E-2</v>
      </c>
      <c r="O11" s="28">
        <f t="shared" si="7"/>
        <v>1.6035014473933556E-2</v>
      </c>
      <c r="P11" s="28">
        <f>SUM(O$2:O11)</f>
        <v>0.99199146322285703</v>
      </c>
      <c r="U11"/>
      <c r="V11"/>
      <c r="W11"/>
    </row>
    <row r="12" spans="1:25" ht="17.25" thickBot="1" x14ac:dyDescent="0.35">
      <c r="A12" s="1">
        <v>11</v>
      </c>
      <c r="B12" s="14">
        <v>46</v>
      </c>
      <c r="C12"/>
      <c r="D12"/>
      <c r="E12" s="15" t="str">
        <f t="shared" si="5"/>
        <v>91 - 98</v>
      </c>
      <c r="F12" s="16">
        <f t="shared" si="8"/>
        <v>91</v>
      </c>
      <c r="G12" s="17">
        <f t="shared" si="0"/>
        <v>98</v>
      </c>
      <c r="H12" s="32">
        <f t="shared" si="1"/>
        <v>28</v>
      </c>
      <c r="I12" s="39">
        <f t="shared" si="9"/>
        <v>0</v>
      </c>
      <c r="J12" s="29">
        <f t="shared" si="2"/>
        <v>0</v>
      </c>
      <c r="K12" s="18">
        <f t="shared" si="3"/>
        <v>1</v>
      </c>
      <c r="L12" s="28">
        <f t="shared" si="6"/>
        <v>2.1202410649401315E-7</v>
      </c>
      <c r="M12" s="28">
        <f>SUM(L$2:L12)</f>
        <v>0.99999867849099777</v>
      </c>
      <c r="N12" s="28">
        <f t="shared" si="4"/>
        <v>5.6210650202784818E-3</v>
      </c>
      <c r="O12" s="28">
        <f t="shared" si="7"/>
        <v>5.8070258492784639E-3</v>
      </c>
      <c r="P12" s="28">
        <f>SUM(O$2:O12)</f>
        <v>0.99779848907213553</v>
      </c>
    </row>
    <row r="13" spans="1:25" ht="17.25" thickBot="1" x14ac:dyDescent="0.35">
      <c r="A13" s="1">
        <v>12</v>
      </c>
      <c r="B13" s="14">
        <v>41</v>
      </c>
      <c r="C13"/>
      <c r="D13"/>
      <c r="E13" s="15" t="str">
        <f t="shared" si="5"/>
        <v>98 - 105</v>
      </c>
      <c r="F13" s="16">
        <f t="shared" si="8"/>
        <v>98</v>
      </c>
      <c r="G13" s="17">
        <f t="shared" si="0"/>
        <v>105</v>
      </c>
      <c r="H13" s="32">
        <f t="shared" si="1"/>
        <v>28</v>
      </c>
      <c r="I13" s="39">
        <f t="shared" si="9"/>
        <v>0</v>
      </c>
      <c r="J13" s="29">
        <f t="shared" si="2"/>
        <v>0</v>
      </c>
      <c r="K13" s="18">
        <f t="shared" si="3"/>
        <v>1</v>
      </c>
      <c r="L13" s="28">
        <f t="shared" si="6"/>
        <v>2.4852652158458E-9</v>
      </c>
      <c r="M13" s="28">
        <f>SUM(L$2:L13)</f>
        <v>0.99999868097626299</v>
      </c>
      <c r="N13" s="28">
        <f t="shared" si="4"/>
        <v>1.7009501809579497E-3</v>
      </c>
      <c r="O13" s="28">
        <f t="shared" si="7"/>
        <v>1.7572224540231952E-3</v>
      </c>
      <c r="P13" s="28">
        <f>SUM(O$2:O13)</f>
        <v>0.99955571152615874</v>
      </c>
    </row>
    <row r="14" spans="1:25" ht="17.25" thickBot="1" x14ac:dyDescent="0.35">
      <c r="A14" s="1">
        <v>13</v>
      </c>
      <c r="B14" s="14">
        <v>69</v>
      </c>
      <c r="C14"/>
      <c r="D14"/>
      <c r="E14" s="19" t="str">
        <f t="shared" si="5"/>
        <v>105 - 112</v>
      </c>
      <c r="F14" s="20">
        <f>G13</f>
        <v>105</v>
      </c>
      <c r="G14" s="21">
        <f t="shared" si="0"/>
        <v>112</v>
      </c>
      <c r="H14" s="33">
        <f t="shared" si="1"/>
        <v>28</v>
      </c>
      <c r="I14" s="22">
        <f t="shared" si="9"/>
        <v>0</v>
      </c>
      <c r="J14" s="23">
        <f t="shared" si="2"/>
        <v>0</v>
      </c>
      <c r="K14" s="24">
        <f t="shared" si="3"/>
        <v>1</v>
      </c>
      <c r="L14" s="28">
        <f t="shared" si="6"/>
        <v>1.8019696845783528E-11</v>
      </c>
      <c r="M14" s="28">
        <f>SUM(L$2:L14)</f>
        <v>0.99999868099428268</v>
      </c>
      <c r="N14" s="28">
        <f t="shared" si="4"/>
        <v>4.3006083734453693E-4</v>
      </c>
      <c r="O14" s="28">
        <f t="shared" si="7"/>
        <v>4.4428847384126872E-4</v>
      </c>
      <c r="P14" s="28">
        <f>SUM(O$2:O14)</f>
        <v>1</v>
      </c>
    </row>
    <row r="15" spans="1:25" ht="16.5" x14ac:dyDescent="0.3">
      <c r="A15" s="1">
        <v>14</v>
      </c>
      <c r="B15" s="14">
        <v>28</v>
      </c>
      <c r="C15"/>
      <c r="D15"/>
      <c r="E15" s="25"/>
      <c r="F15" s="39"/>
      <c r="G15" s="39"/>
      <c r="H15" s="39"/>
      <c r="I15" s="39">
        <f>SUM(I2:I14)</f>
        <v>28</v>
      </c>
      <c r="J15" s="29">
        <f>SUM(J2:J14)</f>
        <v>0.99999999999999978</v>
      </c>
      <c r="K15" s="29"/>
      <c r="L15" s="35">
        <f>SUM(L2:L14)</f>
        <v>0.99999868099428268</v>
      </c>
      <c r="M15" s="25"/>
      <c r="N15" s="35">
        <f>SUM(N2:N14)</f>
        <v>0.96797657977997664</v>
      </c>
      <c r="O15" s="35">
        <f>SUM(O2:O14)</f>
        <v>1</v>
      </c>
      <c r="P15" s="25"/>
    </row>
    <row r="16" spans="1:25" ht="16.5" x14ac:dyDescent="0.3">
      <c r="A16" s="1">
        <v>15</v>
      </c>
      <c r="B16" s="14">
        <v>82</v>
      </c>
      <c r="C16"/>
      <c r="D16"/>
    </row>
    <row r="17" spans="1:10" ht="16.5" x14ac:dyDescent="0.3">
      <c r="A17" s="1">
        <v>16</v>
      </c>
      <c r="B17" s="14">
        <v>65</v>
      </c>
      <c r="C17"/>
      <c r="D17"/>
      <c r="I17" s="25"/>
      <c r="J17" s="25"/>
    </row>
    <row r="18" spans="1:10" ht="16.5" x14ac:dyDescent="0.3">
      <c r="A18" s="1">
        <v>17</v>
      </c>
      <c r="B18" s="14">
        <v>47</v>
      </c>
      <c r="C18"/>
      <c r="D18"/>
    </row>
    <row r="19" spans="1:10" ht="16.5" x14ac:dyDescent="0.3">
      <c r="A19" s="1">
        <v>18</v>
      </c>
      <c r="B19" s="14">
        <v>53</v>
      </c>
      <c r="C19"/>
      <c r="D19"/>
    </row>
    <row r="20" spans="1:10" ht="16.5" x14ac:dyDescent="0.3">
      <c r="A20" s="1">
        <v>19</v>
      </c>
      <c r="B20" s="14">
        <v>90</v>
      </c>
      <c r="C20"/>
      <c r="D20"/>
    </row>
    <row r="21" spans="1:10" ht="16.5" x14ac:dyDescent="0.3">
      <c r="A21" s="1">
        <v>20</v>
      </c>
      <c r="B21" s="14">
        <v>56</v>
      </c>
      <c r="C21"/>
      <c r="D21"/>
    </row>
    <row r="22" spans="1:10" ht="16.5" x14ac:dyDescent="0.3">
      <c r="A22" s="1">
        <v>21</v>
      </c>
      <c r="B22" s="14">
        <v>51</v>
      </c>
      <c r="C22"/>
      <c r="D22"/>
    </row>
    <row r="23" spans="1:10" ht="16.5" x14ac:dyDescent="0.3">
      <c r="A23" s="1">
        <v>22</v>
      </c>
      <c r="B23" s="14">
        <v>40</v>
      </c>
      <c r="C23"/>
      <c r="D23"/>
    </row>
    <row r="24" spans="1:10" ht="16.5" x14ac:dyDescent="0.3">
      <c r="A24" s="1">
        <v>23</v>
      </c>
      <c r="B24" s="14">
        <v>61</v>
      </c>
      <c r="C24"/>
      <c r="D24"/>
    </row>
    <row r="25" spans="1:10" ht="16.5" x14ac:dyDescent="0.3">
      <c r="A25" s="1">
        <v>24</v>
      </c>
      <c r="B25" s="14">
        <v>72</v>
      </c>
      <c r="C25"/>
      <c r="D25"/>
    </row>
    <row r="26" spans="1:10" ht="16.5" x14ac:dyDescent="0.3">
      <c r="A26" s="1">
        <v>25</v>
      </c>
      <c r="B26" s="14">
        <v>39</v>
      </c>
      <c r="C26"/>
      <c r="D26"/>
    </row>
    <row r="27" spans="1:10" ht="16.5" x14ac:dyDescent="0.3">
      <c r="A27" s="1">
        <v>26</v>
      </c>
      <c r="B27" s="14">
        <v>31</v>
      </c>
      <c r="C27"/>
      <c r="D27"/>
    </row>
    <row r="28" spans="1:10" ht="16.5" x14ac:dyDescent="0.3">
      <c r="A28" s="1">
        <v>27</v>
      </c>
      <c r="B28" s="14">
        <v>62</v>
      </c>
      <c r="C28"/>
      <c r="D28"/>
    </row>
    <row r="29" spans="1:10" ht="16.5" x14ac:dyDescent="0.3">
      <c r="A29" s="1">
        <v>28</v>
      </c>
      <c r="B29" s="14">
        <v>48</v>
      </c>
      <c r="C29"/>
      <c r="D29"/>
    </row>
    <row r="30" spans="1:10" ht="15" x14ac:dyDescent="0.25">
      <c r="C30"/>
      <c r="D30"/>
    </row>
    <row r="31" spans="1:10" ht="15" x14ac:dyDescent="0.25">
      <c r="A31"/>
      <c r="B31"/>
      <c r="C31"/>
      <c r="D31"/>
    </row>
    <row r="32" spans="1:10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6.5" x14ac:dyDescent="0.3">
      <c r="A35"/>
      <c r="B35"/>
      <c r="C35"/>
      <c r="D35" s="2"/>
    </row>
    <row r="36" spans="1:4" ht="16.5" x14ac:dyDescent="0.3">
      <c r="A36"/>
      <c r="B36"/>
      <c r="C36"/>
      <c r="D36" s="2"/>
    </row>
    <row r="37" spans="1:4" ht="16.5" x14ac:dyDescent="0.3">
      <c r="A37"/>
      <c r="B37"/>
      <c r="C37"/>
      <c r="D37" s="2"/>
    </row>
    <row r="38" spans="1:4" ht="16.5" x14ac:dyDescent="0.3">
      <c r="A38"/>
      <c r="B38"/>
      <c r="C38"/>
      <c r="D38" s="2"/>
    </row>
    <row r="39" spans="1:4" ht="16.5" x14ac:dyDescent="0.3">
      <c r="A39"/>
      <c r="B39"/>
      <c r="C39"/>
      <c r="D39" s="2"/>
    </row>
    <row r="40" spans="1:4" ht="16.5" x14ac:dyDescent="0.3">
      <c r="A40"/>
      <c r="B40"/>
      <c r="C40"/>
      <c r="D40" s="2"/>
    </row>
    <row r="41" spans="1:4" ht="16.5" x14ac:dyDescent="0.3">
      <c r="A41"/>
      <c r="B41"/>
      <c r="C41"/>
      <c r="D41" s="2"/>
    </row>
    <row r="42" spans="1:4" ht="16.5" x14ac:dyDescent="0.3">
      <c r="A42"/>
      <c r="B42"/>
      <c r="C42"/>
      <c r="D42" s="2"/>
    </row>
    <row r="43" spans="1:4" ht="16.5" x14ac:dyDescent="0.3">
      <c r="A43"/>
      <c r="B43"/>
      <c r="C43"/>
      <c r="D43" s="2"/>
    </row>
    <row r="44" spans="1:4" ht="16.5" x14ac:dyDescent="0.3">
      <c r="A44"/>
      <c r="B44"/>
      <c r="C44"/>
      <c r="D44" s="2"/>
    </row>
    <row r="45" spans="1:4" ht="16.5" x14ac:dyDescent="0.3">
      <c r="A45"/>
      <c r="B45"/>
      <c r="C45"/>
      <c r="D45" s="2"/>
    </row>
    <row r="46" spans="1:4" ht="16.5" x14ac:dyDescent="0.3">
      <c r="A46"/>
      <c r="B46"/>
      <c r="C46"/>
      <c r="D46" s="2"/>
    </row>
    <row r="47" spans="1:4" ht="16.5" x14ac:dyDescent="0.3">
      <c r="A47"/>
      <c r="B47"/>
      <c r="C47"/>
      <c r="D47" s="2"/>
    </row>
    <row r="48" spans="1:4" ht="16.5" x14ac:dyDescent="0.3">
      <c r="A48"/>
      <c r="B48"/>
      <c r="C48"/>
      <c r="D48" s="2"/>
    </row>
    <row r="49" spans="1:4" ht="16.5" x14ac:dyDescent="0.3">
      <c r="A49"/>
      <c r="B49"/>
      <c r="C49"/>
      <c r="D49" s="2"/>
    </row>
    <row r="50" spans="1:4" ht="16.5" x14ac:dyDescent="0.3">
      <c r="A50"/>
      <c r="B50"/>
      <c r="C50"/>
      <c r="D50" s="2"/>
    </row>
    <row r="51" spans="1:4" ht="16.5" x14ac:dyDescent="0.3">
      <c r="A51"/>
      <c r="B51"/>
      <c r="C51"/>
      <c r="D51" s="2"/>
    </row>
    <row r="52" spans="1:4" ht="16.5" x14ac:dyDescent="0.3">
      <c r="A52"/>
      <c r="B52"/>
      <c r="C52"/>
      <c r="D52" s="2"/>
    </row>
    <row r="53" spans="1:4" ht="16.5" x14ac:dyDescent="0.3">
      <c r="A53"/>
      <c r="B53"/>
      <c r="C53"/>
      <c r="D53" s="2"/>
    </row>
    <row r="54" spans="1:4" ht="16.5" x14ac:dyDescent="0.3">
      <c r="A54"/>
      <c r="B54"/>
      <c r="C54"/>
      <c r="D54" s="2"/>
    </row>
    <row r="55" spans="1:4" ht="16.5" x14ac:dyDescent="0.3">
      <c r="A55"/>
      <c r="B55"/>
      <c r="C55"/>
      <c r="D55" s="2"/>
    </row>
    <row r="56" spans="1:4" ht="16.5" x14ac:dyDescent="0.3">
      <c r="A56"/>
      <c r="B56"/>
      <c r="C56"/>
      <c r="D56" s="2"/>
    </row>
    <row r="57" spans="1:4" ht="16.5" x14ac:dyDescent="0.3">
      <c r="A57"/>
      <c r="B57"/>
      <c r="C57"/>
      <c r="D57" s="2"/>
    </row>
    <row r="58" spans="1:4" ht="16.5" x14ac:dyDescent="0.3">
      <c r="A58"/>
      <c r="B58"/>
      <c r="C58"/>
      <c r="D58" s="2"/>
    </row>
    <row r="59" spans="1:4" ht="16.5" x14ac:dyDescent="0.3">
      <c r="A59"/>
      <c r="B59"/>
      <c r="C59"/>
      <c r="D59" s="2"/>
    </row>
    <row r="60" spans="1:4" ht="16.5" x14ac:dyDescent="0.3">
      <c r="A60"/>
      <c r="B60"/>
      <c r="C60"/>
      <c r="D60" s="2"/>
    </row>
    <row r="61" spans="1:4" ht="16.5" x14ac:dyDescent="0.3">
      <c r="A61"/>
      <c r="B61"/>
      <c r="C61"/>
      <c r="D61" s="2"/>
    </row>
    <row r="62" spans="1:4" ht="16.5" x14ac:dyDescent="0.3">
      <c r="A62"/>
      <c r="B62"/>
      <c r="C62"/>
      <c r="D62" s="2"/>
    </row>
    <row r="63" spans="1:4" ht="15" x14ac:dyDescent="0.25">
      <c r="A63"/>
      <c r="B63"/>
      <c r="C63"/>
    </row>
    <row r="64" spans="1:4" ht="15" x14ac:dyDescent="0.25">
      <c r="A64"/>
      <c r="B64"/>
      <c r="C64"/>
    </row>
    <row r="65" spans="1:38" ht="15" x14ac:dyDescent="0.25">
      <c r="A65"/>
      <c r="B65"/>
      <c r="C65"/>
    </row>
    <row r="66" spans="1:38" ht="15" x14ac:dyDescent="0.25">
      <c r="A66"/>
      <c r="B66"/>
      <c r="C66"/>
    </row>
    <row r="67" spans="1:38" ht="15" x14ac:dyDescent="0.25">
      <c r="A67"/>
      <c r="B67"/>
      <c r="C67"/>
    </row>
    <row r="68" spans="1:38" ht="15" x14ac:dyDescent="0.25">
      <c r="A68"/>
      <c r="B68"/>
      <c r="C68"/>
    </row>
    <row r="69" spans="1:38" ht="15" x14ac:dyDescent="0.25">
      <c r="A69"/>
      <c r="B69"/>
      <c r="C69"/>
    </row>
    <row r="70" spans="1:38" ht="15" x14ac:dyDescent="0.25">
      <c r="A70"/>
      <c r="B70"/>
      <c r="C70"/>
    </row>
    <row r="71" spans="1:38" ht="15" x14ac:dyDescent="0.25">
      <c r="A71"/>
      <c r="B71"/>
      <c r="C71"/>
    </row>
    <row r="72" spans="1:38" ht="15" x14ac:dyDescent="0.25">
      <c r="A72"/>
      <c r="B72"/>
      <c r="C72"/>
    </row>
    <row r="73" spans="1:38" ht="15" x14ac:dyDescent="0.25">
      <c r="A73"/>
      <c r="B73"/>
      <c r="C73"/>
    </row>
    <row r="74" spans="1:38" ht="15" x14ac:dyDescent="0.25">
      <c r="A74"/>
      <c r="B74"/>
      <c r="C74"/>
    </row>
    <row r="75" spans="1:38" ht="15" x14ac:dyDescent="0.25">
      <c r="A75"/>
      <c r="B75"/>
      <c r="C75"/>
    </row>
    <row r="76" spans="1:38" ht="15" x14ac:dyDescent="0.25">
      <c r="A76"/>
      <c r="B76"/>
      <c r="C76"/>
    </row>
    <row r="77" spans="1:38" ht="15" x14ac:dyDescent="0.25">
      <c r="A77"/>
      <c r="B77"/>
      <c r="C77"/>
    </row>
    <row r="78" spans="1:38" ht="16.5" x14ac:dyDescent="0.3">
      <c r="A78"/>
      <c r="B78"/>
      <c r="C78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6.5" x14ac:dyDescent="0.3">
      <c r="A79"/>
      <c r="B79"/>
      <c r="C79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6.5" x14ac:dyDescent="0.3">
      <c r="A80"/>
      <c r="B80"/>
      <c r="C80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ht="16.5" x14ac:dyDescent="0.3">
      <c r="A81"/>
      <c r="B81"/>
      <c r="C81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ht="16.5" x14ac:dyDescent="0.3">
      <c r="A82"/>
      <c r="B82"/>
      <c r="C8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ht="16.5" x14ac:dyDescent="0.3">
      <c r="A83"/>
      <c r="B83"/>
      <c r="C83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ht="16.5" x14ac:dyDescent="0.3">
      <c r="A84"/>
      <c r="B84"/>
      <c r="C84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 ht="16.5" x14ac:dyDescent="0.3">
      <c r="A85"/>
      <c r="B85"/>
      <c r="C85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 ht="16.5" x14ac:dyDescent="0.3">
      <c r="A86"/>
      <c r="B86"/>
      <c r="C86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 ht="16.5" x14ac:dyDescent="0.3">
      <c r="A87"/>
      <c r="B87"/>
      <c r="C87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 ht="16.5" x14ac:dyDescent="0.3">
      <c r="A88"/>
      <c r="B88"/>
      <c r="C88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 ht="16.5" x14ac:dyDescent="0.3">
      <c r="A89"/>
      <c r="B89"/>
      <c r="C89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 ht="15" x14ac:dyDescent="0.25">
      <c r="A90"/>
      <c r="B90"/>
      <c r="C90"/>
    </row>
    <row r="91" spans="1:38" ht="15" x14ac:dyDescent="0.25">
      <c r="A91"/>
      <c r="B91"/>
      <c r="C91"/>
    </row>
    <row r="92" spans="1:38" ht="15" x14ac:dyDescent="0.25">
      <c r="A92"/>
      <c r="B92"/>
      <c r="C92"/>
    </row>
    <row r="93" spans="1:38" ht="15" x14ac:dyDescent="0.25">
      <c r="A93"/>
      <c r="B93"/>
      <c r="C93"/>
    </row>
    <row r="94" spans="1:38" ht="15" x14ac:dyDescent="0.25">
      <c r="A94"/>
      <c r="B94"/>
      <c r="C94"/>
    </row>
    <row r="95" spans="1:38" ht="15" x14ac:dyDescent="0.25">
      <c r="A95"/>
      <c r="B95"/>
      <c r="C95"/>
    </row>
    <row r="96" spans="1:38" ht="15" x14ac:dyDescent="0.25">
      <c r="A96"/>
      <c r="B96"/>
      <c r="C96"/>
    </row>
    <row r="97" spans="1:3" ht="15" x14ac:dyDescent="0.25">
      <c r="A97"/>
      <c r="B97"/>
      <c r="C97"/>
    </row>
    <row r="98" spans="1:3" ht="15" x14ac:dyDescent="0.25">
      <c r="A98"/>
      <c r="B98"/>
      <c r="C98"/>
    </row>
    <row r="99" spans="1:3" ht="15" x14ac:dyDescent="0.25">
      <c r="A99"/>
      <c r="B99"/>
      <c r="C99"/>
    </row>
    <row r="100" spans="1:3" ht="15" x14ac:dyDescent="0.25">
      <c r="A100"/>
      <c r="B100"/>
      <c r="C100"/>
    </row>
    <row r="101" spans="1:3" ht="15" x14ac:dyDescent="0.25">
      <c r="A101"/>
      <c r="B101"/>
      <c r="C101"/>
    </row>
    <row r="102" spans="1:3" ht="15" x14ac:dyDescent="0.25">
      <c r="A102"/>
      <c r="B102"/>
      <c r="C102"/>
    </row>
    <row r="103" spans="1:3" ht="15" x14ac:dyDescent="0.25">
      <c r="A103"/>
      <c r="B103"/>
      <c r="C103"/>
    </row>
    <row r="104" spans="1:3" ht="15" x14ac:dyDescent="0.25">
      <c r="A104"/>
      <c r="B104"/>
      <c r="C104"/>
    </row>
    <row r="105" spans="1:3" ht="15" x14ac:dyDescent="0.25">
      <c r="A105"/>
      <c r="B105"/>
      <c r="C105"/>
    </row>
    <row r="106" spans="1:3" ht="15" x14ac:dyDescent="0.25">
      <c r="A106"/>
      <c r="B106"/>
      <c r="C106"/>
    </row>
    <row r="107" spans="1:3" ht="15" x14ac:dyDescent="0.25">
      <c r="A107"/>
      <c r="B107"/>
      <c r="C107"/>
    </row>
    <row r="108" spans="1:3" ht="15" x14ac:dyDescent="0.25">
      <c r="A108"/>
      <c r="B108"/>
      <c r="C108"/>
    </row>
    <row r="109" spans="1:3" ht="15" x14ac:dyDescent="0.25">
      <c r="A109"/>
      <c r="B109"/>
      <c r="C109"/>
    </row>
    <row r="110" spans="1:3" ht="15" x14ac:dyDescent="0.25">
      <c r="A110"/>
      <c r="B110"/>
      <c r="C110"/>
    </row>
    <row r="111" spans="1:3" ht="15" x14ac:dyDescent="0.25">
      <c r="A111"/>
      <c r="B111"/>
      <c r="C111"/>
    </row>
    <row r="112" spans="1:3" ht="15" x14ac:dyDescent="0.25">
      <c r="A112"/>
      <c r="B112"/>
      <c r="C112"/>
    </row>
    <row r="113" spans="1:4" ht="15" x14ac:dyDescent="0.25">
      <c r="A113"/>
      <c r="B113"/>
      <c r="C113"/>
    </row>
    <row r="114" spans="1:4" ht="15" x14ac:dyDescent="0.25">
      <c r="A114"/>
      <c r="B114"/>
      <c r="C114"/>
    </row>
    <row r="115" spans="1:4" ht="15" x14ac:dyDescent="0.25">
      <c r="A115"/>
      <c r="B115"/>
      <c r="C115"/>
    </row>
    <row r="116" spans="1:4" ht="15" x14ac:dyDescent="0.25">
      <c r="A116"/>
      <c r="B116"/>
      <c r="C116"/>
    </row>
    <row r="117" spans="1:4" ht="15" x14ac:dyDescent="0.25">
      <c r="A117"/>
      <c r="B117"/>
      <c r="C117"/>
    </row>
    <row r="118" spans="1:4" ht="15" x14ac:dyDescent="0.25">
      <c r="A118"/>
      <c r="B118"/>
      <c r="C118"/>
    </row>
    <row r="119" spans="1:4" ht="15" x14ac:dyDescent="0.25">
      <c r="A119"/>
      <c r="B119"/>
      <c r="C119"/>
    </row>
    <row r="120" spans="1:4" ht="15" x14ac:dyDescent="0.25">
      <c r="A120"/>
      <c r="B120"/>
      <c r="C120"/>
    </row>
    <row r="121" spans="1:4" ht="15" x14ac:dyDescent="0.25">
      <c r="A121"/>
      <c r="B121"/>
      <c r="C121"/>
    </row>
    <row r="122" spans="1:4" ht="15" x14ac:dyDescent="0.25">
      <c r="A122"/>
      <c r="B122"/>
      <c r="C122"/>
    </row>
    <row r="123" spans="1:4" ht="15" x14ac:dyDescent="0.25">
      <c r="A123"/>
      <c r="B123"/>
      <c r="C123"/>
    </row>
    <row r="124" spans="1:4" ht="15" x14ac:dyDescent="0.25">
      <c r="A124"/>
      <c r="B124"/>
      <c r="C124"/>
    </row>
    <row r="125" spans="1:4" ht="15" x14ac:dyDescent="0.25">
      <c r="A125"/>
      <c r="B125"/>
      <c r="C125"/>
    </row>
    <row r="126" spans="1:4" ht="16.5" x14ac:dyDescent="0.3">
      <c r="A126"/>
      <c r="B126"/>
      <c r="C126"/>
      <c r="D126" s="2"/>
    </row>
    <row r="127" spans="1:4" ht="16.5" x14ac:dyDescent="0.3">
      <c r="A127"/>
      <c r="B127"/>
      <c r="C127"/>
      <c r="D127" s="2"/>
    </row>
    <row r="128" spans="1:4" ht="16.5" x14ac:dyDescent="0.3">
      <c r="A128"/>
      <c r="B128"/>
      <c r="C128"/>
      <c r="D128" s="2"/>
    </row>
    <row r="129" spans="1:4" ht="16.5" x14ac:dyDescent="0.3">
      <c r="A129"/>
      <c r="B129"/>
      <c r="C129"/>
      <c r="D129" s="2"/>
    </row>
    <row r="130" spans="1:4" ht="16.5" x14ac:dyDescent="0.3">
      <c r="A130"/>
      <c r="B130"/>
      <c r="C130"/>
      <c r="D130" s="2"/>
    </row>
    <row r="131" spans="1:4" ht="16.5" x14ac:dyDescent="0.3">
      <c r="A131"/>
      <c r="B131"/>
      <c r="C131"/>
      <c r="D131" s="2"/>
    </row>
    <row r="132" spans="1:4" ht="16.5" x14ac:dyDescent="0.3">
      <c r="A132"/>
      <c r="B132"/>
      <c r="C132"/>
      <c r="D132" s="2"/>
    </row>
    <row r="133" spans="1:4" ht="16.5" x14ac:dyDescent="0.3">
      <c r="A133"/>
      <c r="B133"/>
      <c r="C133"/>
      <c r="D133" s="2"/>
    </row>
    <row r="134" spans="1:4" ht="16.5" x14ac:dyDescent="0.3">
      <c r="A134"/>
      <c r="B134"/>
      <c r="C134"/>
      <c r="D134" s="2"/>
    </row>
    <row r="135" spans="1:4" ht="16.5" x14ac:dyDescent="0.3">
      <c r="A135"/>
      <c r="B135"/>
      <c r="C135"/>
      <c r="D135" s="2"/>
    </row>
    <row r="136" spans="1:4" ht="16.5" x14ac:dyDescent="0.3">
      <c r="A136"/>
      <c r="B136"/>
      <c r="C136"/>
      <c r="D136" s="2"/>
    </row>
    <row r="137" spans="1:4" ht="16.5" x14ac:dyDescent="0.3">
      <c r="A137"/>
      <c r="B137"/>
      <c r="C137"/>
      <c r="D137" s="2"/>
    </row>
    <row r="138" spans="1:4" ht="16.5" x14ac:dyDescent="0.3">
      <c r="A138"/>
      <c r="B138"/>
      <c r="C138"/>
      <c r="D138" s="2"/>
    </row>
    <row r="139" spans="1:4" ht="16.5" x14ac:dyDescent="0.3">
      <c r="A139"/>
      <c r="B139"/>
      <c r="C139"/>
      <c r="D139" s="2"/>
    </row>
    <row r="140" spans="1:4" ht="16.5" x14ac:dyDescent="0.3">
      <c r="A140"/>
      <c r="B140"/>
      <c r="C140"/>
      <c r="D140" s="2"/>
    </row>
    <row r="141" spans="1:4" ht="16.5" x14ac:dyDescent="0.3">
      <c r="A141"/>
      <c r="B141"/>
      <c r="C141"/>
      <c r="D141" s="2"/>
    </row>
    <row r="142" spans="1:4" ht="16.5" x14ac:dyDescent="0.3">
      <c r="A142"/>
      <c r="B142"/>
      <c r="C142"/>
      <c r="D142" s="2"/>
    </row>
    <row r="143" spans="1:4" ht="16.5" x14ac:dyDescent="0.3">
      <c r="A143"/>
      <c r="B143"/>
      <c r="C143"/>
      <c r="D143" s="2"/>
    </row>
    <row r="144" spans="1:4" ht="16.5" x14ac:dyDescent="0.3">
      <c r="A144"/>
      <c r="B144"/>
      <c r="C144"/>
      <c r="D144" s="2"/>
    </row>
    <row r="145" spans="1:4" ht="16.5" x14ac:dyDescent="0.3">
      <c r="A145"/>
      <c r="B145"/>
      <c r="C145"/>
      <c r="D145" s="2"/>
    </row>
    <row r="146" spans="1:4" ht="16.5" x14ac:dyDescent="0.3">
      <c r="A146"/>
      <c r="B146"/>
      <c r="C146"/>
      <c r="D146" s="2"/>
    </row>
    <row r="147" spans="1:4" ht="16.5" x14ac:dyDescent="0.3">
      <c r="A147"/>
      <c r="B147"/>
      <c r="C147"/>
      <c r="D147" s="2"/>
    </row>
    <row r="148" spans="1:4" ht="16.5" x14ac:dyDescent="0.3">
      <c r="A148"/>
      <c r="B148"/>
      <c r="C148"/>
      <c r="D148" s="2"/>
    </row>
    <row r="149" spans="1:4" ht="16.5" x14ac:dyDescent="0.3">
      <c r="A149"/>
      <c r="B149"/>
      <c r="C149"/>
      <c r="D149" s="2"/>
    </row>
    <row r="150" spans="1:4" ht="16.5" x14ac:dyDescent="0.3">
      <c r="A150"/>
      <c r="B150"/>
      <c r="C150"/>
      <c r="D150" s="2"/>
    </row>
    <row r="151" spans="1:4" ht="16.5" x14ac:dyDescent="0.3">
      <c r="A151"/>
      <c r="B151"/>
      <c r="C151"/>
      <c r="D151" s="2"/>
    </row>
    <row r="152" spans="1:4" ht="16.5" x14ac:dyDescent="0.3">
      <c r="A152"/>
      <c r="B152"/>
      <c r="C152"/>
      <c r="D152" s="2"/>
    </row>
    <row r="153" spans="1:4" ht="16.5" x14ac:dyDescent="0.3">
      <c r="A153"/>
      <c r="B153"/>
      <c r="C153"/>
      <c r="D153" s="2"/>
    </row>
    <row r="154" spans="1:4" ht="16.5" x14ac:dyDescent="0.3">
      <c r="A154"/>
      <c r="B154"/>
      <c r="C154"/>
      <c r="D154" s="2"/>
    </row>
    <row r="155" spans="1:4" ht="16.5" x14ac:dyDescent="0.3">
      <c r="A155"/>
      <c r="B155"/>
      <c r="C155"/>
      <c r="D155" s="2"/>
    </row>
    <row r="156" spans="1:4" ht="16.5" x14ac:dyDescent="0.3">
      <c r="A156"/>
      <c r="B156"/>
      <c r="C156"/>
      <c r="D156" s="2"/>
    </row>
    <row r="157" spans="1:4" ht="16.5" x14ac:dyDescent="0.3">
      <c r="A157"/>
      <c r="B157"/>
      <c r="C157"/>
      <c r="D157" s="2"/>
    </row>
    <row r="158" spans="1:4" ht="16.5" x14ac:dyDescent="0.3">
      <c r="A158"/>
      <c r="B158"/>
      <c r="C158"/>
      <c r="D158" s="2"/>
    </row>
    <row r="159" spans="1:4" ht="16.5" x14ac:dyDescent="0.3">
      <c r="A159"/>
      <c r="B159"/>
      <c r="C159"/>
      <c r="D159" s="2"/>
    </row>
    <row r="160" spans="1:4" ht="16.5" x14ac:dyDescent="0.3">
      <c r="A160"/>
      <c r="B160"/>
      <c r="C160"/>
      <c r="D160" s="2"/>
    </row>
    <row r="161" spans="1:4" ht="16.5" x14ac:dyDescent="0.3">
      <c r="A161"/>
      <c r="B161"/>
      <c r="C161"/>
      <c r="D161" s="2"/>
    </row>
    <row r="162" spans="1:4" ht="16.5" x14ac:dyDescent="0.3">
      <c r="A162"/>
      <c r="B162"/>
      <c r="C162"/>
      <c r="D162" s="2"/>
    </row>
    <row r="163" spans="1:4" ht="16.5" x14ac:dyDescent="0.3">
      <c r="A163"/>
      <c r="B163"/>
      <c r="C163"/>
      <c r="D163" s="2"/>
    </row>
    <row r="164" spans="1:4" ht="16.5" x14ac:dyDescent="0.3">
      <c r="A164"/>
      <c r="B164"/>
      <c r="C164"/>
      <c r="D164" s="2"/>
    </row>
    <row r="165" spans="1:4" ht="16.5" x14ac:dyDescent="0.3">
      <c r="A165"/>
      <c r="B165"/>
      <c r="C165"/>
      <c r="D165" s="2"/>
    </row>
    <row r="166" spans="1:4" ht="16.5" x14ac:dyDescent="0.3">
      <c r="A166"/>
      <c r="B166"/>
      <c r="C166"/>
      <c r="D166" s="2"/>
    </row>
    <row r="167" spans="1:4" ht="16.5" x14ac:dyDescent="0.3">
      <c r="A167"/>
      <c r="B167"/>
      <c r="C167"/>
      <c r="D167" s="2"/>
    </row>
    <row r="168" spans="1:4" ht="16.5" x14ac:dyDescent="0.3">
      <c r="A168"/>
      <c r="B168"/>
      <c r="C168"/>
      <c r="D168" s="2"/>
    </row>
    <row r="169" spans="1:4" ht="16.5" x14ac:dyDescent="0.3">
      <c r="A169"/>
      <c r="B169"/>
      <c r="C169"/>
      <c r="D169" s="2"/>
    </row>
    <row r="170" spans="1:4" ht="16.5" x14ac:dyDescent="0.3">
      <c r="A170"/>
      <c r="B170"/>
      <c r="C170"/>
      <c r="D170" s="2"/>
    </row>
    <row r="171" spans="1:4" ht="16.5" x14ac:dyDescent="0.3">
      <c r="A171"/>
      <c r="B171"/>
      <c r="C171"/>
      <c r="D171" s="2"/>
    </row>
    <row r="172" spans="1:4" ht="16.5" x14ac:dyDescent="0.3">
      <c r="A172"/>
      <c r="B172"/>
      <c r="C172"/>
      <c r="D172" s="2"/>
    </row>
    <row r="173" spans="1:4" ht="16.5" x14ac:dyDescent="0.3">
      <c r="A173"/>
      <c r="B173"/>
      <c r="C173"/>
      <c r="D173" s="2"/>
    </row>
    <row r="174" spans="1:4" ht="16.5" x14ac:dyDescent="0.3">
      <c r="A174"/>
      <c r="B174"/>
      <c r="C174"/>
      <c r="D174" s="2"/>
    </row>
    <row r="175" spans="1:4" ht="16.5" x14ac:dyDescent="0.3">
      <c r="A175"/>
      <c r="B175"/>
      <c r="C175"/>
      <c r="D175" s="2"/>
    </row>
    <row r="176" spans="1:4" ht="16.5" x14ac:dyDescent="0.3">
      <c r="A176"/>
      <c r="B176"/>
      <c r="C176"/>
      <c r="D176" s="2"/>
    </row>
    <row r="177" spans="1:4" ht="16.5" x14ac:dyDescent="0.3">
      <c r="A177"/>
      <c r="B177"/>
      <c r="C177"/>
      <c r="D177" s="2"/>
    </row>
    <row r="178" spans="1:4" ht="16.5" x14ac:dyDescent="0.3">
      <c r="A178"/>
      <c r="B178"/>
      <c r="C178"/>
      <c r="D178" s="2"/>
    </row>
    <row r="179" spans="1:4" ht="16.5" x14ac:dyDescent="0.3">
      <c r="A179"/>
      <c r="B179"/>
      <c r="C179"/>
      <c r="D179" s="2"/>
    </row>
    <row r="180" spans="1:4" ht="16.5" x14ac:dyDescent="0.3">
      <c r="A180"/>
      <c r="B180"/>
      <c r="C180"/>
      <c r="D180" s="2"/>
    </row>
    <row r="181" spans="1:4" ht="16.5" x14ac:dyDescent="0.3">
      <c r="A181"/>
      <c r="B181"/>
      <c r="C181"/>
      <c r="D181" s="2"/>
    </row>
    <row r="182" spans="1:4" ht="15" x14ac:dyDescent="0.25">
      <c r="A182"/>
      <c r="B182"/>
      <c r="C182"/>
    </row>
    <row r="183" spans="1:4" ht="15" x14ac:dyDescent="0.25">
      <c r="A183"/>
      <c r="B183"/>
      <c r="C183"/>
    </row>
    <row r="184" spans="1:4" ht="15" x14ac:dyDescent="0.25">
      <c r="A184"/>
      <c r="B184"/>
      <c r="C184"/>
    </row>
    <row r="185" spans="1:4" ht="15" x14ac:dyDescent="0.25">
      <c r="A185"/>
      <c r="B185"/>
      <c r="C185"/>
    </row>
    <row r="186" spans="1:4" ht="15" x14ac:dyDescent="0.25">
      <c r="A186"/>
      <c r="B186"/>
      <c r="C186"/>
    </row>
    <row r="187" spans="1:4" ht="15" x14ac:dyDescent="0.25">
      <c r="A187"/>
      <c r="B187"/>
      <c r="C187"/>
    </row>
    <row r="188" spans="1:4" ht="15" x14ac:dyDescent="0.25">
      <c r="A188"/>
      <c r="B188"/>
      <c r="C188"/>
    </row>
    <row r="189" spans="1:4" ht="15" x14ac:dyDescent="0.25">
      <c r="A189"/>
      <c r="B189"/>
      <c r="C189"/>
    </row>
    <row r="190" spans="1:4" ht="15" x14ac:dyDescent="0.25">
      <c r="A190"/>
      <c r="B190"/>
      <c r="C190"/>
    </row>
    <row r="191" spans="1:4" ht="15" x14ac:dyDescent="0.25">
      <c r="A191"/>
      <c r="B191"/>
      <c r="C191"/>
    </row>
    <row r="192" spans="1:4" ht="15" x14ac:dyDescent="0.25">
      <c r="A192"/>
      <c r="B192"/>
      <c r="C192"/>
    </row>
    <row r="193" spans="1:3" ht="15" x14ac:dyDescent="0.25">
      <c r="A193"/>
      <c r="B193"/>
      <c r="C193"/>
    </row>
    <row r="194" spans="1:3" ht="15" x14ac:dyDescent="0.25">
      <c r="A194"/>
      <c r="B194"/>
      <c r="C194"/>
    </row>
    <row r="195" spans="1:3" ht="15" x14ac:dyDescent="0.25">
      <c r="A195"/>
      <c r="B195"/>
      <c r="C195"/>
    </row>
    <row r="196" spans="1:3" ht="15" x14ac:dyDescent="0.25">
      <c r="A196"/>
      <c r="B196"/>
      <c r="C196"/>
    </row>
    <row r="197" spans="1:3" ht="15" x14ac:dyDescent="0.25">
      <c r="A197"/>
      <c r="B197"/>
      <c r="C197"/>
    </row>
    <row r="198" spans="1:3" ht="15" x14ac:dyDescent="0.25">
      <c r="A198"/>
      <c r="B198"/>
      <c r="C198"/>
    </row>
    <row r="199" spans="1:3" ht="15" x14ac:dyDescent="0.25">
      <c r="A199"/>
      <c r="B199"/>
      <c r="C199"/>
    </row>
    <row r="200" spans="1:3" ht="15" x14ac:dyDescent="0.25">
      <c r="A200"/>
      <c r="B200"/>
      <c r="C200"/>
    </row>
    <row r="201" spans="1:3" ht="15" x14ac:dyDescent="0.25">
      <c r="A201"/>
      <c r="B201"/>
      <c r="C201"/>
    </row>
    <row r="202" spans="1:3" ht="15" x14ac:dyDescent="0.25">
      <c r="A202"/>
      <c r="B202"/>
      <c r="C202"/>
    </row>
    <row r="203" spans="1:3" ht="15" x14ac:dyDescent="0.25">
      <c r="A203"/>
      <c r="B203"/>
      <c r="C203"/>
    </row>
    <row r="204" spans="1:3" ht="15" x14ac:dyDescent="0.25">
      <c r="A204"/>
      <c r="B204"/>
      <c r="C204"/>
    </row>
    <row r="205" spans="1:3" ht="15" x14ac:dyDescent="0.25">
      <c r="A205"/>
      <c r="B205"/>
      <c r="C205"/>
    </row>
    <row r="206" spans="1:3" ht="15" x14ac:dyDescent="0.25">
      <c r="A206"/>
      <c r="B206"/>
      <c r="C206"/>
    </row>
    <row r="207" spans="1:3" ht="15" x14ac:dyDescent="0.25">
      <c r="A207"/>
      <c r="B207"/>
      <c r="C207"/>
    </row>
    <row r="208" spans="1:3" ht="15" x14ac:dyDescent="0.25">
      <c r="A208"/>
      <c r="B208"/>
      <c r="C208"/>
    </row>
    <row r="209" spans="1:3" ht="15" x14ac:dyDescent="0.25">
      <c r="A209"/>
      <c r="B209"/>
      <c r="C209"/>
    </row>
    <row r="210" spans="1:3" ht="15" x14ac:dyDescent="0.25">
      <c r="A210"/>
      <c r="B210"/>
      <c r="C210"/>
    </row>
    <row r="211" spans="1:3" ht="15" x14ac:dyDescent="0.25">
      <c r="A211"/>
      <c r="B211"/>
      <c r="C211"/>
    </row>
    <row r="212" spans="1:3" ht="15" x14ac:dyDescent="0.25">
      <c r="A212"/>
      <c r="B212"/>
      <c r="C212"/>
    </row>
    <row r="213" spans="1:3" ht="15" x14ac:dyDescent="0.25">
      <c r="A213"/>
      <c r="B213"/>
      <c r="C213"/>
    </row>
    <row r="214" spans="1:3" ht="15" x14ac:dyDescent="0.25">
      <c r="A214"/>
      <c r="B214"/>
      <c r="C214"/>
    </row>
    <row r="215" spans="1:3" ht="15" x14ac:dyDescent="0.25">
      <c r="A215"/>
      <c r="B215"/>
      <c r="C215"/>
    </row>
    <row r="216" spans="1:3" ht="15" x14ac:dyDescent="0.25">
      <c r="A216"/>
      <c r="B216"/>
      <c r="C216"/>
    </row>
    <row r="217" spans="1:3" ht="15" x14ac:dyDescent="0.25">
      <c r="A217"/>
      <c r="B217"/>
      <c r="C217"/>
    </row>
    <row r="218" spans="1:3" ht="15" x14ac:dyDescent="0.25">
      <c r="A218"/>
      <c r="B218"/>
      <c r="C218"/>
    </row>
    <row r="219" spans="1:3" ht="15" x14ac:dyDescent="0.25">
      <c r="A219"/>
      <c r="B219"/>
      <c r="C219"/>
    </row>
    <row r="220" spans="1:3" ht="15" x14ac:dyDescent="0.25">
      <c r="A220"/>
      <c r="B220"/>
      <c r="C220"/>
    </row>
    <row r="221" spans="1:3" ht="15" x14ac:dyDescent="0.25">
      <c r="A221"/>
      <c r="B221"/>
      <c r="C221"/>
    </row>
    <row r="222" spans="1:3" ht="15" x14ac:dyDescent="0.25">
      <c r="A222"/>
      <c r="B222"/>
      <c r="C222"/>
    </row>
    <row r="223" spans="1:3" ht="15" x14ac:dyDescent="0.25">
      <c r="A223"/>
      <c r="B223"/>
      <c r="C223"/>
    </row>
    <row r="224" spans="1:3" ht="15" x14ac:dyDescent="0.25">
      <c r="A224"/>
      <c r="B224"/>
      <c r="C224"/>
    </row>
    <row r="225" spans="1:3" ht="15" x14ac:dyDescent="0.25">
      <c r="A225"/>
      <c r="B225"/>
      <c r="C225"/>
    </row>
    <row r="226" spans="1:3" ht="15" x14ac:dyDescent="0.25">
      <c r="A226"/>
      <c r="B226"/>
      <c r="C226"/>
    </row>
    <row r="227" spans="1:3" ht="15" x14ac:dyDescent="0.25">
      <c r="A227"/>
      <c r="B227"/>
      <c r="C227"/>
    </row>
    <row r="228" spans="1:3" ht="15" x14ac:dyDescent="0.25">
      <c r="A228"/>
      <c r="B228"/>
      <c r="C228"/>
    </row>
    <row r="229" spans="1:3" ht="15" x14ac:dyDescent="0.25">
      <c r="A229"/>
      <c r="B229"/>
      <c r="C229"/>
    </row>
    <row r="230" spans="1:3" ht="15" x14ac:dyDescent="0.25">
      <c r="A230"/>
      <c r="B230"/>
      <c r="C230"/>
    </row>
    <row r="231" spans="1:3" ht="15" x14ac:dyDescent="0.25">
      <c r="A231"/>
      <c r="B231"/>
      <c r="C231"/>
    </row>
    <row r="232" spans="1:3" ht="15" x14ac:dyDescent="0.25">
      <c r="A232"/>
      <c r="B232"/>
      <c r="C232"/>
    </row>
    <row r="233" spans="1:3" ht="15" x14ac:dyDescent="0.25">
      <c r="A233"/>
      <c r="B233"/>
      <c r="C233"/>
    </row>
    <row r="234" spans="1:3" ht="15" x14ac:dyDescent="0.25">
      <c r="A234"/>
      <c r="B234"/>
      <c r="C234"/>
    </row>
    <row r="235" spans="1:3" ht="15" x14ac:dyDescent="0.25">
      <c r="A235"/>
      <c r="B235"/>
      <c r="C235"/>
    </row>
    <row r="236" spans="1:3" ht="15" x14ac:dyDescent="0.25">
      <c r="A236"/>
      <c r="B236"/>
      <c r="C236"/>
    </row>
    <row r="237" spans="1:3" ht="15" x14ac:dyDescent="0.25">
      <c r="A237"/>
      <c r="B237"/>
      <c r="C237"/>
    </row>
    <row r="238" spans="1:3" ht="15" x14ac:dyDescent="0.25">
      <c r="A238"/>
      <c r="B238"/>
      <c r="C238"/>
    </row>
    <row r="239" spans="1:3" ht="15" x14ac:dyDescent="0.25">
      <c r="A239"/>
      <c r="B239"/>
      <c r="C239"/>
    </row>
    <row r="240" spans="1:3" ht="15" x14ac:dyDescent="0.25">
      <c r="A240"/>
      <c r="B240"/>
      <c r="C240"/>
    </row>
    <row r="241" spans="1:3" ht="15" x14ac:dyDescent="0.25">
      <c r="A241"/>
      <c r="B241"/>
      <c r="C241"/>
    </row>
    <row r="242" spans="1:3" ht="15" x14ac:dyDescent="0.25">
      <c r="A242"/>
      <c r="B242"/>
      <c r="C242"/>
    </row>
    <row r="243" spans="1:3" ht="15" x14ac:dyDescent="0.25">
      <c r="A243"/>
      <c r="B243"/>
      <c r="C243"/>
    </row>
    <row r="244" spans="1:3" ht="15" x14ac:dyDescent="0.25">
      <c r="A244"/>
      <c r="B244"/>
      <c r="C244"/>
    </row>
    <row r="245" spans="1:3" ht="15" x14ac:dyDescent="0.25">
      <c r="A245"/>
      <c r="B245"/>
      <c r="C245"/>
    </row>
    <row r="246" spans="1:3" ht="15" x14ac:dyDescent="0.25">
      <c r="A246"/>
      <c r="B246"/>
      <c r="C246"/>
    </row>
    <row r="247" spans="1:3" ht="15" x14ac:dyDescent="0.25">
      <c r="A247"/>
      <c r="B247"/>
      <c r="C247"/>
    </row>
    <row r="248" spans="1:3" ht="15" x14ac:dyDescent="0.25">
      <c r="A248"/>
      <c r="B248"/>
      <c r="C248"/>
    </row>
    <row r="249" spans="1:3" ht="15" x14ac:dyDescent="0.25">
      <c r="A249"/>
      <c r="B249"/>
      <c r="C249"/>
    </row>
    <row r="250" spans="1:3" ht="15" x14ac:dyDescent="0.25">
      <c r="A250"/>
      <c r="B250"/>
      <c r="C250"/>
    </row>
    <row r="251" spans="1:3" ht="15" x14ac:dyDescent="0.25">
      <c r="A251"/>
      <c r="B251"/>
      <c r="C251"/>
    </row>
    <row r="252" spans="1:3" ht="15" x14ac:dyDescent="0.25">
      <c r="A252"/>
      <c r="B252"/>
      <c r="C252"/>
    </row>
    <row r="253" spans="1:3" ht="15" x14ac:dyDescent="0.25">
      <c r="A253"/>
      <c r="B253"/>
      <c r="C253"/>
    </row>
    <row r="254" spans="1:3" ht="15" x14ac:dyDescent="0.25">
      <c r="A254"/>
      <c r="B254"/>
      <c r="C254"/>
    </row>
    <row r="255" spans="1:3" ht="15" x14ac:dyDescent="0.25">
      <c r="A255"/>
      <c r="B255"/>
      <c r="C255"/>
    </row>
    <row r="256" spans="1:3" ht="15" x14ac:dyDescent="0.25">
      <c r="A256"/>
      <c r="B256"/>
      <c r="C256"/>
    </row>
    <row r="257" spans="1:3" ht="15" x14ac:dyDescent="0.25">
      <c r="A257"/>
      <c r="B257"/>
      <c r="C257"/>
    </row>
    <row r="258" spans="1:3" ht="15" x14ac:dyDescent="0.25">
      <c r="A258"/>
      <c r="B258"/>
      <c r="C258"/>
    </row>
    <row r="259" spans="1:3" ht="15" x14ac:dyDescent="0.25">
      <c r="A259"/>
      <c r="B259"/>
      <c r="C259"/>
    </row>
    <row r="260" spans="1:3" ht="15" x14ac:dyDescent="0.25">
      <c r="A260"/>
      <c r="B260"/>
      <c r="C260"/>
    </row>
    <row r="261" spans="1:3" ht="15" x14ac:dyDescent="0.25">
      <c r="A261"/>
      <c r="B261"/>
      <c r="C261"/>
    </row>
    <row r="262" spans="1:3" ht="15" x14ac:dyDescent="0.25">
      <c r="A262"/>
      <c r="B262"/>
      <c r="C262"/>
    </row>
    <row r="263" spans="1:3" ht="15" x14ac:dyDescent="0.25">
      <c r="A263"/>
      <c r="B263"/>
      <c r="C263"/>
    </row>
    <row r="264" spans="1:3" ht="15" x14ac:dyDescent="0.25">
      <c r="A264"/>
      <c r="B264"/>
      <c r="C264"/>
    </row>
    <row r="265" spans="1:3" ht="15" x14ac:dyDescent="0.25">
      <c r="A265"/>
      <c r="B265"/>
      <c r="C265"/>
    </row>
    <row r="266" spans="1:3" ht="15" x14ac:dyDescent="0.25">
      <c r="A266"/>
      <c r="B266"/>
      <c r="C266"/>
    </row>
    <row r="267" spans="1:3" ht="15" x14ac:dyDescent="0.25">
      <c r="A267"/>
      <c r="B267"/>
      <c r="C267"/>
    </row>
    <row r="268" spans="1:3" ht="15" x14ac:dyDescent="0.25">
      <c r="A268"/>
      <c r="B268"/>
      <c r="C268"/>
    </row>
    <row r="269" spans="1:3" ht="15" x14ac:dyDescent="0.25">
      <c r="A269"/>
      <c r="B269"/>
      <c r="C269"/>
    </row>
    <row r="270" spans="1:3" ht="15" x14ac:dyDescent="0.25">
      <c r="A270"/>
      <c r="B270"/>
      <c r="C270"/>
    </row>
    <row r="271" spans="1:3" ht="15" x14ac:dyDescent="0.25">
      <c r="A271"/>
      <c r="B271"/>
      <c r="C271"/>
    </row>
    <row r="272" spans="1:3" ht="15" x14ac:dyDescent="0.25">
      <c r="A272"/>
      <c r="B272"/>
      <c r="C272"/>
    </row>
    <row r="273" spans="1:3" ht="15" x14ac:dyDescent="0.25">
      <c r="A273"/>
      <c r="B273"/>
      <c r="C273"/>
    </row>
    <row r="274" spans="1:3" ht="15" x14ac:dyDescent="0.25">
      <c r="A274"/>
      <c r="B274"/>
      <c r="C274"/>
    </row>
    <row r="275" spans="1:3" ht="15" x14ac:dyDescent="0.25">
      <c r="A275"/>
      <c r="B275"/>
      <c r="C275"/>
    </row>
    <row r="276" spans="1:3" ht="15" x14ac:dyDescent="0.25">
      <c r="A276"/>
      <c r="B276"/>
      <c r="C276"/>
    </row>
    <row r="277" spans="1:3" ht="15" x14ac:dyDescent="0.25">
      <c r="A277"/>
      <c r="B277"/>
      <c r="C277"/>
    </row>
    <row r="278" spans="1:3" ht="15" x14ac:dyDescent="0.25">
      <c r="A278"/>
      <c r="B278"/>
      <c r="C278"/>
    </row>
    <row r="279" spans="1:3" ht="15" x14ac:dyDescent="0.25">
      <c r="A279"/>
      <c r="B279"/>
      <c r="C279"/>
    </row>
    <row r="280" spans="1:3" ht="15" x14ac:dyDescent="0.25">
      <c r="A280"/>
      <c r="B280"/>
      <c r="C280"/>
    </row>
    <row r="281" spans="1:3" ht="15" x14ac:dyDescent="0.25">
      <c r="A281"/>
      <c r="B281"/>
      <c r="C281"/>
    </row>
    <row r="282" spans="1:3" ht="15" x14ac:dyDescent="0.25">
      <c r="A282"/>
      <c r="B282"/>
      <c r="C282"/>
    </row>
    <row r="283" spans="1:3" ht="15" x14ac:dyDescent="0.25">
      <c r="A283"/>
      <c r="B283"/>
      <c r="C283"/>
    </row>
    <row r="284" spans="1:3" ht="15" x14ac:dyDescent="0.25">
      <c r="A284"/>
      <c r="B284"/>
      <c r="C284"/>
    </row>
    <row r="285" spans="1:3" ht="15" x14ac:dyDescent="0.25">
      <c r="A285"/>
      <c r="B285"/>
      <c r="C285"/>
    </row>
    <row r="286" spans="1:3" ht="15" x14ac:dyDescent="0.25">
      <c r="A286"/>
      <c r="B286"/>
      <c r="C286"/>
    </row>
    <row r="287" spans="1:3" ht="15" x14ac:dyDescent="0.25">
      <c r="A287"/>
      <c r="B287"/>
      <c r="C287"/>
    </row>
    <row r="288" spans="1:3" ht="15" x14ac:dyDescent="0.25">
      <c r="A288"/>
      <c r="B288"/>
      <c r="C288"/>
    </row>
    <row r="289" spans="1:3" ht="15" x14ac:dyDescent="0.25">
      <c r="A289"/>
      <c r="B289"/>
      <c r="C289"/>
    </row>
    <row r="290" spans="1:3" ht="15" x14ac:dyDescent="0.25">
      <c r="A290"/>
      <c r="B290"/>
      <c r="C290"/>
    </row>
    <row r="291" spans="1:3" ht="15" x14ac:dyDescent="0.25">
      <c r="A291"/>
      <c r="B291"/>
      <c r="C291"/>
    </row>
    <row r="292" spans="1:3" ht="15" x14ac:dyDescent="0.25">
      <c r="A292"/>
      <c r="B292"/>
      <c r="C292"/>
    </row>
    <row r="293" spans="1:3" ht="15" x14ac:dyDescent="0.25">
      <c r="A293"/>
      <c r="B293"/>
      <c r="C293"/>
    </row>
    <row r="294" spans="1:3" ht="15" x14ac:dyDescent="0.25">
      <c r="A294"/>
      <c r="B294"/>
      <c r="C294"/>
    </row>
    <row r="295" spans="1:3" ht="15" x14ac:dyDescent="0.25">
      <c r="A295"/>
      <c r="B295"/>
      <c r="C295"/>
    </row>
    <row r="296" spans="1:3" ht="15" x14ac:dyDescent="0.25">
      <c r="A296"/>
      <c r="B296"/>
      <c r="C296"/>
    </row>
    <row r="297" spans="1:3" ht="15" x14ac:dyDescent="0.25">
      <c r="A297"/>
      <c r="B297"/>
      <c r="C297"/>
    </row>
    <row r="298" spans="1:3" ht="15" x14ac:dyDescent="0.25">
      <c r="A298"/>
      <c r="B298"/>
      <c r="C298"/>
    </row>
    <row r="299" spans="1:3" ht="15" x14ac:dyDescent="0.25">
      <c r="A299"/>
      <c r="B299"/>
      <c r="C299"/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DECBE-7603-4D64-A498-0E8D331BF3D0}">
  <dimension ref="A1:K34"/>
  <sheetViews>
    <sheetView workbookViewId="0">
      <selection activeCell="I28" sqref="I28"/>
    </sheetView>
  </sheetViews>
  <sheetFormatPr defaultRowHeight="16.5" x14ac:dyDescent="0.3"/>
  <cols>
    <col min="1" max="1" width="11.5703125" style="2" bestFit="1" customWidth="1"/>
    <col min="2" max="2" width="8.7109375" style="2" customWidth="1"/>
    <col min="3" max="3" width="8.42578125" style="2" bestFit="1" customWidth="1"/>
    <col min="4" max="4" width="9.7109375" style="2" bestFit="1" customWidth="1"/>
    <col min="5" max="5" width="11.5703125" style="2" bestFit="1" customWidth="1"/>
    <col min="6" max="6" width="9.5703125" style="2" bestFit="1" customWidth="1"/>
    <col min="7" max="7" width="9.140625" style="2"/>
    <col min="8" max="8" width="14.5703125" style="2" bestFit="1" customWidth="1"/>
    <col min="9" max="16384" width="9.140625" style="2"/>
  </cols>
  <sheetData>
    <row r="1" spans="1:11" x14ac:dyDescent="0.3">
      <c r="B1" s="2" t="s">
        <v>33</v>
      </c>
      <c r="C1" s="2" t="s">
        <v>32</v>
      </c>
      <c r="D1" s="2" t="s">
        <v>34</v>
      </c>
      <c r="E1" s="2" t="s">
        <v>35</v>
      </c>
      <c r="F1" s="2" t="s">
        <v>76</v>
      </c>
      <c r="H1" s="2" t="s">
        <v>75</v>
      </c>
      <c r="I1" s="2">
        <f ca="1">INTERCEPT(C2:C31,B2:B31)</f>
        <v>-5.538211708143308</v>
      </c>
      <c r="K1" s="2" t="str">
        <f>B1&amp;" vs "&amp;C1</f>
        <v>Forecast vs Actual</v>
      </c>
    </row>
    <row r="2" spans="1:11" x14ac:dyDescent="0.3">
      <c r="A2" s="2" t="s">
        <v>36</v>
      </c>
      <c r="B2" s="2">
        <v>100</v>
      </c>
      <c r="C2" s="2">
        <f t="shared" ref="C2:C31" ca="1" si="0">ROUND(B2*(1+(0.5-RAND())),0)</f>
        <v>87</v>
      </c>
      <c r="D2" s="2">
        <f t="shared" ref="D2:D30" ca="1" si="1">C2-B2</f>
        <v>-13</v>
      </c>
      <c r="E2" s="46">
        <f t="shared" ref="E2:E30" ca="1" si="2">C2/B2</f>
        <v>0.87</v>
      </c>
      <c r="F2" s="56">
        <f t="shared" ref="F2:F31" ca="1" si="3">$I$1+$I$2*B2</f>
        <v>95.231451954019917</v>
      </c>
      <c r="H2" s="2" t="s">
        <v>74</v>
      </c>
      <c r="I2" s="2">
        <f ca="1">SLOPE(C2:C31,B2:B31)</f>
        <v>1.0076966366216322</v>
      </c>
    </row>
    <row r="3" spans="1:11" x14ac:dyDescent="0.3">
      <c r="A3" s="2" t="s">
        <v>37</v>
      </c>
      <c r="B3" s="2">
        <v>135</v>
      </c>
      <c r="C3" s="2">
        <f t="shared" ca="1" si="0"/>
        <v>186</v>
      </c>
      <c r="D3" s="2">
        <f t="shared" ca="1" si="1"/>
        <v>51</v>
      </c>
      <c r="E3" s="46">
        <f t="shared" ca="1" si="2"/>
        <v>1.3777777777777778</v>
      </c>
      <c r="F3" s="56">
        <f t="shared" ca="1" si="3"/>
        <v>130.50083423577703</v>
      </c>
      <c r="H3" s="2" t="s">
        <v>73</v>
      </c>
      <c r="I3" s="55">
        <f ca="1">STEYX(C2:C31,B2:B31)</f>
        <v>207.2791407770041</v>
      </c>
    </row>
    <row r="4" spans="1:11" x14ac:dyDescent="0.3">
      <c r="A4" s="2" t="s">
        <v>38</v>
      </c>
      <c r="B4" s="2">
        <v>157</v>
      </c>
      <c r="C4" s="2">
        <f t="shared" ca="1" si="0"/>
        <v>208</v>
      </c>
      <c r="D4" s="2">
        <f t="shared" ca="1" si="1"/>
        <v>51</v>
      </c>
      <c r="E4" s="46">
        <f t="shared" ca="1" si="2"/>
        <v>1.3248407643312101</v>
      </c>
      <c r="F4" s="56">
        <f t="shared" ca="1" si="3"/>
        <v>152.67016024145295</v>
      </c>
      <c r="H4" s="46" t="s">
        <v>33</v>
      </c>
      <c r="I4" s="2">
        <v>2000</v>
      </c>
    </row>
    <row r="5" spans="1:11" x14ac:dyDescent="0.3">
      <c r="A5" s="2" t="s">
        <v>39</v>
      </c>
      <c r="B5" s="2">
        <v>167</v>
      </c>
      <c r="C5" s="2">
        <f t="shared" ca="1" si="0"/>
        <v>113</v>
      </c>
      <c r="D5" s="2">
        <f t="shared" ca="1" si="1"/>
        <v>-54</v>
      </c>
      <c r="E5" s="46">
        <f t="shared" ca="1" si="2"/>
        <v>0.67664670658682635</v>
      </c>
      <c r="F5" s="56">
        <f t="shared" ca="1" si="3"/>
        <v>162.74712660766929</v>
      </c>
      <c r="H5" s="2" t="s">
        <v>32</v>
      </c>
      <c r="I5" s="55">
        <f ca="1">ROUND(I1+I2*I4,1)</f>
        <v>2009.9</v>
      </c>
    </row>
    <row r="6" spans="1:11" x14ac:dyDescent="0.3">
      <c r="A6" s="2" t="s">
        <v>40</v>
      </c>
      <c r="B6" s="2">
        <v>169</v>
      </c>
      <c r="C6" s="2">
        <f t="shared" ca="1" si="0"/>
        <v>137</v>
      </c>
      <c r="D6" s="2">
        <f t="shared" ca="1" si="1"/>
        <v>-32</v>
      </c>
      <c r="E6" s="46">
        <f t="shared" ca="1" si="2"/>
        <v>0.81065088757396453</v>
      </c>
      <c r="F6" s="56">
        <f t="shared" ca="1" si="3"/>
        <v>164.76251988091255</v>
      </c>
      <c r="H6" s="2" t="s">
        <v>72</v>
      </c>
      <c r="I6" s="55">
        <f>B32</f>
        <v>771.5333333333333</v>
      </c>
    </row>
    <row r="7" spans="1:11" x14ac:dyDescent="0.3">
      <c r="A7" s="2" t="s">
        <v>41</v>
      </c>
      <c r="B7" s="2">
        <v>173</v>
      </c>
      <c r="C7" s="2">
        <f t="shared" ca="1" si="0"/>
        <v>131</v>
      </c>
      <c r="D7" s="2">
        <f t="shared" ca="1" si="1"/>
        <v>-42</v>
      </c>
      <c r="E7" s="46">
        <f t="shared" ca="1" si="2"/>
        <v>0.75722543352601157</v>
      </c>
      <c r="F7" s="56">
        <f t="shared" ca="1" si="3"/>
        <v>168.79330642739907</v>
      </c>
      <c r="H7" s="2" t="s">
        <v>71</v>
      </c>
      <c r="I7" s="46">
        <f>I4/I6</f>
        <v>2.5922405599239609</v>
      </c>
    </row>
    <row r="8" spans="1:11" x14ac:dyDescent="0.3">
      <c r="A8" s="2" t="s">
        <v>42</v>
      </c>
      <c r="B8" s="2">
        <v>195</v>
      </c>
      <c r="C8" s="2">
        <f t="shared" ca="1" si="0"/>
        <v>236</v>
      </c>
      <c r="D8" s="2">
        <f t="shared" ca="1" si="1"/>
        <v>41</v>
      </c>
      <c r="E8" s="46">
        <f t="shared" ca="1" si="2"/>
        <v>1.2102564102564102</v>
      </c>
      <c r="F8" s="56">
        <f t="shared" ca="1" si="3"/>
        <v>190.96263243307499</v>
      </c>
      <c r="H8" s="2" t="s">
        <v>70</v>
      </c>
      <c r="I8" s="55">
        <f ca="1">ROUND(I7*I3,1)</f>
        <v>537.29999999999995</v>
      </c>
    </row>
    <row r="9" spans="1:11" x14ac:dyDescent="0.3">
      <c r="A9" s="2" t="s">
        <v>43</v>
      </c>
      <c r="B9" s="2">
        <v>208</v>
      </c>
      <c r="C9" s="2">
        <f t="shared" ca="1" si="0"/>
        <v>218</v>
      </c>
      <c r="D9" s="2">
        <f t="shared" ca="1" si="1"/>
        <v>10</v>
      </c>
      <c r="E9" s="46">
        <f t="shared" ca="1" si="2"/>
        <v>1.0480769230769231</v>
      </c>
      <c r="F9" s="56">
        <f t="shared" ca="1" si="3"/>
        <v>204.06268870915619</v>
      </c>
      <c r="H9" s="2" t="s">
        <v>33</v>
      </c>
      <c r="I9" s="2" t="str">
        <f ca="1">"N~("&amp;I5&amp;", "&amp;I8&amp;")"</f>
        <v>N~(2009.9, 537.3)</v>
      </c>
    </row>
    <row r="10" spans="1:11" x14ac:dyDescent="0.3">
      <c r="A10" s="2" t="s">
        <v>44</v>
      </c>
      <c r="B10" s="2">
        <v>235</v>
      </c>
      <c r="C10" s="2">
        <f t="shared" ca="1" si="0"/>
        <v>209</v>
      </c>
      <c r="D10" s="2">
        <f t="shared" ca="1" si="1"/>
        <v>-26</v>
      </c>
      <c r="E10" s="46">
        <f t="shared" ca="1" si="2"/>
        <v>0.88936170212765953</v>
      </c>
      <c r="F10" s="56">
        <f t="shared" ca="1" si="3"/>
        <v>231.27049789794026</v>
      </c>
    </row>
    <row r="11" spans="1:11" x14ac:dyDescent="0.3">
      <c r="A11" s="2" t="s">
        <v>45</v>
      </c>
      <c r="B11" s="2">
        <v>241</v>
      </c>
      <c r="C11" s="2">
        <f t="shared" ca="1" si="0"/>
        <v>164</v>
      </c>
      <c r="D11" s="2">
        <f t="shared" ca="1" si="1"/>
        <v>-77</v>
      </c>
      <c r="E11" s="46">
        <f t="shared" ca="1" si="2"/>
        <v>0.68049792531120334</v>
      </c>
      <c r="F11" s="56">
        <f t="shared" ca="1" si="3"/>
        <v>237.31667771767005</v>
      </c>
    </row>
    <row r="12" spans="1:11" x14ac:dyDescent="0.3">
      <c r="A12" s="2" t="s">
        <v>46</v>
      </c>
      <c r="B12" s="2">
        <v>262</v>
      </c>
      <c r="C12" s="2">
        <f t="shared" ca="1" si="0"/>
        <v>346</v>
      </c>
      <c r="D12" s="2">
        <f t="shared" ca="1" si="1"/>
        <v>84</v>
      </c>
      <c r="E12" s="46">
        <f t="shared" ca="1" si="2"/>
        <v>1.3206106870229009</v>
      </c>
      <c r="F12" s="56">
        <f t="shared" ca="1" si="3"/>
        <v>258.47830708672433</v>
      </c>
    </row>
    <row r="13" spans="1:11" x14ac:dyDescent="0.3">
      <c r="A13" s="2" t="s">
        <v>47</v>
      </c>
      <c r="B13" s="2">
        <v>328</v>
      </c>
      <c r="C13" s="2">
        <f t="shared" ca="1" si="0"/>
        <v>219</v>
      </c>
      <c r="D13" s="2">
        <f t="shared" ca="1" si="1"/>
        <v>-109</v>
      </c>
      <c r="E13" s="46">
        <f t="shared" ca="1" si="2"/>
        <v>0.66768292682926833</v>
      </c>
      <c r="F13" s="56">
        <f t="shared" ca="1" si="3"/>
        <v>324.98628510375204</v>
      </c>
    </row>
    <row r="14" spans="1:11" x14ac:dyDescent="0.3">
      <c r="A14" s="2" t="s">
        <v>48</v>
      </c>
      <c r="B14" s="2">
        <v>341</v>
      </c>
      <c r="C14" s="2">
        <f t="shared" ca="1" si="0"/>
        <v>479</v>
      </c>
      <c r="D14" s="2">
        <f t="shared" ca="1" si="1"/>
        <v>138</v>
      </c>
      <c r="E14" s="46">
        <f t="shared" ca="1" si="2"/>
        <v>1.404692082111437</v>
      </c>
      <c r="F14" s="56">
        <f t="shared" ca="1" si="3"/>
        <v>338.0863413798333</v>
      </c>
    </row>
    <row r="15" spans="1:11" x14ac:dyDescent="0.3">
      <c r="A15" s="2" t="s">
        <v>49</v>
      </c>
      <c r="B15" s="2">
        <v>367</v>
      </c>
      <c r="C15" s="2">
        <f t="shared" ca="1" si="0"/>
        <v>208</v>
      </c>
      <c r="D15" s="2">
        <f t="shared" ca="1" si="1"/>
        <v>-159</v>
      </c>
      <c r="E15" s="46">
        <f t="shared" ca="1" si="2"/>
        <v>0.56675749318801094</v>
      </c>
      <c r="F15" s="56">
        <f t="shared" ca="1" si="3"/>
        <v>364.28645393199571</v>
      </c>
    </row>
    <row r="16" spans="1:11" x14ac:dyDescent="0.3">
      <c r="A16" s="2" t="s">
        <v>50</v>
      </c>
      <c r="B16" s="2">
        <v>390</v>
      </c>
      <c r="C16" s="2">
        <f t="shared" ca="1" si="0"/>
        <v>479</v>
      </c>
      <c r="D16" s="2">
        <f t="shared" ca="1" si="1"/>
        <v>89</v>
      </c>
      <c r="E16" s="46">
        <f t="shared" ca="1" si="2"/>
        <v>1.2282051282051283</v>
      </c>
      <c r="F16" s="56">
        <f t="shared" ca="1" si="3"/>
        <v>387.46347657429328</v>
      </c>
    </row>
    <row r="17" spans="1:8" x14ac:dyDescent="0.3">
      <c r="A17" s="2" t="s">
        <v>51</v>
      </c>
      <c r="B17" s="2">
        <v>425</v>
      </c>
      <c r="C17" s="2">
        <f t="shared" ca="1" si="0"/>
        <v>504</v>
      </c>
      <c r="D17" s="2">
        <f t="shared" ca="1" si="1"/>
        <v>79</v>
      </c>
      <c r="E17" s="46">
        <f t="shared" ca="1" si="2"/>
        <v>1.1858823529411764</v>
      </c>
      <c r="F17" s="56">
        <f t="shared" ca="1" si="3"/>
        <v>422.73285885605037</v>
      </c>
    </row>
    <row r="18" spans="1:8" x14ac:dyDescent="0.3">
      <c r="A18" s="2" t="s">
        <v>52</v>
      </c>
      <c r="B18" s="2">
        <v>500</v>
      </c>
      <c r="C18" s="2">
        <f t="shared" ca="1" si="0"/>
        <v>444</v>
      </c>
      <c r="D18" s="2">
        <f t="shared" ca="1" si="1"/>
        <v>-56</v>
      </c>
      <c r="E18" s="46">
        <f t="shared" ca="1" si="2"/>
        <v>0.88800000000000001</v>
      </c>
      <c r="F18" s="56">
        <f t="shared" ca="1" si="3"/>
        <v>498.31010660267282</v>
      </c>
    </row>
    <row r="19" spans="1:8" x14ac:dyDescent="0.3">
      <c r="A19" s="2" t="s">
        <v>53</v>
      </c>
      <c r="B19" s="2">
        <v>538</v>
      </c>
      <c r="C19" s="2">
        <f t="shared" ca="1" si="0"/>
        <v>685</v>
      </c>
      <c r="D19" s="2">
        <f t="shared" ca="1" si="1"/>
        <v>147</v>
      </c>
      <c r="E19" s="46">
        <f t="shared" ca="1" si="2"/>
        <v>1.2732342007434945</v>
      </c>
      <c r="F19" s="56">
        <f t="shared" ca="1" si="3"/>
        <v>536.6025787942948</v>
      </c>
    </row>
    <row r="20" spans="1:8" x14ac:dyDescent="0.3">
      <c r="A20" s="2" t="s">
        <v>54</v>
      </c>
      <c r="B20" s="2">
        <v>558</v>
      </c>
      <c r="C20" s="2">
        <f t="shared" ca="1" si="0"/>
        <v>642</v>
      </c>
      <c r="D20" s="2">
        <f t="shared" ca="1" si="1"/>
        <v>84</v>
      </c>
      <c r="E20" s="46">
        <f t="shared" ca="1" si="2"/>
        <v>1.1505376344086022</v>
      </c>
      <c r="F20" s="56">
        <f t="shared" ca="1" si="3"/>
        <v>556.75651152672742</v>
      </c>
    </row>
    <row r="21" spans="1:8" x14ac:dyDescent="0.3">
      <c r="A21" s="2" t="s">
        <v>55</v>
      </c>
      <c r="B21" s="2">
        <v>561</v>
      </c>
      <c r="C21" s="2">
        <f t="shared" ca="1" si="0"/>
        <v>580</v>
      </c>
      <c r="D21" s="2">
        <f t="shared" ca="1" si="1"/>
        <v>19</v>
      </c>
      <c r="E21" s="46">
        <f t="shared" ca="1" si="2"/>
        <v>1.0338680926916222</v>
      </c>
      <c r="F21" s="56">
        <f t="shared" ca="1" si="3"/>
        <v>559.77960143659232</v>
      </c>
    </row>
    <row r="22" spans="1:8" x14ac:dyDescent="0.3">
      <c r="A22" s="2" t="s">
        <v>56</v>
      </c>
      <c r="B22" s="2">
        <v>751</v>
      </c>
      <c r="C22" s="2">
        <f t="shared" ca="1" si="0"/>
        <v>913</v>
      </c>
      <c r="D22" s="2">
        <f t="shared" ca="1" si="1"/>
        <v>162</v>
      </c>
      <c r="E22" s="46">
        <f t="shared" ca="1" si="2"/>
        <v>1.2157123834886818</v>
      </c>
      <c r="F22" s="56">
        <f t="shared" ca="1" si="3"/>
        <v>751.24196239470245</v>
      </c>
    </row>
    <row r="23" spans="1:8" x14ac:dyDescent="0.3">
      <c r="A23" s="2" t="s">
        <v>57</v>
      </c>
      <c r="B23" s="2">
        <v>845</v>
      </c>
      <c r="C23" s="2">
        <f t="shared" ca="1" si="0"/>
        <v>904</v>
      </c>
      <c r="D23" s="2">
        <f t="shared" ca="1" si="1"/>
        <v>59</v>
      </c>
      <c r="E23" s="46">
        <f t="shared" ca="1" si="2"/>
        <v>1.0698224852071005</v>
      </c>
      <c r="F23" s="56">
        <f t="shared" ca="1" si="3"/>
        <v>845.96544623713589</v>
      </c>
    </row>
    <row r="24" spans="1:8" x14ac:dyDescent="0.3">
      <c r="A24" s="2" t="s">
        <v>58</v>
      </c>
      <c r="B24" s="2">
        <v>910</v>
      </c>
      <c r="C24" s="2">
        <f t="shared" ca="1" si="0"/>
        <v>949</v>
      </c>
      <c r="D24" s="2">
        <f t="shared" ca="1" si="1"/>
        <v>39</v>
      </c>
      <c r="E24" s="46">
        <f t="shared" ca="1" si="2"/>
        <v>1.0428571428571429</v>
      </c>
      <c r="F24" s="56">
        <f t="shared" ca="1" si="3"/>
        <v>911.46572761754203</v>
      </c>
    </row>
    <row r="25" spans="1:8" x14ac:dyDescent="0.3">
      <c r="A25" s="2" t="s">
        <v>59</v>
      </c>
      <c r="B25" s="2">
        <v>1409</v>
      </c>
      <c r="C25" s="2">
        <f t="shared" ca="1" si="0"/>
        <v>922</v>
      </c>
      <c r="D25" s="2">
        <f t="shared" ca="1" si="1"/>
        <v>-487</v>
      </c>
      <c r="E25" s="46">
        <f t="shared" ca="1" si="2"/>
        <v>0.65436479772888578</v>
      </c>
      <c r="F25" s="56">
        <f t="shared" ca="1" si="3"/>
        <v>1414.3063492917365</v>
      </c>
    </row>
    <row r="26" spans="1:8" x14ac:dyDescent="0.3">
      <c r="A26" s="2" t="s">
        <v>60</v>
      </c>
      <c r="B26" s="2">
        <v>1818</v>
      </c>
      <c r="C26" s="2">
        <f t="shared" ca="1" si="0"/>
        <v>1467</v>
      </c>
      <c r="D26" s="2">
        <f t="shared" ca="1" si="1"/>
        <v>-351</v>
      </c>
      <c r="E26" s="46">
        <f t="shared" ca="1" si="2"/>
        <v>0.80693069306930698</v>
      </c>
      <c r="F26" s="56">
        <f t="shared" ca="1" si="3"/>
        <v>1826.4542736699841</v>
      </c>
    </row>
    <row r="27" spans="1:8" x14ac:dyDescent="0.3">
      <c r="A27" s="2" t="s">
        <v>61</v>
      </c>
      <c r="B27" s="2">
        <v>1880</v>
      </c>
      <c r="C27" s="2">
        <f t="shared" ca="1" si="0"/>
        <v>1637</v>
      </c>
      <c r="D27" s="2">
        <f t="shared" ca="1" si="1"/>
        <v>-243</v>
      </c>
      <c r="E27" s="46">
        <f t="shared" ca="1" si="2"/>
        <v>0.87074468085106382</v>
      </c>
      <c r="F27" s="56">
        <f t="shared" ca="1" si="3"/>
        <v>1888.9314651405252</v>
      </c>
    </row>
    <row r="28" spans="1:8" x14ac:dyDescent="0.3">
      <c r="A28" s="2" t="s">
        <v>62</v>
      </c>
      <c r="B28" s="2">
        <v>1895</v>
      </c>
      <c r="C28" s="2">
        <f t="shared" ca="1" si="0"/>
        <v>1974</v>
      </c>
      <c r="D28" s="2">
        <f t="shared" ca="1" si="1"/>
        <v>79</v>
      </c>
      <c r="E28" s="46">
        <f t="shared" ca="1" si="2"/>
        <v>1.0416886543535619</v>
      </c>
      <c r="F28" s="56">
        <f t="shared" ca="1" si="3"/>
        <v>1904.0469146898497</v>
      </c>
      <c r="H28" s="46"/>
    </row>
    <row r="29" spans="1:8" x14ac:dyDescent="0.3">
      <c r="A29" s="2" t="s">
        <v>63</v>
      </c>
      <c r="B29" s="2">
        <v>2108</v>
      </c>
      <c r="C29" s="2">
        <f t="shared" ca="1" si="0"/>
        <v>1932</v>
      </c>
      <c r="D29" s="2">
        <f t="shared" ca="1" si="1"/>
        <v>-176</v>
      </c>
      <c r="E29" s="46">
        <f t="shared" ca="1" si="2"/>
        <v>0.91650853889943074</v>
      </c>
      <c r="F29" s="56">
        <f t="shared" ca="1" si="3"/>
        <v>2118.6862982902576</v>
      </c>
      <c r="H29" s="46"/>
    </row>
    <row r="30" spans="1:8" x14ac:dyDescent="0.3">
      <c r="A30" s="2" t="s">
        <v>64</v>
      </c>
      <c r="B30" s="2">
        <v>2601</v>
      </c>
      <c r="C30" s="2">
        <f t="shared" ca="1" si="0"/>
        <v>3365</v>
      </c>
      <c r="D30" s="2">
        <f t="shared" ca="1" si="1"/>
        <v>764</v>
      </c>
      <c r="E30" s="46">
        <f t="shared" ca="1" si="2"/>
        <v>1.2937331795463283</v>
      </c>
      <c r="F30" s="56">
        <f t="shared" ca="1" si="3"/>
        <v>2615.4807401447224</v>
      </c>
      <c r="H30" s="46"/>
    </row>
    <row r="31" spans="1:8" ht="17.25" thickBot="1" x14ac:dyDescent="0.35">
      <c r="A31" s="2" t="s">
        <v>65</v>
      </c>
      <c r="B31" s="2">
        <v>2879</v>
      </c>
      <c r="C31" s="2">
        <f t="shared" ca="1" si="0"/>
        <v>2820</v>
      </c>
      <c r="D31" s="2">
        <f ca="1">B31-C31</f>
        <v>59</v>
      </c>
      <c r="E31" s="46">
        <f ca="1">B31/C31</f>
        <v>1.0209219858156029</v>
      </c>
      <c r="F31" s="56">
        <f t="shared" ca="1" si="3"/>
        <v>2895.6204051255363</v>
      </c>
    </row>
    <row r="32" spans="1:8" x14ac:dyDescent="0.3">
      <c r="A32" s="47" t="s">
        <v>25</v>
      </c>
      <c r="B32" s="48">
        <f>AVERAGE(B2:B31)</f>
        <v>771.5333333333333</v>
      </c>
      <c r="C32" s="48">
        <f ca="1">AVERAGE(C2:C31)</f>
        <v>771.93333333333328</v>
      </c>
      <c r="D32" s="48">
        <f ca="1">AVERAGE(D2:D31)</f>
        <v>4.333333333333333</v>
      </c>
      <c r="E32" s="49">
        <f ca="1">AVERAGE(E2:E31)</f>
        <v>1.0099363223508915</v>
      </c>
    </row>
    <row r="33" spans="1:5" x14ac:dyDescent="0.3">
      <c r="A33" s="50" t="s">
        <v>11</v>
      </c>
      <c r="B33" s="46">
        <f>_xlfn.STDEV.S(B2:B31)</f>
        <v>796.99546718450267</v>
      </c>
      <c r="C33" s="46">
        <f ca="1">_xlfn.STDEV.S(C2:C31)</f>
        <v>828.55316077478403</v>
      </c>
      <c r="D33" s="46">
        <f ca="1">_xlfn.STDEV.S(D2:D31)</f>
        <v>203.71909891899637</v>
      </c>
      <c r="E33" s="51">
        <f ca="1">_xlfn.STDEV.S(E2:E31)</f>
        <v>0.24260248038956864</v>
      </c>
    </row>
    <row r="34" spans="1:5" ht="17.25" thickBot="1" x14ac:dyDescent="0.35">
      <c r="A34" s="52" t="s">
        <v>12</v>
      </c>
      <c r="B34" s="53">
        <f>B33/B32</f>
        <v>1.0330019880556072</v>
      </c>
      <c r="C34" s="53">
        <f ca="1">C33/C32</f>
        <v>1.0733480794215184</v>
      </c>
      <c r="D34" s="53">
        <f ca="1">D33/D32</f>
        <v>47.012099750537629</v>
      </c>
      <c r="E34" s="54">
        <f ca="1">E33/E32</f>
        <v>0.24021562055006376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5C188-C382-4D15-ADD0-050307008EB1}">
  <dimension ref="A1:R34"/>
  <sheetViews>
    <sheetView workbookViewId="0">
      <selection activeCell="K28" sqref="K28"/>
    </sheetView>
  </sheetViews>
  <sheetFormatPr defaultRowHeight="16.5" x14ac:dyDescent="0.3"/>
  <cols>
    <col min="1" max="1" width="11.5703125" style="2" bestFit="1" customWidth="1"/>
    <col min="2" max="2" width="8.7109375" style="2" customWidth="1"/>
    <col min="3" max="3" width="8.42578125" style="2" bestFit="1" customWidth="1"/>
    <col min="4" max="4" width="11" style="2" bestFit="1" customWidth="1"/>
    <col min="5" max="5" width="11.5703125" style="2" bestFit="1" customWidth="1"/>
    <col min="6" max="6" width="9.140625" style="2"/>
    <col min="7" max="7" width="18.7109375" style="2" bestFit="1" customWidth="1"/>
    <col min="8" max="16384" width="9.140625" style="2"/>
  </cols>
  <sheetData>
    <row r="1" spans="1:18" x14ac:dyDescent="0.3">
      <c r="B1" s="2" t="s">
        <v>32</v>
      </c>
      <c r="C1" s="2" t="s">
        <v>33</v>
      </c>
      <c r="D1" s="2" t="s">
        <v>34</v>
      </c>
      <c r="E1" s="2" t="s">
        <v>35</v>
      </c>
      <c r="G1" s="2" t="str">
        <f>C1&amp;" vs "&amp;B1</f>
        <v>Forecast vs Actual</v>
      </c>
      <c r="R1" s="2" t="s">
        <v>33</v>
      </c>
    </row>
    <row r="2" spans="1:18" x14ac:dyDescent="0.3">
      <c r="A2" s="2" t="s">
        <v>36</v>
      </c>
      <c r="B2" s="2">
        <v>100</v>
      </c>
      <c r="C2" s="2">
        <v>113</v>
      </c>
      <c r="D2" s="2">
        <f>B2-C2</f>
        <v>-13</v>
      </c>
      <c r="E2" s="46">
        <f t="shared" ref="E2:E31" si="0">B2/C2</f>
        <v>0.88495575221238942</v>
      </c>
      <c r="R2" s="2">
        <f ca="1">ROUND(B2*(1+(0.5-RAND())),0)</f>
        <v>68</v>
      </c>
    </row>
    <row r="3" spans="1:18" x14ac:dyDescent="0.3">
      <c r="A3" s="2" t="s">
        <v>37</v>
      </c>
      <c r="B3" s="2">
        <v>135</v>
      </c>
      <c r="C3" s="2">
        <v>169</v>
      </c>
      <c r="D3" s="2">
        <f t="shared" ref="D3:D31" si="1">B3-C3</f>
        <v>-34</v>
      </c>
      <c r="E3" s="46">
        <f t="shared" si="0"/>
        <v>0.79881656804733725</v>
      </c>
      <c r="R3" s="2">
        <f t="shared" ref="R3:R31" ca="1" si="2">ROUND(B3*(1+(0.5-RAND())),0)</f>
        <v>74</v>
      </c>
    </row>
    <row r="4" spans="1:18" x14ac:dyDescent="0.3">
      <c r="A4" s="2" t="s">
        <v>38</v>
      </c>
      <c r="B4" s="2">
        <v>157</v>
      </c>
      <c r="C4" s="2">
        <v>143</v>
      </c>
      <c r="D4" s="2">
        <f t="shared" si="1"/>
        <v>14</v>
      </c>
      <c r="E4" s="46">
        <f t="shared" si="0"/>
        <v>1.0979020979020979</v>
      </c>
      <c r="R4" s="2">
        <f t="shared" ca="1" si="2"/>
        <v>104</v>
      </c>
    </row>
    <row r="5" spans="1:18" x14ac:dyDescent="0.3">
      <c r="A5" s="2" t="s">
        <v>39</v>
      </c>
      <c r="B5" s="2">
        <v>167</v>
      </c>
      <c r="C5" s="2">
        <v>89</v>
      </c>
      <c r="D5" s="2">
        <f t="shared" si="1"/>
        <v>78</v>
      </c>
      <c r="E5" s="46">
        <f t="shared" si="0"/>
        <v>1.8764044943820224</v>
      </c>
      <c r="R5" s="2">
        <f t="shared" ca="1" si="2"/>
        <v>216</v>
      </c>
    </row>
    <row r="6" spans="1:18" x14ac:dyDescent="0.3">
      <c r="A6" s="2" t="s">
        <v>40</v>
      </c>
      <c r="B6" s="2">
        <v>169</v>
      </c>
      <c r="C6" s="2">
        <v>251</v>
      </c>
      <c r="D6" s="2">
        <f t="shared" si="1"/>
        <v>-82</v>
      </c>
      <c r="E6" s="46">
        <f t="shared" si="0"/>
        <v>0.67330677290836649</v>
      </c>
      <c r="R6" s="2">
        <f t="shared" ca="1" si="2"/>
        <v>115</v>
      </c>
    </row>
    <row r="7" spans="1:18" x14ac:dyDescent="0.3">
      <c r="A7" s="2" t="s">
        <v>41</v>
      </c>
      <c r="B7" s="2">
        <v>173</v>
      </c>
      <c r="C7" s="2">
        <v>121</v>
      </c>
      <c r="D7" s="2">
        <f t="shared" si="1"/>
        <v>52</v>
      </c>
      <c r="E7" s="46">
        <f t="shared" si="0"/>
        <v>1.4297520661157024</v>
      </c>
      <c r="R7" s="2">
        <f t="shared" ca="1" si="2"/>
        <v>110</v>
      </c>
    </row>
    <row r="8" spans="1:18" x14ac:dyDescent="0.3">
      <c r="A8" s="2" t="s">
        <v>42</v>
      </c>
      <c r="B8" s="2">
        <v>195</v>
      </c>
      <c r="C8" s="2">
        <v>171</v>
      </c>
      <c r="D8" s="2">
        <f t="shared" si="1"/>
        <v>24</v>
      </c>
      <c r="E8" s="46">
        <f t="shared" si="0"/>
        <v>1.1403508771929824</v>
      </c>
      <c r="R8" s="2">
        <f t="shared" ca="1" si="2"/>
        <v>287</v>
      </c>
    </row>
    <row r="9" spans="1:18" x14ac:dyDescent="0.3">
      <c r="A9" s="2" t="s">
        <v>43</v>
      </c>
      <c r="B9" s="2">
        <v>208</v>
      </c>
      <c r="C9" s="2">
        <v>127</v>
      </c>
      <c r="D9" s="2">
        <f t="shared" si="1"/>
        <v>81</v>
      </c>
      <c r="E9" s="46">
        <f t="shared" si="0"/>
        <v>1.6377952755905512</v>
      </c>
      <c r="R9" s="2">
        <f t="shared" ca="1" si="2"/>
        <v>273</v>
      </c>
    </row>
    <row r="10" spans="1:18" x14ac:dyDescent="0.3">
      <c r="A10" s="2" t="s">
        <v>44</v>
      </c>
      <c r="B10" s="2">
        <v>235</v>
      </c>
      <c r="C10" s="2">
        <v>141</v>
      </c>
      <c r="D10" s="2">
        <f t="shared" si="1"/>
        <v>94</v>
      </c>
      <c r="E10" s="46">
        <f t="shared" si="0"/>
        <v>1.6666666666666667</v>
      </c>
      <c r="R10" s="2">
        <f t="shared" ca="1" si="2"/>
        <v>292</v>
      </c>
    </row>
    <row r="11" spans="1:18" x14ac:dyDescent="0.3">
      <c r="A11" s="2" t="s">
        <v>45</v>
      </c>
      <c r="B11" s="2">
        <v>241</v>
      </c>
      <c r="C11" s="2">
        <v>154</v>
      </c>
      <c r="D11" s="2">
        <f t="shared" si="1"/>
        <v>87</v>
      </c>
      <c r="E11" s="46">
        <f t="shared" si="0"/>
        <v>1.5649350649350648</v>
      </c>
      <c r="R11" s="2">
        <f t="shared" ca="1" si="2"/>
        <v>291</v>
      </c>
    </row>
    <row r="12" spans="1:18" x14ac:dyDescent="0.3">
      <c r="A12" s="2" t="s">
        <v>46</v>
      </c>
      <c r="B12" s="2">
        <v>262</v>
      </c>
      <c r="C12" s="2">
        <v>373</v>
      </c>
      <c r="D12" s="2">
        <f t="shared" si="1"/>
        <v>-111</v>
      </c>
      <c r="E12" s="46">
        <f t="shared" si="0"/>
        <v>0.7024128686327078</v>
      </c>
      <c r="R12" s="2">
        <f t="shared" ca="1" si="2"/>
        <v>356</v>
      </c>
    </row>
    <row r="13" spans="1:18" x14ac:dyDescent="0.3">
      <c r="A13" s="2" t="s">
        <v>47</v>
      </c>
      <c r="B13" s="2">
        <v>328</v>
      </c>
      <c r="C13" s="2">
        <v>456</v>
      </c>
      <c r="D13" s="2">
        <f t="shared" si="1"/>
        <v>-128</v>
      </c>
      <c r="E13" s="46">
        <f t="shared" si="0"/>
        <v>0.7192982456140351</v>
      </c>
      <c r="R13" s="2">
        <f t="shared" ca="1" si="2"/>
        <v>363</v>
      </c>
    </row>
    <row r="14" spans="1:18" x14ac:dyDescent="0.3">
      <c r="A14" s="2" t="s">
        <v>48</v>
      </c>
      <c r="B14" s="2">
        <v>341</v>
      </c>
      <c r="C14" s="2">
        <v>497</v>
      </c>
      <c r="D14" s="2">
        <f t="shared" si="1"/>
        <v>-156</v>
      </c>
      <c r="E14" s="46">
        <f t="shared" si="0"/>
        <v>0.6861167002012073</v>
      </c>
      <c r="R14" s="2">
        <f t="shared" ca="1" si="2"/>
        <v>215</v>
      </c>
    </row>
    <row r="15" spans="1:18" x14ac:dyDescent="0.3">
      <c r="A15" s="2" t="s">
        <v>49</v>
      </c>
      <c r="B15" s="2">
        <v>367</v>
      </c>
      <c r="C15" s="2">
        <v>258</v>
      </c>
      <c r="D15" s="2">
        <f t="shared" si="1"/>
        <v>109</v>
      </c>
      <c r="E15" s="46">
        <f t="shared" si="0"/>
        <v>1.4224806201550388</v>
      </c>
      <c r="G15" s="2" t="s">
        <v>33</v>
      </c>
      <c r="H15" s="2">
        <v>2000</v>
      </c>
      <c r="R15" s="2">
        <f t="shared" ca="1" si="2"/>
        <v>280</v>
      </c>
    </row>
    <row r="16" spans="1:18" x14ac:dyDescent="0.3">
      <c r="A16" s="2" t="s">
        <v>50</v>
      </c>
      <c r="B16" s="2">
        <v>390</v>
      </c>
      <c r="C16" s="2">
        <v>329</v>
      </c>
      <c r="D16" s="2">
        <f t="shared" si="1"/>
        <v>61</v>
      </c>
      <c r="E16" s="46">
        <f t="shared" si="0"/>
        <v>1.1854103343465046</v>
      </c>
      <c r="G16" s="2" t="s">
        <v>66</v>
      </c>
      <c r="H16" s="46">
        <f>E32</f>
        <v>1.0667392096965191</v>
      </c>
      <c r="R16" s="2">
        <f t="shared" ca="1" si="2"/>
        <v>329</v>
      </c>
    </row>
    <row r="17" spans="1:18" x14ac:dyDescent="0.3">
      <c r="A17" s="2" t="s">
        <v>51</v>
      </c>
      <c r="B17" s="2">
        <v>425</v>
      </c>
      <c r="C17" s="2">
        <v>630</v>
      </c>
      <c r="D17" s="2">
        <f t="shared" si="1"/>
        <v>-205</v>
      </c>
      <c r="E17" s="46">
        <f t="shared" si="0"/>
        <v>0.67460317460317465</v>
      </c>
      <c r="G17" s="2" t="s">
        <v>67</v>
      </c>
      <c r="H17" s="46">
        <f>E33</f>
        <v>0.39968439783523663</v>
      </c>
      <c r="R17" s="2">
        <f t="shared" ca="1" si="2"/>
        <v>380</v>
      </c>
    </row>
    <row r="18" spans="1:18" x14ac:dyDescent="0.3">
      <c r="A18" s="2" t="s">
        <v>52</v>
      </c>
      <c r="B18" s="2">
        <v>500</v>
      </c>
      <c r="C18" s="2">
        <v>670</v>
      </c>
      <c r="D18" s="2">
        <f t="shared" si="1"/>
        <v>-170</v>
      </c>
      <c r="E18" s="46">
        <f t="shared" si="0"/>
        <v>0.74626865671641796</v>
      </c>
      <c r="G18" s="2" t="s">
        <v>68</v>
      </c>
      <c r="H18" s="55">
        <f>H15*H16</f>
        <v>2133.4784193930382</v>
      </c>
      <c r="R18" s="2">
        <f t="shared" ca="1" si="2"/>
        <v>339</v>
      </c>
    </row>
    <row r="19" spans="1:18" x14ac:dyDescent="0.3">
      <c r="A19" s="2" t="s">
        <v>53</v>
      </c>
      <c r="B19" s="2">
        <v>538</v>
      </c>
      <c r="C19" s="2">
        <v>506</v>
      </c>
      <c r="D19" s="2">
        <f t="shared" si="1"/>
        <v>32</v>
      </c>
      <c r="E19" s="46">
        <f t="shared" si="0"/>
        <v>1.0632411067193677</v>
      </c>
      <c r="G19" s="2" t="s">
        <v>69</v>
      </c>
      <c r="H19" s="55">
        <f>H15*H17</f>
        <v>799.36879567047322</v>
      </c>
      <c r="R19" s="2">
        <f t="shared" ca="1" si="2"/>
        <v>481</v>
      </c>
    </row>
    <row r="20" spans="1:18" x14ac:dyDescent="0.3">
      <c r="A20" s="2" t="s">
        <v>54</v>
      </c>
      <c r="B20" s="2">
        <v>558</v>
      </c>
      <c r="C20" s="2">
        <v>286</v>
      </c>
      <c r="D20" s="2">
        <f t="shared" si="1"/>
        <v>272</v>
      </c>
      <c r="E20" s="46">
        <f t="shared" si="0"/>
        <v>1.951048951048951</v>
      </c>
      <c r="R20" s="2">
        <f t="shared" ca="1" si="2"/>
        <v>743</v>
      </c>
    </row>
    <row r="21" spans="1:18" x14ac:dyDescent="0.3">
      <c r="A21" s="2" t="s">
        <v>55</v>
      </c>
      <c r="B21" s="2">
        <v>561</v>
      </c>
      <c r="C21" s="2">
        <v>756</v>
      </c>
      <c r="D21" s="2">
        <f t="shared" si="1"/>
        <v>-195</v>
      </c>
      <c r="E21" s="46">
        <f t="shared" si="0"/>
        <v>0.74206349206349209</v>
      </c>
      <c r="R21" s="2">
        <f t="shared" ca="1" si="2"/>
        <v>525</v>
      </c>
    </row>
    <row r="22" spans="1:18" x14ac:dyDescent="0.3">
      <c r="A22" s="2" t="s">
        <v>56</v>
      </c>
      <c r="B22" s="2">
        <v>751</v>
      </c>
      <c r="C22" s="2">
        <v>894</v>
      </c>
      <c r="D22" s="2">
        <f t="shared" si="1"/>
        <v>-143</v>
      </c>
      <c r="E22" s="46">
        <f t="shared" si="0"/>
        <v>0.84004474272930652</v>
      </c>
      <c r="R22" s="2">
        <f t="shared" ca="1" si="2"/>
        <v>413</v>
      </c>
    </row>
    <row r="23" spans="1:18" x14ac:dyDescent="0.3">
      <c r="A23" s="2" t="s">
        <v>57</v>
      </c>
      <c r="B23" s="2">
        <v>845</v>
      </c>
      <c r="C23" s="2">
        <v>533</v>
      </c>
      <c r="D23" s="2">
        <f t="shared" si="1"/>
        <v>312</v>
      </c>
      <c r="E23" s="46">
        <f t="shared" si="0"/>
        <v>1.5853658536585367</v>
      </c>
      <c r="R23" s="2">
        <f t="shared" ca="1" si="2"/>
        <v>689</v>
      </c>
    </row>
    <row r="24" spans="1:18" x14ac:dyDescent="0.3">
      <c r="A24" s="2" t="s">
        <v>58</v>
      </c>
      <c r="B24" s="2">
        <v>910</v>
      </c>
      <c r="C24" s="2">
        <v>1296</v>
      </c>
      <c r="D24" s="2">
        <f t="shared" si="1"/>
        <v>-386</v>
      </c>
      <c r="E24" s="46">
        <f t="shared" si="0"/>
        <v>0.7021604938271605</v>
      </c>
      <c r="R24" s="2">
        <f t="shared" ca="1" si="2"/>
        <v>1284</v>
      </c>
    </row>
    <row r="25" spans="1:18" x14ac:dyDescent="0.3">
      <c r="A25" s="2" t="s">
        <v>59</v>
      </c>
      <c r="B25" s="2">
        <v>1409</v>
      </c>
      <c r="C25" s="2">
        <v>1603</v>
      </c>
      <c r="D25" s="2">
        <f t="shared" si="1"/>
        <v>-194</v>
      </c>
      <c r="E25" s="46">
        <f t="shared" si="0"/>
        <v>0.87897691827822833</v>
      </c>
      <c r="R25" s="2">
        <f t="shared" ca="1" si="2"/>
        <v>1593</v>
      </c>
    </row>
    <row r="26" spans="1:18" x14ac:dyDescent="0.3">
      <c r="A26" s="2" t="s">
        <v>60</v>
      </c>
      <c r="B26" s="2">
        <v>1818</v>
      </c>
      <c r="C26" s="2">
        <v>1820</v>
      </c>
      <c r="D26" s="2">
        <f t="shared" si="1"/>
        <v>-2</v>
      </c>
      <c r="E26" s="46">
        <f t="shared" si="0"/>
        <v>0.99890109890109891</v>
      </c>
      <c r="R26" s="2">
        <f t="shared" ca="1" si="2"/>
        <v>1025</v>
      </c>
    </row>
    <row r="27" spans="1:18" x14ac:dyDescent="0.3">
      <c r="A27" s="2" t="s">
        <v>61</v>
      </c>
      <c r="B27" s="2">
        <v>1880</v>
      </c>
      <c r="C27" s="2">
        <v>1416</v>
      </c>
      <c r="D27" s="2">
        <f t="shared" si="1"/>
        <v>464</v>
      </c>
      <c r="E27" s="46">
        <f t="shared" si="0"/>
        <v>1.3276836158192091</v>
      </c>
      <c r="R27" s="2">
        <f t="shared" ca="1" si="2"/>
        <v>1961</v>
      </c>
    </row>
    <row r="28" spans="1:18" x14ac:dyDescent="0.3">
      <c r="A28" s="2" t="s">
        <v>62</v>
      </c>
      <c r="B28" s="2">
        <v>1895</v>
      </c>
      <c r="C28" s="2">
        <v>2433</v>
      </c>
      <c r="D28" s="2">
        <f t="shared" si="1"/>
        <v>-538</v>
      </c>
      <c r="E28" s="46">
        <f t="shared" si="0"/>
        <v>0.77887381833127822</v>
      </c>
      <c r="H28" s="46"/>
      <c r="R28" s="2">
        <f t="shared" ca="1" si="2"/>
        <v>1068</v>
      </c>
    </row>
    <row r="29" spans="1:18" x14ac:dyDescent="0.3">
      <c r="A29" s="2" t="s">
        <v>63</v>
      </c>
      <c r="B29" s="2">
        <v>2108</v>
      </c>
      <c r="C29" s="2">
        <v>2896</v>
      </c>
      <c r="D29" s="2">
        <f t="shared" si="1"/>
        <v>-788</v>
      </c>
      <c r="E29" s="46">
        <f t="shared" si="0"/>
        <v>0.72790055248618779</v>
      </c>
      <c r="H29" s="46"/>
      <c r="R29" s="2">
        <f t="shared" ca="1" si="2"/>
        <v>1958</v>
      </c>
    </row>
    <row r="30" spans="1:18" x14ac:dyDescent="0.3">
      <c r="A30" s="2" t="s">
        <v>64</v>
      </c>
      <c r="B30" s="2">
        <v>2601</v>
      </c>
      <c r="C30" s="2">
        <v>3341</v>
      </c>
      <c r="D30" s="2">
        <f t="shared" si="1"/>
        <v>-740</v>
      </c>
      <c r="E30" s="46">
        <f t="shared" si="0"/>
        <v>0.7785094283148758</v>
      </c>
      <c r="H30" s="46"/>
      <c r="R30" s="2">
        <f t="shared" ca="1" si="2"/>
        <v>2519</v>
      </c>
    </row>
    <row r="31" spans="1:18" ht="17.25" thickBot="1" x14ac:dyDescent="0.35">
      <c r="A31" s="2" t="s">
        <v>65</v>
      </c>
      <c r="B31" s="2">
        <v>2879</v>
      </c>
      <c r="C31" s="2">
        <v>3999</v>
      </c>
      <c r="D31" s="2">
        <f t="shared" si="1"/>
        <v>-1120</v>
      </c>
      <c r="E31" s="46">
        <f t="shared" si="0"/>
        <v>0.7199299824956239</v>
      </c>
      <c r="R31" s="2">
        <f t="shared" ca="1" si="2"/>
        <v>4116</v>
      </c>
    </row>
    <row r="32" spans="1:18" x14ac:dyDescent="0.3">
      <c r="A32" s="47" t="s">
        <v>25</v>
      </c>
      <c r="B32" s="48">
        <f>AVERAGE(B2:B31)</f>
        <v>771.5333333333333</v>
      </c>
      <c r="C32" s="48">
        <f t="shared" ref="C32:E32" si="3">AVERAGE(C2:C31)</f>
        <v>882.36666666666667</v>
      </c>
      <c r="D32" s="48">
        <f t="shared" si="3"/>
        <v>-110.83333333333333</v>
      </c>
      <c r="E32" s="49">
        <f t="shared" si="3"/>
        <v>1.0667392096965191</v>
      </c>
      <c r="R32" s="48">
        <f ca="1">AVERAGE(R2:R31)</f>
        <v>748.9</v>
      </c>
    </row>
    <row r="33" spans="1:18" x14ac:dyDescent="0.3">
      <c r="A33" s="50" t="s">
        <v>11</v>
      </c>
      <c r="B33" s="46">
        <f>_xlfn.STDEV.S(B2:B31)</f>
        <v>796.99546718450267</v>
      </c>
      <c r="C33" s="46">
        <f t="shared" ref="C33:E33" si="4">_xlfn.STDEV.S(C2:C31)</f>
        <v>1042.4411166148404</v>
      </c>
      <c r="D33" s="46">
        <f>_xlfn.STDEV.S(D2:D31)</f>
        <v>329.93040889351755</v>
      </c>
      <c r="E33" s="51">
        <f t="shared" si="4"/>
        <v>0.39968439783523663</v>
      </c>
      <c r="R33" s="46">
        <f t="shared" ref="R33" ca="1" si="5">_xlfn.STDEV.S(R2:R31)</f>
        <v>898.13747315745331</v>
      </c>
    </row>
    <row r="34" spans="1:18" ht="17.25" thickBot="1" x14ac:dyDescent="0.35">
      <c r="A34" s="52" t="s">
        <v>12</v>
      </c>
      <c r="B34" s="53">
        <f>B33/B32</f>
        <v>1.0330019880556072</v>
      </c>
      <c r="C34" s="53">
        <f t="shared" ref="C34:E34" si="6">C33/C32</f>
        <v>1.1814148879318958</v>
      </c>
      <c r="D34" s="53">
        <f t="shared" si="6"/>
        <v>-2.9768157193400082</v>
      </c>
      <c r="E34" s="54">
        <f t="shared" si="6"/>
        <v>0.37467864141690677</v>
      </c>
      <c r="R34" s="53">
        <f t="shared" ref="R34" ca="1" si="7">R33/R32</f>
        <v>1.1992755683768905</v>
      </c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Stationary</vt:lpstr>
      <vt:lpstr>1.StatFitPoissNorm</vt:lpstr>
      <vt:lpstr>FordReg</vt:lpstr>
      <vt:lpstr>NoneTimeSer.Prod.Ser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 , Ardavan</cp:lastModifiedBy>
  <dcterms:created xsi:type="dcterms:W3CDTF">2016-02-28T21:50:36Z</dcterms:created>
  <dcterms:modified xsi:type="dcterms:W3CDTF">2023-12-11T04:56:51Z</dcterms:modified>
</cp:coreProperties>
</file>