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8_{D74B664B-2260-4B89-A377-25B8DA38FBA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tationary" sheetId="44" r:id="rId1"/>
    <sheet name="1.StatFitPoissNorm" sheetId="46" r:id="rId2"/>
    <sheet name="FordReg" sheetId="48" r:id="rId3"/>
    <sheet name="NoneTimeSer.Prod.Ser" sheetId="47" r:id="rId4"/>
    <sheet name="Every.MA" sheetId="45" r:id="rId5"/>
  </sheets>
  <externalReferences>
    <externalReference r:id="rId6"/>
    <externalReference r:id="rId7"/>
  </externalReferences>
  <definedNames>
    <definedName name="Page1">#REF!</definedName>
    <definedName name="solver_typ" localSheetId="1" hidden="1">2</definedName>
    <definedName name="solver_ver" localSheetId="1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46" l="1"/>
  <c r="K1" i="48"/>
  <c r="C2" i="48"/>
  <c r="D2" i="48" s="1"/>
  <c r="C3" i="48"/>
  <c r="C4" i="48"/>
  <c r="D4" i="48" s="1"/>
  <c r="C5" i="48"/>
  <c r="D5" i="48" s="1"/>
  <c r="C6" i="48"/>
  <c r="D6" i="48" s="1"/>
  <c r="C7" i="48"/>
  <c r="D7" i="48" s="1"/>
  <c r="C8" i="48"/>
  <c r="D8" i="48" s="1"/>
  <c r="C9" i="48"/>
  <c r="D9" i="48" s="1"/>
  <c r="C10" i="48"/>
  <c r="D10" i="48" s="1"/>
  <c r="C11" i="48"/>
  <c r="D11" i="48" s="1"/>
  <c r="C12" i="48"/>
  <c r="D12" i="48" s="1"/>
  <c r="C13" i="48"/>
  <c r="D13" i="48" s="1"/>
  <c r="C14" i="48"/>
  <c r="D14" i="48" s="1"/>
  <c r="C15" i="48"/>
  <c r="D15" i="48" s="1"/>
  <c r="C16" i="48"/>
  <c r="D16" i="48" s="1"/>
  <c r="C17" i="48"/>
  <c r="D17" i="48" s="1"/>
  <c r="C18" i="48"/>
  <c r="D18" i="48" s="1"/>
  <c r="C19" i="48"/>
  <c r="E19" i="48" s="1"/>
  <c r="C20" i="48"/>
  <c r="D20" i="48" s="1"/>
  <c r="C21" i="48"/>
  <c r="D21" i="48" s="1"/>
  <c r="C22" i="48"/>
  <c r="D22" i="48" s="1"/>
  <c r="C23" i="48"/>
  <c r="E23" i="48" s="1"/>
  <c r="C24" i="48"/>
  <c r="D24" i="48" s="1"/>
  <c r="C25" i="48"/>
  <c r="D25" i="48" s="1"/>
  <c r="C26" i="48"/>
  <c r="D26" i="48" s="1"/>
  <c r="C27" i="48"/>
  <c r="D27" i="48" s="1"/>
  <c r="C28" i="48"/>
  <c r="D28" i="48" s="1"/>
  <c r="C29" i="48"/>
  <c r="D29" i="48" s="1"/>
  <c r="C30" i="48"/>
  <c r="D30" i="48" s="1"/>
  <c r="C31" i="48"/>
  <c r="D31" i="48" s="1"/>
  <c r="B32" i="48"/>
  <c r="I6" i="48" s="1"/>
  <c r="I7" i="48" s="1"/>
  <c r="B33" i="48"/>
  <c r="B34" i="48" s="1"/>
  <c r="H19" i="47"/>
  <c r="H18" i="47"/>
  <c r="H17" i="47"/>
  <c r="H16" i="47"/>
  <c r="R3" i="47"/>
  <c r="R4" i="47"/>
  <c r="R5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2" i="47"/>
  <c r="B33" i="47"/>
  <c r="B34" i="47" s="1"/>
  <c r="B32" i="47"/>
  <c r="E31" i="47"/>
  <c r="D30" i="47"/>
  <c r="E29" i="47"/>
  <c r="D28" i="47"/>
  <c r="E27" i="47"/>
  <c r="D26" i="47"/>
  <c r="E25" i="47"/>
  <c r="E24" i="47"/>
  <c r="E23" i="47"/>
  <c r="D22" i="47"/>
  <c r="E21" i="47"/>
  <c r="E20" i="47"/>
  <c r="E19" i="47"/>
  <c r="E18" i="47"/>
  <c r="E17" i="47"/>
  <c r="E16" i="47"/>
  <c r="E15" i="47"/>
  <c r="D14" i="47"/>
  <c r="E13" i="47"/>
  <c r="E12" i="47"/>
  <c r="E11" i="47"/>
  <c r="D10" i="47"/>
  <c r="E9" i="47"/>
  <c r="E8" i="47"/>
  <c r="E7" i="47"/>
  <c r="D6" i="47"/>
  <c r="E5" i="47"/>
  <c r="E4" i="47"/>
  <c r="E3" i="47"/>
  <c r="G1" i="47"/>
  <c r="D23" i="48" l="1"/>
  <c r="E25" i="48"/>
  <c r="E10" i="48"/>
  <c r="E14" i="48"/>
  <c r="D19" i="48"/>
  <c r="E27" i="48"/>
  <c r="E17" i="48"/>
  <c r="E9" i="48"/>
  <c r="E4" i="48"/>
  <c r="E21" i="48"/>
  <c r="E12" i="48"/>
  <c r="E15" i="48"/>
  <c r="E11" i="48"/>
  <c r="E7" i="48"/>
  <c r="E29" i="48"/>
  <c r="E31" i="48"/>
  <c r="I1" i="48"/>
  <c r="E2" i="48"/>
  <c r="E13" i="48"/>
  <c r="E6" i="48"/>
  <c r="E16" i="48"/>
  <c r="C33" i="48"/>
  <c r="I2" i="48"/>
  <c r="E30" i="48"/>
  <c r="E28" i="48"/>
  <c r="E26" i="48"/>
  <c r="E24" i="48"/>
  <c r="E22" i="48"/>
  <c r="E20" i="48"/>
  <c r="E18" i="48"/>
  <c r="I3" i="48"/>
  <c r="I8" i="48" s="1"/>
  <c r="C32" i="48"/>
  <c r="E5" i="48"/>
  <c r="E8" i="48"/>
  <c r="E3" i="48"/>
  <c r="D3" i="48"/>
  <c r="R32" i="47"/>
  <c r="R33" i="47"/>
  <c r="D8" i="47"/>
  <c r="E14" i="47"/>
  <c r="D9" i="47"/>
  <c r="D27" i="47"/>
  <c r="D24" i="47"/>
  <c r="D16" i="47"/>
  <c r="C32" i="47"/>
  <c r="D11" i="47"/>
  <c r="D25" i="47"/>
  <c r="E30" i="47"/>
  <c r="D3" i="47"/>
  <c r="D17" i="47"/>
  <c r="E22" i="47"/>
  <c r="E6" i="47"/>
  <c r="D19" i="47"/>
  <c r="D12" i="47"/>
  <c r="D20" i="47"/>
  <c r="D4" i="47"/>
  <c r="C33" i="47"/>
  <c r="D7" i="47"/>
  <c r="D31" i="47"/>
  <c r="D2" i="47"/>
  <c r="D18" i="47"/>
  <c r="E2" i="47"/>
  <c r="D5" i="47"/>
  <c r="E10" i="47"/>
  <c r="D13" i="47"/>
  <c r="D21" i="47"/>
  <c r="E26" i="47"/>
  <c r="D29" i="47"/>
  <c r="D15" i="47"/>
  <c r="D23" i="47"/>
  <c r="E28" i="47"/>
  <c r="T7" i="46"/>
  <c r="T8" i="46" s="1"/>
  <c r="T5" i="46"/>
  <c r="T4" i="46"/>
  <c r="T6" i="46" s="1"/>
  <c r="T3" i="46"/>
  <c r="T2" i="46"/>
  <c r="T9" i="46" s="1"/>
  <c r="F21" i="48" l="1"/>
  <c r="D33" i="48"/>
  <c r="F11" i="48"/>
  <c r="D32" i="48"/>
  <c r="F17" i="48"/>
  <c r="F10" i="48"/>
  <c r="F6" i="48"/>
  <c r="I5" i="48"/>
  <c r="I9" i="48" s="1"/>
  <c r="F4" i="48"/>
  <c r="F5" i="48"/>
  <c r="F7" i="48"/>
  <c r="F3" i="48"/>
  <c r="F26" i="48"/>
  <c r="F25" i="48"/>
  <c r="F18" i="48"/>
  <c r="F24" i="48"/>
  <c r="F23" i="48"/>
  <c r="F22" i="48"/>
  <c r="F9" i="48"/>
  <c r="F20" i="48"/>
  <c r="F8" i="48"/>
  <c r="F19" i="48"/>
  <c r="F2" i="48"/>
  <c r="F16" i="48"/>
  <c r="F31" i="48"/>
  <c r="F15" i="48"/>
  <c r="E33" i="48"/>
  <c r="E32" i="48"/>
  <c r="C34" i="48"/>
  <c r="F30" i="48"/>
  <c r="F14" i="48"/>
  <c r="F29" i="48"/>
  <c r="F13" i="48"/>
  <c r="F28" i="48"/>
  <c r="F12" i="48"/>
  <c r="F27" i="48"/>
  <c r="R34" i="47"/>
  <c r="C34" i="47"/>
  <c r="E32" i="47"/>
  <c r="E33" i="47"/>
  <c r="D32" i="47"/>
  <c r="D33" i="47"/>
  <c r="Y2" i="46"/>
  <c r="Y3" i="46" s="1"/>
  <c r="Y4" i="46" s="1"/>
  <c r="F2" i="46" s="1"/>
  <c r="T10" i="46"/>
  <c r="D1" i="45"/>
  <c r="C4" i="44"/>
  <c r="C3" i="44"/>
  <c r="C48" i="44"/>
  <c r="A2" i="44"/>
  <c r="E22" i="45"/>
  <c r="D3" i="45" l="1"/>
  <c r="D11" i="45"/>
  <c r="D19" i="45"/>
  <c r="D27" i="45"/>
  <c r="D4" i="45"/>
  <c r="D12" i="45"/>
  <c r="D20" i="45"/>
  <c r="D28" i="45"/>
  <c r="D26" i="45"/>
  <c r="D5" i="45"/>
  <c r="D13" i="45"/>
  <c r="D21" i="45"/>
  <c r="D29" i="45"/>
  <c r="D6" i="45"/>
  <c r="D14" i="45"/>
  <c r="D22" i="45"/>
  <c r="D18" i="45"/>
  <c r="D7" i="45"/>
  <c r="D15" i="45"/>
  <c r="D23" i="45"/>
  <c r="D8" i="45"/>
  <c r="D16" i="45"/>
  <c r="D24" i="45"/>
  <c r="D9" i="45"/>
  <c r="D17" i="45"/>
  <c r="D25" i="45"/>
  <c r="D10" i="45"/>
  <c r="D2" i="45"/>
  <c r="C2" i="45" a="1"/>
  <c r="C2" i="45" s="1"/>
  <c r="C3" i="45" a="1"/>
  <c r="C3" i="45" s="1"/>
  <c r="C4" i="45" s="1" a="1"/>
  <c r="C4" i="45" s="1"/>
  <c r="C5" i="45" s="1" a="1"/>
  <c r="C5" i="45" s="1"/>
  <c r="C6" i="45" s="1" a="1"/>
  <c r="C6" i="45" s="1"/>
  <c r="C7" i="45" s="1" a="1"/>
  <c r="C7" i="45" s="1"/>
  <c r="C8" i="45" s="1" a="1"/>
  <c r="C8" i="45" s="1"/>
  <c r="C9" i="45" s="1" a="1"/>
  <c r="C9" i="45" s="1"/>
  <c r="C10" i="45" s="1" a="1"/>
  <c r="C10" i="45" s="1"/>
  <c r="C11" i="45" s="1" a="1"/>
  <c r="C11" i="45" s="1"/>
  <c r="C12" i="45" s="1" a="1"/>
  <c r="C12" i="45" s="1"/>
  <c r="C13" i="45" s="1" a="1"/>
  <c r="C13" i="45" s="1"/>
  <c r="D34" i="48"/>
  <c r="E34" i="48"/>
  <c r="D34" i="47"/>
  <c r="E34" i="47"/>
  <c r="Y5" i="46"/>
  <c r="Y6" i="46" s="1"/>
  <c r="G2" i="46"/>
  <c r="E2" i="46"/>
  <c r="C7" i="44"/>
  <c r="R1" i="44"/>
  <c r="R2" i="44" s="1"/>
  <c r="C46" i="44"/>
  <c r="C38" i="44"/>
  <c r="C30" i="44"/>
  <c r="C22" i="44"/>
  <c r="C14" i="44"/>
  <c r="C6" i="44"/>
  <c r="C51" i="44"/>
  <c r="C11" i="44"/>
  <c r="C19" i="44"/>
  <c r="C27" i="44"/>
  <c r="C35" i="44"/>
  <c r="C43" i="44"/>
  <c r="C9" i="44"/>
  <c r="C17" i="44"/>
  <c r="C25" i="44"/>
  <c r="C33" i="44"/>
  <c r="C41" i="44"/>
  <c r="C49" i="44"/>
  <c r="C12" i="44"/>
  <c r="C20" i="44"/>
  <c r="C28" i="44"/>
  <c r="C36" i="44"/>
  <c r="C44" i="44"/>
  <c r="C52" i="44"/>
  <c r="E20" i="45" a="1"/>
  <c r="E20" i="45" s="1"/>
  <c r="C15" i="44"/>
  <c r="C23" i="44"/>
  <c r="C31" i="44"/>
  <c r="C39" i="44"/>
  <c r="C47" i="44"/>
  <c r="C10" i="44"/>
  <c r="C18" i="44"/>
  <c r="C26" i="44"/>
  <c r="C34" i="44"/>
  <c r="C42" i="44"/>
  <c r="C50" i="44"/>
  <c r="C5" i="44"/>
  <c r="C13" i="44"/>
  <c r="C21" i="44"/>
  <c r="C29" i="44"/>
  <c r="C37" i="44"/>
  <c r="C45" i="44"/>
  <c r="C8" i="44"/>
  <c r="C16" i="44"/>
  <c r="C24" i="44"/>
  <c r="C32" i="44"/>
  <c r="C40" i="44"/>
  <c r="C14" i="45" l="1" a="1"/>
  <c r="C14" i="45" s="1"/>
  <c r="C15" i="45" s="1" a="1"/>
  <c r="C15" i="45" s="1"/>
  <c r="C16" i="45" s="1" a="1"/>
  <c r="C16" i="45" s="1"/>
  <c r="C17" i="45" s="1" a="1"/>
  <c r="C17" i="45" s="1"/>
  <c r="C18" i="45" s="1" a="1"/>
  <c r="C18" i="45" s="1"/>
  <c r="C19" i="45" s="1" a="1"/>
  <c r="C19" i="45" s="1"/>
  <c r="C20" i="45" s="1" a="1"/>
  <c r="C20" i="45" s="1"/>
  <c r="C21" i="45" s="1" a="1"/>
  <c r="C21" i="45" s="1"/>
  <c r="C22" i="45" s="1" a="1"/>
  <c r="C22" i="45" s="1"/>
  <c r="C23" i="45" s="1" a="1"/>
  <c r="C23" i="45" s="1"/>
  <c r="C24" i="45" s="1" a="1"/>
  <c r="C24" i="45" s="1"/>
  <c r="C25" i="45" s="1" a="1"/>
  <c r="C25" i="45" s="1"/>
  <c r="C26" i="45" s="1" a="1"/>
  <c r="C26" i="45" s="1"/>
  <c r="C27" i="45" s="1" a="1"/>
  <c r="C27" i="45" s="1"/>
  <c r="C28" i="45" s="1" a="1"/>
  <c r="C28" i="45" s="1"/>
  <c r="C29" i="45" s="1" a="1"/>
  <c r="C29" i="45" s="1"/>
  <c r="H2" i="46"/>
  <c r="N2" i="46"/>
  <c r="F3" i="46"/>
  <c r="M2" i="46" l="1"/>
  <c r="G3" i="46"/>
  <c r="I2" i="46"/>
  <c r="F4" i="46" l="1"/>
  <c r="L3" i="46"/>
  <c r="H3" i="46"/>
  <c r="N3" i="46"/>
  <c r="E3" i="46"/>
  <c r="I3" i="46" l="1"/>
  <c r="M3" i="46"/>
  <c r="G4" i="46"/>
  <c r="E4" i="46"/>
  <c r="N4" i="46" l="1"/>
  <c r="F5" i="46"/>
  <c r="L4" i="46"/>
  <c r="H4" i="46"/>
  <c r="I4" i="46" l="1"/>
  <c r="M4" i="46"/>
  <c r="G5" i="46"/>
  <c r="H5" i="46" l="1"/>
  <c r="L5" i="46"/>
  <c r="N5" i="46"/>
  <c r="F6" i="46"/>
  <c r="E5" i="46"/>
  <c r="G6" i="46" l="1"/>
  <c r="M5" i="46"/>
  <c r="I5" i="46"/>
  <c r="N6" i="46" l="1"/>
  <c r="H6" i="46"/>
  <c r="F7" i="46"/>
  <c r="L6" i="46"/>
  <c r="E6" i="46"/>
  <c r="I6" i="46" l="1"/>
  <c r="M6" i="46"/>
  <c r="G7" i="46"/>
  <c r="H7" i="46" l="1"/>
  <c r="L7" i="46"/>
  <c r="M7" i="46" s="1"/>
  <c r="F8" i="46"/>
  <c r="N7" i="46"/>
  <c r="E7" i="46"/>
  <c r="I7" i="46" l="1"/>
  <c r="G8" i="46"/>
  <c r="E8" i="46"/>
  <c r="H8" i="46" l="1"/>
  <c r="N8" i="46"/>
  <c r="L8" i="46"/>
  <c r="M8" i="46" s="1"/>
  <c r="F9" i="46"/>
  <c r="G9" i="46" l="1"/>
  <c r="I8" i="46"/>
  <c r="F10" i="46" l="1"/>
  <c r="N9" i="46"/>
  <c r="H9" i="46"/>
  <c r="L9" i="46"/>
  <c r="M9" i="46" s="1"/>
  <c r="E9" i="46"/>
  <c r="I9" i="46" l="1"/>
  <c r="G10" i="46"/>
  <c r="N10" i="46" l="1"/>
  <c r="H10" i="46"/>
  <c r="L10" i="46"/>
  <c r="M10" i="46" s="1"/>
  <c r="F11" i="46"/>
  <c r="E10" i="46"/>
  <c r="G11" i="46" l="1"/>
  <c r="E11" i="46"/>
  <c r="I10" i="46"/>
  <c r="H11" i="46" l="1"/>
  <c r="N11" i="46"/>
  <c r="L11" i="46"/>
  <c r="M11" i="46" s="1"/>
  <c r="F12" i="46"/>
  <c r="G12" i="46" l="1"/>
  <c r="I11" i="46"/>
  <c r="L12" i="46" l="1"/>
  <c r="M12" i="46" s="1"/>
  <c r="H12" i="46"/>
  <c r="F13" i="46"/>
  <c r="N12" i="46"/>
  <c r="E12" i="46"/>
  <c r="G13" i="46" l="1"/>
  <c r="I12" i="46"/>
  <c r="H13" i="46" l="1"/>
  <c r="N13" i="46"/>
  <c r="L13" i="46"/>
  <c r="M13" i="46" s="1"/>
  <c r="F14" i="46"/>
  <c r="E13" i="46"/>
  <c r="E14" i="46" l="1"/>
  <c r="G14" i="46"/>
  <c r="I13" i="46"/>
  <c r="L14" i="46" l="1"/>
  <c r="H14" i="46"/>
  <c r="N14" i="46"/>
  <c r="N15" i="46" l="1"/>
  <c r="I14" i="46"/>
  <c r="M14" i="46"/>
  <c r="L15" i="46"/>
  <c r="O2" i="46" l="1"/>
  <c r="O3" i="46"/>
  <c r="O4" i="46"/>
  <c r="O5" i="46"/>
  <c r="O6" i="46"/>
  <c r="O7" i="46"/>
  <c r="O8" i="46"/>
  <c r="O9" i="46"/>
  <c r="O10" i="46"/>
  <c r="O11" i="46"/>
  <c r="O12" i="46"/>
  <c r="O13" i="46"/>
  <c r="I15" i="46"/>
  <c r="O14" i="46"/>
  <c r="K2" i="46" l="1"/>
  <c r="J2" i="46"/>
  <c r="K3" i="46"/>
  <c r="J3" i="46"/>
  <c r="K4" i="46"/>
  <c r="J4" i="46"/>
  <c r="K5" i="46"/>
  <c r="J5" i="46"/>
  <c r="K6" i="46"/>
  <c r="J6" i="46"/>
  <c r="K7" i="46"/>
  <c r="J7" i="46"/>
  <c r="K8" i="46"/>
  <c r="J8" i="46"/>
  <c r="K9" i="46"/>
  <c r="J9" i="46"/>
  <c r="K10" i="46"/>
  <c r="J10" i="46"/>
  <c r="K11" i="46"/>
  <c r="J11" i="46"/>
  <c r="K12" i="46"/>
  <c r="J12" i="46"/>
  <c r="K13" i="46"/>
  <c r="J13" i="46"/>
  <c r="K14" i="46"/>
  <c r="J14" i="46"/>
  <c r="O15" i="46"/>
  <c r="P8" i="46"/>
  <c r="P12" i="46"/>
  <c r="P10" i="46"/>
  <c r="P13" i="46"/>
  <c r="P11" i="46"/>
  <c r="P5" i="46"/>
  <c r="P3" i="46"/>
  <c r="P14" i="46"/>
  <c r="P7" i="46"/>
  <c r="P9" i="46"/>
  <c r="P6" i="46"/>
  <c r="P2" i="46"/>
  <c r="P4" i="46"/>
  <c r="J15" i="4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<sst xmlns="http://schemas.openxmlformats.org/spreadsheetml/2006/main" count="130" uniqueCount="83">
  <si>
    <t>At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</si>
  <si>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</si>
  <si>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</si>
  <si>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</si>
  <si>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</si>
  <si>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</si>
  <si>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</si>
  <si>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</si>
  <si>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</si>
  <si>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</si>
  <si>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</si>
  <si>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</si>
  <si>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</si>
  <si>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</si>
  <si>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=RANDBETWEEN(INT((ROWS($AC$3:AC15)/($AA$2)))*$AA$2,(INT((ROWS($AC$3:AC15)/($AA$2))+1)*$AA$2-1))</t>
  </si>
  <si>
    <t>Statistics</t>
  </si>
  <si>
    <t>Set 1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</si>
  <si>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</si>
  <si>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</si>
  <si>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</si>
  <si>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</si>
  <si>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</si>
  <si>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</si>
  <si>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</si>
  <si>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</si>
  <si>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</si>
  <si>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Stationary</t>
  </si>
  <si>
    <t>Ft</t>
  </si>
  <si>
    <t>t</t>
  </si>
  <si>
    <t>Average</t>
  </si>
  <si>
    <t>Ass up the demand. If it is very close to a straight line, then it is Stationary. Stationary means no trend, no Seasonality.</t>
  </si>
  <si>
    <t>Non-Stationary</t>
  </si>
  <si>
    <t>SUM(At)</t>
  </si>
  <si>
    <t>Historical</t>
  </si>
  <si>
    <t>Poisson Fit</t>
  </si>
  <si>
    <t>PossFitCum</t>
  </si>
  <si>
    <t>Normal Fit</t>
  </si>
  <si>
    <t>NormFitCum</t>
  </si>
  <si>
    <t>Actual</t>
  </si>
  <si>
    <t>Forecast</t>
  </si>
  <si>
    <t>Error(A-F)</t>
  </si>
  <si>
    <t>Ratio(A/F)</t>
  </si>
  <si>
    <t>Product-1</t>
  </si>
  <si>
    <t>Product-2</t>
  </si>
  <si>
    <t>Product-3</t>
  </si>
  <si>
    <t>Product-4</t>
  </si>
  <si>
    <t>Product-5</t>
  </si>
  <si>
    <t>Product-6</t>
  </si>
  <si>
    <t>Product-7</t>
  </si>
  <si>
    <t>Product-8</t>
  </si>
  <si>
    <t>Product-9</t>
  </si>
  <si>
    <t>Product-10</t>
  </si>
  <si>
    <t>Product-11</t>
  </si>
  <si>
    <t>Product-12</t>
  </si>
  <si>
    <t>Product-13</t>
  </si>
  <si>
    <t>Product-14</t>
  </si>
  <si>
    <t>Product-15</t>
  </si>
  <si>
    <t>Product-16</t>
  </si>
  <si>
    <t>Product-17</t>
  </si>
  <si>
    <t>Product-18</t>
  </si>
  <si>
    <t>Product-19</t>
  </si>
  <si>
    <t>Product-20</t>
  </si>
  <si>
    <t>Product-21</t>
  </si>
  <si>
    <t>Product-22</t>
  </si>
  <si>
    <t>Product-23</t>
  </si>
  <si>
    <t>Product-24</t>
  </si>
  <si>
    <t>Product-25</t>
  </si>
  <si>
    <t>Product-26</t>
  </si>
  <si>
    <t>Product-27</t>
  </si>
  <si>
    <t>Product-28</t>
  </si>
  <si>
    <t>Product-29</t>
  </si>
  <si>
    <t>Product-30</t>
  </si>
  <si>
    <t>AveA/F</t>
  </si>
  <si>
    <t>STDA/F</t>
  </si>
  <si>
    <t>ForecastAve</t>
  </si>
  <si>
    <t>ForecastStdDev</t>
  </si>
  <si>
    <t>StdDevForc</t>
  </si>
  <si>
    <t>Forc/AveForc</t>
  </si>
  <si>
    <t>AveForc</t>
  </si>
  <si>
    <t>StdErr</t>
  </si>
  <si>
    <t>b1</t>
  </si>
  <si>
    <t>b0</t>
  </si>
  <si>
    <t>ActHat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</si>
</sst>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3" fillId="0" borderId="10" xfId="1" applyFont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2" fontId="5" fillId="0" borderId="12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0" xfId="2" applyFont="1" applyBorder="1"/>
    <xf numFmtId="0" fontId="5" fillId="0" borderId="1" xfId="2" applyFont="1" applyBorder="1"/>
    <xf numFmtId="165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9" xfId="2" applyFont="1" applyBorder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6" fontId="5" fillId="0" borderId="0" xfId="2" applyNumberFormat="1" applyFont="1" applyAlignment="1">
      <alignment horizontal="center"/>
    </xf>
    <xf numFmtId="0" fontId="4" fillId="0" borderId="0" xfId="0" applyFont="1"/>
    <xf numFmtId="0" fontId="8" fillId="3" borderId="1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/>
    </xf>
    <xf numFmtId="0" fontId="8" fillId="3" borderId="14" xfId="1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0" fontId="7" fillId="0" borderId="8" xfId="2" applyFont="1" applyBorder="1"/>
    <xf numFmtId="1" fontId="5" fillId="0" borderId="0" xfId="2" applyNumberFormat="1" applyFont="1" applyAlignment="1">
      <alignment horizontal="center"/>
    </xf>
    <xf numFmtId="0" fontId="7" fillId="0" borderId="9" xfId="2" applyFont="1" applyBorder="1"/>
    <xf numFmtId="0" fontId="7" fillId="0" borderId="14" xfId="2" applyFont="1" applyBorder="1"/>
    <xf numFmtId="164" fontId="5" fillId="0" borderId="9" xfId="2" applyNumberFormat="1" applyFont="1" applyBorder="1"/>
    <xf numFmtId="164" fontId="7" fillId="0" borderId="8" xfId="2" applyNumberFormat="1" applyFont="1" applyBorder="1"/>
    <xf numFmtId="164" fontId="7" fillId="0" borderId="9" xfId="2" applyNumberFormat="1" applyFont="1" applyBorder="1"/>
    <xf numFmtId="164" fontId="7" fillId="0" borderId="14" xfId="2" applyNumberFormat="1" applyFont="1" applyBorder="1"/>
    <xf numFmtId="2" fontId="3" fillId="0" borderId="0" xfId="0" applyNumberFormat="1" applyFont="1"/>
    <xf numFmtId="0" fontId="3" fillId="0" borderId="2" xfId="0" applyFont="1" applyBorder="1"/>
    <xf numFmtId="2" fontId="3" fillId="0" borderId="12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/>
    <xf numFmtId="2" fontId="3" fillId="0" borderId="13" xfId="0" applyNumberFormat="1" applyFont="1" applyBorder="1"/>
    <xf numFmtId="2" fontId="3" fillId="0" borderId="7" xfId="0" applyNumberFormat="1" applyFont="1" applyBorder="1"/>
    <xf numFmtId="1" fontId="3" fillId="0" borderId="0" xfId="0" applyNumberFormat="1" applyFont="1"/>
    <xf numFmtId="164" fontId="3" fillId="0" borderId="0" xfId="0" applyNumberFormat="1" applyFont="1"/>
    <xf numFmtId="0" fontId="9" fillId="0" borderId="0" xfId="0" applyFont="1"/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8">
    <dxf>
      <font>
        <color auto="1"/>
      </font>
    </dxf>
    <dxf>
      <font>
        <color theme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AF0000"/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Stationary!$C$3:$C$52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4-4C5A-8EAD-2F21478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A-41CD-9CC5-147BAC6D1AF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[1]SBS!$A$25:$B$25</c:f>
              <c:strCache>
                <c:ptCount val="2"/>
                <c:pt idx="0">
                  <c:v>Additional Material- Moving Average</c:v>
                </c:pt>
              </c:strCache>
            </c:strRef>
          </c:xVal>
          <c:yVal>
            <c:numRef>
              <c:f>[1]SBS!$C$25</c:f>
              <c:numCache>
                <c:formatCode>General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9-41D8-85A1-7A39019A4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28258967629041E-2"/>
          <c:y val="0.17356410637349581"/>
          <c:w val="0.87784951881014872"/>
          <c:h val="0.74489146403869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Stationary!$F$2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Stationary!$F$3:$F$52</c:f>
              <c:numCache>
                <c:formatCode>General</c:formatCode>
                <c:ptCount val="5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37</c:v>
                </c:pt>
                <c:pt idx="11">
                  <c:v>39</c:v>
                </c:pt>
                <c:pt idx="12">
                  <c:v>42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59</c:v>
                </c:pt>
                <c:pt idx="19">
                  <c:v>62</c:v>
                </c:pt>
                <c:pt idx="20">
                  <c:v>67</c:v>
                </c:pt>
                <c:pt idx="21">
                  <c:v>69</c:v>
                </c:pt>
                <c:pt idx="22">
                  <c:v>72</c:v>
                </c:pt>
                <c:pt idx="23">
                  <c:v>76</c:v>
                </c:pt>
                <c:pt idx="24">
                  <c:v>82</c:v>
                </c:pt>
                <c:pt idx="25">
                  <c:v>85</c:v>
                </c:pt>
                <c:pt idx="26">
                  <c:v>88</c:v>
                </c:pt>
                <c:pt idx="27">
                  <c:v>92</c:v>
                </c:pt>
                <c:pt idx="28">
                  <c:v>95</c:v>
                </c:pt>
                <c:pt idx="29">
                  <c:v>97</c:v>
                </c:pt>
                <c:pt idx="30">
                  <c:v>99</c:v>
                </c:pt>
                <c:pt idx="31">
                  <c:v>102</c:v>
                </c:pt>
                <c:pt idx="32">
                  <c:v>104</c:v>
                </c:pt>
                <c:pt idx="33">
                  <c:v>108</c:v>
                </c:pt>
                <c:pt idx="34">
                  <c:v>113</c:v>
                </c:pt>
                <c:pt idx="35">
                  <c:v>117</c:v>
                </c:pt>
                <c:pt idx="36">
                  <c:v>120</c:v>
                </c:pt>
                <c:pt idx="37">
                  <c:v>123</c:v>
                </c:pt>
                <c:pt idx="38">
                  <c:v>125</c:v>
                </c:pt>
                <c:pt idx="39">
                  <c:v>129</c:v>
                </c:pt>
                <c:pt idx="40">
                  <c:v>131</c:v>
                </c:pt>
                <c:pt idx="41">
                  <c:v>134</c:v>
                </c:pt>
                <c:pt idx="42">
                  <c:v>136</c:v>
                </c:pt>
                <c:pt idx="43">
                  <c:v>139</c:v>
                </c:pt>
                <c:pt idx="44">
                  <c:v>142</c:v>
                </c:pt>
                <c:pt idx="45">
                  <c:v>147</c:v>
                </c:pt>
                <c:pt idx="46">
                  <c:v>151</c:v>
                </c:pt>
                <c:pt idx="47">
                  <c:v>155</c:v>
                </c:pt>
                <c:pt idx="48">
                  <c:v>157</c:v>
                </c:pt>
                <c:pt idx="49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1DF-8592-A814B9E3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'[2]1.StatFitPoissNorm'!$B$1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EC-92F3-DC8DD3B96986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F-42EC-92F3-DC8DD3B96986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4AF-A25F-164A543A1720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4AF-A25F-164A543A1720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FordReg!$K$1</c:f>
          <c:strCache>
            <c:ptCount val="1"/>
            <c:pt idx="0">
              <c:v>Forecast vs Actual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FordReg!$B$2:$B$31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FordReg!$C$2:$C$31</c:f>
              <c:numCache>
                <c:formatCode>General</c:formatCode>
                <c:ptCount val="30"/>
                <c:pt idx="0">
                  <c:v>117</c:v>
                </c:pt>
                <c:pt idx="1">
                  <c:v>163</c:v>
                </c:pt>
                <c:pt idx="2">
                  <c:v>92</c:v>
                </c:pt>
                <c:pt idx="3">
                  <c:v>107</c:v>
                </c:pt>
                <c:pt idx="4">
                  <c:v>215</c:v>
                </c:pt>
                <c:pt idx="5">
                  <c:v>204</c:v>
                </c:pt>
                <c:pt idx="6">
                  <c:v>215</c:v>
                </c:pt>
                <c:pt idx="7">
                  <c:v>253</c:v>
                </c:pt>
                <c:pt idx="8">
                  <c:v>264</c:v>
                </c:pt>
                <c:pt idx="9">
                  <c:v>246</c:v>
                </c:pt>
                <c:pt idx="10">
                  <c:v>352</c:v>
                </c:pt>
                <c:pt idx="11">
                  <c:v>283</c:v>
                </c:pt>
                <c:pt idx="12">
                  <c:v>210</c:v>
                </c:pt>
                <c:pt idx="13">
                  <c:v>258</c:v>
                </c:pt>
                <c:pt idx="14">
                  <c:v>236</c:v>
                </c:pt>
                <c:pt idx="15">
                  <c:v>235</c:v>
                </c:pt>
                <c:pt idx="16">
                  <c:v>555</c:v>
                </c:pt>
                <c:pt idx="17">
                  <c:v>296</c:v>
                </c:pt>
                <c:pt idx="18">
                  <c:v>368</c:v>
                </c:pt>
                <c:pt idx="19">
                  <c:v>627</c:v>
                </c:pt>
                <c:pt idx="20">
                  <c:v>736</c:v>
                </c:pt>
                <c:pt idx="21">
                  <c:v>562</c:v>
                </c:pt>
                <c:pt idx="22">
                  <c:v>579</c:v>
                </c:pt>
                <c:pt idx="23">
                  <c:v>1506</c:v>
                </c:pt>
                <c:pt idx="24">
                  <c:v>1760</c:v>
                </c:pt>
                <c:pt idx="25">
                  <c:v>2360</c:v>
                </c:pt>
                <c:pt idx="26">
                  <c:v>2810</c:v>
                </c:pt>
                <c:pt idx="27">
                  <c:v>2484</c:v>
                </c:pt>
                <c:pt idx="28">
                  <c:v>2831</c:v>
                </c:pt>
                <c:pt idx="29">
                  <c:v>3190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6-4D61-BE8B-CDFA0258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831791"/>
        <c:axId val="835832623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FordReg!$B$2:$B$31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FordReg!$F$2:$F$31</c:f>
              <c:numCache>
                <c:formatCode>0.0</c:formatCode>
                <c:ptCount val="30"/>
                <c:pt idx="0">
                  <c:v>12.452549138771033</c:v>
                </c:pt>
                <c:pt idx="1">
                  <c:v>53.697204326117941</c:v>
                </c:pt>
                <c:pt idx="2">
                  <c:v>79.622416158164555</c:v>
                </c:pt>
                <c:pt idx="3">
                  <c:v>91.406603354549361</c:v>
                </c:pt>
                <c:pt idx="4">
                  <c:v>93.763440793826334</c:v>
                </c:pt>
                <c:pt idx="5">
                  <c:v>98.477115672380279</c:v>
                </c:pt>
                <c:pt idx="6">
                  <c:v>124.40232750442689</c:v>
                </c:pt>
                <c:pt idx="7">
                  <c:v>139.72177085972714</c:v>
                </c:pt>
                <c:pt idx="8">
                  <c:v>171.5390762899662</c:v>
                </c:pt>
                <c:pt idx="9">
                  <c:v>178.60958860779709</c:v>
                </c:pt>
                <c:pt idx="10">
                  <c:v>203.35638172020521</c:v>
                </c:pt>
                <c:pt idx="11">
                  <c:v>281.13201721634505</c:v>
                </c:pt>
                <c:pt idx="12">
                  <c:v>296.45146057164533</c:v>
                </c:pt>
                <c:pt idx="13">
                  <c:v>327.09034728224589</c:v>
                </c:pt>
                <c:pt idx="14">
                  <c:v>354.193977833931</c:v>
                </c:pt>
                <c:pt idx="15">
                  <c:v>395.43863302127789</c:v>
                </c:pt>
                <c:pt idx="16">
                  <c:v>483.82003699416407</c:v>
                </c:pt>
                <c:pt idx="17">
                  <c:v>528.59994834042641</c:v>
                </c:pt>
                <c:pt idx="18">
                  <c:v>552.16832273319608</c:v>
                </c:pt>
                <c:pt idx="19">
                  <c:v>555.70357889211152</c:v>
                </c:pt>
                <c:pt idx="20">
                  <c:v>779.60313562342321</c:v>
                </c:pt>
                <c:pt idx="21">
                  <c:v>890.37449526944056</c:v>
                </c:pt>
                <c:pt idx="22">
                  <c:v>966.97171204594201</c:v>
                </c:pt>
                <c:pt idx="23">
                  <c:v>1555.0026531455446</c:v>
                </c:pt>
                <c:pt idx="24">
                  <c:v>2036.9759094776841</c:v>
                </c:pt>
                <c:pt idx="25">
                  <c:v>2110.0378700952701</c:v>
                </c:pt>
                <c:pt idx="26">
                  <c:v>2127.7141508898471</c:v>
                </c:pt>
                <c:pt idx="27">
                  <c:v>2378.7173381728439</c:v>
                </c:pt>
                <c:pt idx="28">
                  <c:v>2959.6777669546159</c:v>
                </c:pt>
                <c:pt idx="29">
                  <c:v>3287.2781710141139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6-4D61-BE8B-CDFA0258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831791"/>
        <c:axId val="835832623"/>
      </c:scatterChart>
      <c:valAx>
        <c:axId val="835831791"/>
        <c:scaling>
          <c:orientation val="minMax"/>
          <c:max val="3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832623"/>
        <c:crosses val="autoZero"/>
        <c:crossBetween val="midCat"/>
      </c:valAx>
      <c:valAx>
        <c:axId val="835832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831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'NoneTimeSer.Prod.Ser'!$G$1</c:f>
          <c:strCache>
            <c:ptCount val="1"/>
            <c:pt idx="0">
              <c:v>Forecast vs Actual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'NoneTimeSer.Prod.Ser'!$B$2:$B$31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scatterChart>
        <c:scatterStyle val="smoothMarker"/>
        <c:varyColors val="0"/>
        <c:ser>
          <c:idx val="1"/>
          <c:order val="1"/>
          <c:tx>
            <c:strRef>
              <c:f>'NoneTimeSer.Prod.Ser'!$C$1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rgbClr val="AF0000"/>
              </a:solidFill>
              <a:round/>
            </a:ln>
            <a:effectLst/>
          </c:spPr>
          <c:marker>
            <c:symbol val="none"/>
          </c:marker>
          <c:x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valAx>
        <c:axId val="20261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71078255"/>
        <c:crosses val="autoZero"/>
        <c:crossBetween val="midCat"/>
      </c:valAx>
      <c:valAx>
        <c:axId val="187107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261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Every.MA!$B$1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2-4704-BC91-52F2511BFF2D}"/>
            </c:ext>
          </c:extLst>
        </c:ser>
        <c:ser>
          <c:idx val="1"/>
          <c:order val="1"/>
          <c:tx>
            <c:strRef>
              <c:f>Every.MA!$C$1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rgbClr val="A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F0000"/>
              </a:solidFill>
              <a:ln w="9525">
                <a:solidFill>
                  <a:srgbClr val="AF0000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Every.MA!$C$2:$C$29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41.761904761904759</c:v>
                </c:pt>
                <c:pt idx="21">
                  <c:v>41.666666666666664</c:v>
                </c:pt>
                <c:pt idx="22">
                  <c:v>41.666666666666664</c:v>
                </c:pt>
                <c:pt idx="23">
                  <c:v>42.142857142857146</c:v>
                </c:pt>
                <c:pt idx="24">
                  <c:v>44.714285714285715</c:v>
                </c:pt>
                <c:pt idx="25">
                  <c:v>45.047619047619051</c:v>
                </c:pt>
                <c:pt idx="26">
                  <c:v>45</c:v>
                </c:pt>
                <c:pt idx="27">
                  <c:v>45.952380952380956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2-4704-BC91-52F2511B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19072"/>
        <c:axId val="1386197744"/>
      </c:scatterChart>
      <c:valAx>
        <c:axId val="16466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97744"/>
        <c:crosses val="autoZero"/>
        <c:crossBetween val="midCat"/>
      </c:valAx>
      <c:valAx>
        <c:axId val="13861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6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21</xdr:row>
      <xdr:rowOff>176212</xdr:rowOff>
    </xdr:from>
    <xdr:to>
      <xdr:col>22</xdr:col>
      <xdr:colOff>142875</xdr:colOff>
      <xdr:row>36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D1482-0F40-4539-BE7E-6B81DDCE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</xdr:row>
      <xdr:rowOff>123825</xdr:rowOff>
    </xdr:from>
    <xdr:to>
      <xdr:col>14</xdr:col>
      <xdr:colOff>57150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304800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4ECE62-99CB-4E64-9C94-B81891BA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</xdr:colOff>
      <xdr:row>3</xdr:row>
      <xdr:rowOff>66675</xdr:rowOff>
    </xdr:from>
    <xdr:to>
      <xdr:col>21</xdr:col>
      <xdr:colOff>523875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74B83-270C-4020-8910-3EFFEB19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7D539-FFD0-46FA-8767-F61927EC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C4173-17A7-424F-8FB3-2DCE42F97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595316</xdr:colOff>
      <xdr:row>16</xdr:row>
      <xdr:rowOff>9920</xdr:rowOff>
    </xdr:from>
    <xdr:to>
      <xdr:col>24</xdr:col>
      <xdr:colOff>169865</xdr:colOff>
      <xdr:row>29</xdr:row>
      <xdr:rowOff>23412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EBA9-4000-48B9-B49C-4DF5692EC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4</xdr:row>
      <xdr:rowOff>61912</xdr:rowOff>
    </xdr:from>
    <xdr:to>
      <xdr:col>19</xdr:col>
      <xdr:colOff>400050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7A671E-D643-4446-BA16-10099C087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9525</xdr:rowOff>
    </xdr:from>
    <xdr:to>
      <xdr:col>12</xdr:col>
      <xdr:colOff>19050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06DE4-727A-405C-9FB3-E549499A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</xdr:row>
      <xdr:rowOff>128587</xdr:rowOff>
    </xdr:from>
    <xdr:to>
      <xdr:col>4</xdr:col>
      <xdr:colOff>5210175</xdr:colOff>
      <xdr:row>15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96B808-C4C1-410A-8496-D2303A532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SOM686/SBS-SOM686-Sp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PredAnalBase2021/PredAnaBase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"/>
    </sheetNames>
    <sheetDataSet>
      <sheetData sheetId="0">
        <row r="25">
          <cell r="A25" t="str">
            <v>Additional Material- Moving Average</v>
          </cell>
          <cell r="B25"/>
          <cell r="C2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rdiData84Var"/>
      <sheetName val="2.ArdiData28Vari"/>
      <sheetName val="3.ArdiData28Fixed"/>
      <sheetName val="1.StatFitPoissNorm"/>
      <sheetName val="Stationary"/>
      <sheetName val="0.Regression"/>
      <sheetName val="Trend"/>
      <sheetName val="TrendAdj"/>
      <sheetName val="1.Trend&amp;Season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/>
      <sheetData sheetId="2"/>
      <sheetData sheetId="3">
        <row r="1">
          <cell r="B1" t="str">
            <v>Historical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R52"/>
  <sheetViews>
    <sheetView workbookViewId="0">
      <selection activeCell="A3" sqref="A3:A52"/>
    </sheetView>
  </sheetViews>
  <sheetFormatPr defaultRowHeight="16.5" x14ac:dyDescent="0.3"/>
  <cols>
    <col min="1" max="1" width="9.140625" style="2"/>
    <col min="2" max="2" width="15.85546875" style="2" bestFit="1" customWidth="1"/>
    <col min="3" max="3" width="9.7109375" style="2" bestFit="1" customWidth="1"/>
    <col min="4" max="4" width="9.140625" style="2"/>
    <col min="5" max="5" width="10.85546875" style="2" bestFit="1" customWidth="1"/>
    <col min="6" max="16384" width="9.140625" style="2"/>
  </cols>
  <sheetData>
    <row r="1" spans="1:18" x14ac:dyDescent="0.3">
      <c r="C1" s="2" t="s">
        <v>30</v>
      </c>
      <c r="Q1" s="2">
        <v>0</v>
      </c>
      <c r="R1" s="2">
        <f>AVERAGE(B3:B52)</f>
        <v>3.06</v>
      </c>
    </row>
    <row r="2" spans="1:18" x14ac:dyDescent="0.3">
      <c r="A2" s="2" t="e">
        <f>#REF!</f>
        <v>#REF!</v>
      </c>
      <c r="B2" s="2" t="s">
        <v>31</v>
      </c>
      <c r="C2" s="2" t="s">
        <v>32</v>
      </c>
      <c r="E2" s="2" t="s">
        <v>26</v>
      </c>
      <c r="F2" s="2" t="s">
        <v>32</v>
      </c>
      <c r="Q2" s="2">
        <v>50</v>
      </c>
      <c r="R2" s="2">
        <f>R1</f>
        <v>3.06</v>
      </c>
    </row>
    <row r="3" spans="1:18" x14ac:dyDescent="0.3">
      <c r="A3" s="2">
        <v>1</v>
      </c>
      <c r="B3" s="2">
        <v>2</v>
      </c>
      <c r="C3" s="2">
        <f>SUM(B$3:B3)</f>
        <v>2</v>
      </c>
      <c r="E3" s="34">
        <v>32</v>
      </c>
      <c r="F3" s="2">
        <v>3</v>
      </c>
    </row>
    <row r="4" spans="1:18" x14ac:dyDescent="0.3">
      <c r="A4" s="2">
        <v>2</v>
      </c>
      <c r="B4" s="2">
        <v>2</v>
      </c>
      <c r="C4" s="2">
        <f>SUM(B$3:B4)</f>
        <v>4</v>
      </c>
      <c r="E4" s="34">
        <v>42</v>
      </c>
      <c r="F4" s="2">
        <v>6</v>
      </c>
    </row>
    <row r="5" spans="1:18" x14ac:dyDescent="0.3">
      <c r="A5" s="2">
        <v>3</v>
      </c>
      <c r="B5" s="2">
        <v>1</v>
      </c>
      <c r="C5" s="2">
        <f>SUM(B$3:B5)</f>
        <v>5</v>
      </c>
      <c r="E5" s="34">
        <v>37</v>
      </c>
      <c r="F5" s="2">
        <v>9</v>
      </c>
    </row>
    <row r="6" spans="1:18" x14ac:dyDescent="0.3">
      <c r="A6" s="2">
        <v>4</v>
      </c>
      <c r="B6" s="2">
        <v>0</v>
      </c>
      <c r="C6" s="2">
        <f>SUM(B$3:B6)</f>
        <v>5</v>
      </c>
      <c r="E6" s="34">
        <v>34</v>
      </c>
      <c r="F6" s="2">
        <v>11</v>
      </c>
    </row>
    <row r="7" spans="1:18" x14ac:dyDescent="0.3">
      <c r="A7" s="2">
        <v>5</v>
      </c>
      <c r="B7" s="2">
        <v>2</v>
      </c>
      <c r="C7" s="2">
        <f>SUM(B$3:B7)</f>
        <v>7</v>
      </c>
      <c r="E7" s="34">
        <v>31</v>
      </c>
      <c r="F7" s="2">
        <v>14</v>
      </c>
    </row>
    <row r="8" spans="1:18" x14ac:dyDescent="0.3">
      <c r="A8" s="2">
        <v>6</v>
      </c>
      <c r="B8" s="2">
        <v>1</v>
      </c>
      <c r="C8" s="2">
        <f>SUM(B$3:B8)</f>
        <v>8</v>
      </c>
      <c r="E8" s="34">
        <v>47</v>
      </c>
      <c r="F8" s="2">
        <v>17</v>
      </c>
    </row>
    <row r="9" spans="1:18" x14ac:dyDescent="0.3">
      <c r="A9" s="2">
        <v>7</v>
      </c>
      <c r="B9" s="2">
        <v>0</v>
      </c>
      <c r="C9" s="2">
        <f>SUM(B$3:B9)</f>
        <v>8</v>
      </c>
      <c r="E9" s="34">
        <v>29</v>
      </c>
      <c r="F9" s="2">
        <v>19</v>
      </c>
    </row>
    <row r="10" spans="1:18" x14ac:dyDescent="0.3">
      <c r="A10" s="2">
        <v>8</v>
      </c>
      <c r="B10" s="2">
        <v>2</v>
      </c>
      <c r="C10" s="2">
        <f>SUM(B$3:B10)</f>
        <v>10</v>
      </c>
      <c r="E10" s="34">
        <v>56</v>
      </c>
      <c r="F10" s="2">
        <v>24</v>
      </c>
    </row>
    <row r="11" spans="1:18" x14ac:dyDescent="0.3">
      <c r="A11" s="2">
        <v>9</v>
      </c>
      <c r="B11" s="2">
        <v>2</v>
      </c>
      <c r="C11" s="2">
        <f>SUM(B$3:B11)</f>
        <v>12</v>
      </c>
      <c r="E11" s="34">
        <v>54</v>
      </c>
      <c r="F11" s="2">
        <v>28</v>
      </c>
    </row>
    <row r="12" spans="1:18" x14ac:dyDescent="0.3">
      <c r="A12" s="2">
        <v>10</v>
      </c>
      <c r="B12" s="2">
        <v>3</v>
      </c>
      <c r="C12" s="2">
        <f>SUM(B$3:B12)</f>
        <v>15</v>
      </c>
      <c r="E12" s="34">
        <v>58</v>
      </c>
      <c r="F12" s="2">
        <v>32</v>
      </c>
    </row>
    <row r="13" spans="1:18" x14ac:dyDescent="0.3">
      <c r="A13" s="2">
        <v>11</v>
      </c>
      <c r="B13" s="2">
        <v>1</v>
      </c>
      <c r="C13" s="2">
        <f>SUM(B$3:B13)</f>
        <v>16</v>
      </c>
      <c r="E13" s="34">
        <v>66</v>
      </c>
      <c r="F13" s="2">
        <v>37</v>
      </c>
    </row>
    <row r="14" spans="1:18" x14ac:dyDescent="0.3">
      <c r="A14" s="2">
        <v>12</v>
      </c>
      <c r="B14" s="2">
        <v>3</v>
      </c>
      <c r="C14" s="2">
        <f>SUM(B$3:B14)</f>
        <v>19</v>
      </c>
      <c r="E14" s="34">
        <v>29</v>
      </c>
      <c r="F14" s="2">
        <v>39</v>
      </c>
    </row>
    <row r="15" spans="1:18" x14ac:dyDescent="0.3">
      <c r="A15" s="2">
        <v>13</v>
      </c>
      <c r="B15" s="2">
        <v>3</v>
      </c>
      <c r="C15" s="2">
        <f>SUM(B$3:B15)</f>
        <v>22</v>
      </c>
      <c r="E15" s="34">
        <v>41</v>
      </c>
      <c r="F15" s="2">
        <v>42</v>
      </c>
    </row>
    <row r="16" spans="1:18" x14ac:dyDescent="0.3">
      <c r="A16" s="2">
        <v>14</v>
      </c>
      <c r="B16" s="2">
        <v>2</v>
      </c>
      <c r="C16" s="2">
        <f>SUM(B$3:B16)</f>
        <v>24</v>
      </c>
      <c r="E16" s="34">
        <v>37</v>
      </c>
      <c r="F16" s="2">
        <v>45</v>
      </c>
    </row>
    <row r="17" spans="1:6" x14ac:dyDescent="0.3">
      <c r="A17" s="2">
        <v>15</v>
      </c>
      <c r="B17" s="2">
        <v>1</v>
      </c>
      <c r="C17" s="2">
        <f>SUM(B$3:B17)</f>
        <v>25</v>
      </c>
      <c r="E17" s="34">
        <v>50</v>
      </c>
      <c r="F17" s="2">
        <v>49</v>
      </c>
    </row>
    <row r="18" spans="1:6" x14ac:dyDescent="0.3">
      <c r="A18" s="2">
        <v>16</v>
      </c>
      <c r="B18" s="2">
        <v>6</v>
      </c>
      <c r="C18" s="2">
        <f>SUM(B$3:B18)</f>
        <v>31</v>
      </c>
      <c r="E18" s="34">
        <v>39</v>
      </c>
      <c r="F18" s="2">
        <v>52</v>
      </c>
    </row>
    <row r="19" spans="1:6" x14ac:dyDescent="0.3">
      <c r="A19" s="2">
        <v>17</v>
      </c>
      <c r="B19" s="2">
        <v>2</v>
      </c>
      <c r="C19" s="2">
        <f>SUM(B$3:B19)</f>
        <v>33</v>
      </c>
      <c r="E19" s="34">
        <v>33</v>
      </c>
      <c r="F19" s="2">
        <v>54</v>
      </c>
    </row>
    <row r="20" spans="1:6" x14ac:dyDescent="0.3">
      <c r="A20" s="2">
        <v>18</v>
      </c>
      <c r="B20" s="2">
        <v>1</v>
      </c>
      <c r="C20" s="2">
        <f>SUM(B$3:B20)</f>
        <v>34</v>
      </c>
      <c r="E20" s="34">
        <v>34</v>
      </c>
      <c r="F20" s="2">
        <v>57</v>
      </c>
    </row>
    <row r="21" spans="1:6" x14ac:dyDescent="0.3">
      <c r="A21" s="2">
        <v>19</v>
      </c>
      <c r="B21" s="2">
        <v>2</v>
      </c>
      <c r="C21" s="2">
        <f>SUM(B$3:B21)</f>
        <v>36</v>
      </c>
      <c r="E21" s="34">
        <v>30</v>
      </c>
      <c r="F21" s="2">
        <v>59</v>
      </c>
    </row>
    <row r="22" spans="1:6" x14ac:dyDescent="0.3">
      <c r="A22" s="2">
        <v>20</v>
      </c>
      <c r="B22" s="2">
        <v>2</v>
      </c>
      <c r="C22" s="2">
        <f>SUM(B$3:B22)</f>
        <v>38</v>
      </c>
      <c r="E22" s="34">
        <v>36</v>
      </c>
      <c r="F22" s="2">
        <v>62</v>
      </c>
    </row>
    <row r="23" spans="1:6" x14ac:dyDescent="0.3">
      <c r="A23" s="2">
        <v>21</v>
      </c>
      <c r="B23" s="2">
        <v>3</v>
      </c>
      <c r="C23" s="2">
        <f>SUM(B$3:B23)</f>
        <v>41</v>
      </c>
      <c r="E23" s="34">
        <v>62</v>
      </c>
      <c r="F23" s="2">
        <v>67</v>
      </c>
    </row>
    <row r="24" spans="1:6" x14ac:dyDescent="0.3">
      <c r="A24" s="2">
        <v>22</v>
      </c>
      <c r="B24" s="2">
        <v>4</v>
      </c>
      <c r="C24" s="2">
        <f>SUM(B$3:B24)</f>
        <v>45</v>
      </c>
      <c r="E24" s="34">
        <v>30</v>
      </c>
      <c r="F24" s="2">
        <v>69</v>
      </c>
    </row>
    <row r="25" spans="1:6" x14ac:dyDescent="0.3">
      <c r="A25" s="2">
        <v>23</v>
      </c>
      <c r="B25" s="2">
        <v>4</v>
      </c>
      <c r="C25" s="2">
        <f>SUM(B$3:B25)</f>
        <v>49</v>
      </c>
      <c r="E25" s="34">
        <v>42</v>
      </c>
      <c r="F25" s="2">
        <v>72</v>
      </c>
    </row>
    <row r="26" spans="1:6" x14ac:dyDescent="0.3">
      <c r="A26" s="2">
        <v>24</v>
      </c>
      <c r="B26" s="2">
        <v>5</v>
      </c>
      <c r="C26" s="2">
        <f>SUM(B$3:B26)</f>
        <v>54</v>
      </c>
      <c r="E26" s="34">
        <v>47</v>
      </c>
      <c r="F26" s="2">
        <v>76</v>
      </c>
    </row>
    <row r="27" spans="1:6" x14ac:dyDescent="0.3">
      <c r="A27" s="2">
        <v>25</v>
      </c>
      <c r="B27" s="2">
        <v>4</v>
      </c>
      <c r="C27" s="2">
        <f>SUM(B$3:B27)</f>
        <v>58</v>
      </c>
      <c r="E27" s="34">
        <v>88</v>
      </c>
      <c r="F27" s="2">
        <v>82</v>
      </c>
    </row>
    <row r="28" spans="1:6" x14ac:dyDescent="0.3">
      <c r="A28" s="2">
        <v>26</v>
      </c>
      <c r="B28" s="2">
        <v>2</v>
      </c>
      <c r="C28" s="2">
        <f>SUM(B$3:B28)</f>
        <v>60</v>
      </c>
      <c r="E28" s="34">
        <v>38</v>
      </c>
      <c r="F28" s="2">
        <v>85</v>
      </c>
    </row>
    <row r="29" spans="1:6" x14ac:dyDescent="0.3">
      <c r="A29" s="2">
        <v>27</v>
      </c>
      <c r="B29" s="2">
        <v>1</v>
      </c>
      <c r="C29" s="2">
        <f>SUM(B$3:B29)</f>
        <v>61</v>
      </c>
      <c r="E29" s="34">
        <v>46</v>
      </c>
      <c r="F29" s="2">
        <v>88</v>
      </c>
    </row>
    <row r="30" spans="1:6" x14ac:dyDescent="0.3">
      <c r="A30" s="2">
        <v>28</v>
      </c>
      <c r="B30" s="2">
        <v>4</v>
      </c>
      <c r="C30" s="2">
        <f>SUM(B$3:B30)</f>
        <v>65</v>
      </c>
      <c r="E30" s="34">
        <v>49</v>
      </c>
      <c r="F30" s="2">
        <v>92</v>
      </c>
    </row>
    <row r="31" spans="1:6" x14ac:dyDescent="0.3">
      <c r="A31" s="2">
        <v>29</v>
      </c>
      <c r="B31" s="2">
        <v>3</v>
      </c>
      <c r="C31" s="2">
        <f>SUM(B$3:B31)</f>
        <v>68</v>
      </c>
      <c r="E31" s="34">
        <v>37</v>
      </c>
      <c r="F31" s="2">
        <v>95</v>
      </c>
    </row>
    <row r="32" spans="1:6" x14ac:dyDescent="0.3">
      <c r="A32" s="2">
        <v>30</v>
      </c>
      <c r="B32" s="2">
        <v>4</v>
      </c>
      <c r="C32" s="2">
        <f>SUM(B$3:B32)</f>
        <v>72</v>
      </c>
      <c r="E32" s="34">
        <v>30</v>
      </c>
      <c r="F32" s="2">
        <v>97</v>
      </c>
    </row>
    <row r="33" spans="1:6" x14ac:dyDescent="0.3">
      <c r="A33" s="2">
        <v>31</v>
      </c>
      <c r="B33" s="2">
        <v>3</v>
      </c>
      <c r="C33" s="2">
        <f>SUM(B$3:B33)</f>
        <v>75</v>
      </c>
      <c r="E33" s="34">
        <v>29</v>
      </c>
      <c r="F33" s="2">
        <v>99</v>
      </c>
    </row>
    <row r="34" spans="1:6" x14ac:dyDescent="0.3">
      <c r="A34" s="2">
        <v>32</v>
      </c>
      <c r="B34" s="2">
        <v>1</v>
      </c>
      <c r="C34" s="2">
        <f>SUM(B$3:B34)</f>
        <v>76</v>
      </c>
      <c r="E34" s="34">
        <v>32</v>
      </c>
      <c r="F34" s="2">
        <v>102</v>
      </c>
    </row>
    <row r="35" spans="1:6" x14ac:dyDescent="0.3">
      <c r="A35" s="2">
        <v>33</v>
      </c>
      <c r="B35" s="2">
        <v>5</v>
      </c>
      <c r="C35" s="2">
        <f>SUM(B$3:B35)</f>
        <v>81</v>
      </c>
      <c r="E35" s="34">
        <v>34</v>
      </c>
      <c r="F35" s="2">
        <v>104</v>
      </c>
    </row>
    <row r="36" spans="1:6" x14ac:dyDescent="0.3">
      <c r="A36" s="2">
        <v>34</v>
      </c>
      <c r="B36" s="2">
        <v>2</v>
      </c>
      <c r="C36" s="2">
        <f>SUM(B$3:B36)</f>
        <v>83</v>
      </c>
      <c r="E36" s="34">
        <v>50</v>
      </c>
      <c r="F36" s="2">
        <v>108</v>
      </c>
    </row>
    <row r="37" spans="1:6" x14ac:dyDescent="0.3">
      <c r="A37" s="2">
        <v>35</v>
      </c>
      <c r="B37" s="2">
        <v>0</v>
      </c>
      <c r="C37" s="2">
        <f>SUM(B$3:B37)</f>
        <v>83</v>
      </c>
      <c r="E37" s="34">
        <v>58</v>
      </c>
      <c r="F37" s="2">
        <v>113</v>
      </c>
    </row>
    <row r="38" spans="1:6" x14ac:dyDescent="0.3">
      <c r="A38" s="2">
        <v>36</v>
      </c>
      <c r="B38" s="2">
        <v>7</v>
      </c>
      <c r="C38" s="2">
        <f>SUM(B$3:B38)</f>
        <v>90</v>
      </c>
      <c r="E38" s="34">
        <v>62</v>
      </c>
      <c r="F38" s="2">
        <v>117</v>
      </c>
    </row>
    <row r="39" spans="1:6" x14ac:dyDescent="0.3">
      <c r="A39" s="2">
        <v>37</v>
      </c>
      <c r="B39" s="2">
        <v>3</v>
      </c>
      <c r="C39" s="2">
        <f>SUM(B$3:B39)</f>
        <v>93</v>
      </c>
      <c r="E39" s="34">
        <v>33</v>
      </c>
      <c r="F39" s="2">
        <v>120</v>
      </c>
    </row>
    <row r="40" spans="1:6" x14ac:dyDescent="0.3">
      <c r="A40" s="2">
        <v>38</v>
      </c>
      <c r="B40" s="2">
        <v>5</v>
      </c>
      <c r="C40" s="2">
        <f>SUM(B$3:B40)</f>
        <v>98</v>
      </c>
      <c r="E40" s="34">
        <v>42</v>
      </c>
      <c r="F40" s="2">
        <v>123</v>
      </c>
    </row>
    <row r="41" spans="1:6" x14ac:dyDescent="0.3">
      <c r="A41" s="2">
        <v>39</v>
      </c>
      <c r="B41" s="2">
        <v>5</v>
      </c>
      <c r="C41" s="2">
        <f>SUM(B$3:B41)</f>
        <v>103</v>
      </c>
      <c r="E41" s="34">
        <v>31</v>
      </c>
      <c r="F41" s="2">
        <v>125</v>
      </c>
    </row>
    <row r="42" spans="1:6" x14ac:dyDescent="0.3">
      <c r="A42" s="2">
        <v>40</v>
      </c>
      <c r="B42" s="2">
        <v>6</v>
      </c>
      <c r="C42" s="2">
        <f>SUM(B$3:B42)</f>
        <v>109</v>
      </c>
      <c r="E42" s="34">
        <v>47</v>
      </c>
      <c r="F42" s="2">
        <v>129</v>
      </c>
    </row>
    <row r="43" spans="1:6" x14ac:dyDescent="0.3">
      <c r="A43" s="2">
        <v>41</v>
      </c>
      <c r="B43" s="2">
        <v>2</v>
      </c>
      <c r="C43" s="2">
        <f>SUM(B$3:B43)</f>
        <v>111</v>
      </c>
      <c r="E43" s="34">
        <v>30</v>
      </c>
      <c r="F43" s="2">
        <v>131</v>
      </c>
    </row>
    <row r="44" spans="1:6" x14ac:dyDescent="0.3">
      <c r="A44" s="2">
        <v>42</v>
      </c>
      <c r="B44" s="2">
        <v>3</v>
      </c>
      <c r="C44" s="2">
        <f>SUM(B$3:B44)</f>
        <v>114</v>
      </c>
      <c r="E44" s="34">
        <v>34</v>
      </c>
      <c r="F44" s="2">
        <v>134</v>
      </c>
    </row>
    <row r="45" spans="1:6" x14ac:dyDescent="0.3">
      <c r="A45" s="2">
        <v>43</v>
      </c>
      <c r="B45" s="2">
        <v>4</v>
      </c>
      <c r="C45" s="2">
        <f>SUM(B$3:B45)</f>
        <v>118</v>
      </c>
      <c r="E45" s="34">
        <v>36</v>
      </c>
      <c r="F45" s="2">
        <v>136</v>
      </c>
    </row>
    <row r="46" spans="1:6" x14ac:dyDescent="0.3">
      <c r="A46" s="2">
        <v>44</v>
      </c>
      <c r="B46" s="2">
        <v>2</v>
      </c>
      <c r="C46" s="2">
        <f>SUM(B$3:B46)</f>
        <v>120</v>
      </c>
      <c r="E46" s="34">
        <v>39</v>
      </c>
      <c r="F46" s="2">
        <v>139</v>
      </c>
    </row>
    <row r="47" spans="1:6" x14ac:dyDescent="0.3">
      <c r="A47" s="2">
        <v>45</v>
      </c>
      <c r="B47" s="2">
        <v>3</v>
      </c>
      <c r="C47" s="2">
        <f>SUM(B$3:B47)</f>
        <v>123</v>
      </c>
      <c r="E47" s="34">
        <v>37</v>
      </c>
      <c r="F47" s="2">
        <v>142</v>
      </c>
    </row>
    <row r="48" spans="1:6" x14ac:dyDescent="0.3">
      <c r="A48" s="2">
        <v>46</v>
      </c>
      <c r="B48" s="2">
        <v>3</v>
      </c>
      <c r="C48" s="2">
        <f>SUM(B$3:B48)</f>
        <v>126</v>
      </c>
      <c r="E48" s="34">
        <v>66</v>
      </c>
      <c r="F48" s="2">
        <v>147</v>
      </c>
    </row>
    <row r="49" spans="1:6" x14ac:dyDescent="0.3">
      <c r="A49" s="2">
        <v>47</v>
      </c>
      <c r="B49" s="2">
        <v>6</v>
      </c>
      <c r="C49" s="2">
        <f>SUM(B$3:B49)</f>
        <v>132</v>
      </c>
      <c r="E49" s="34">
        <v>56</v>
      </c>
      <c r="F49" s="2">
        <v>151</v>
      </c>
    </row>
    <row r="50" spans="1:6" x14ac:dyDescent="0.3">
      <c r="A50" s="2">
        <v>48</v>
      </c>
      <c r="B50" s="2">
        <v>11</v>
      </c>
      <c r="C50" s="2">
        <f>SUM(B$3:B50)</f>
        <v>143</v>
      </c>
      <c r="E50" s="34">
        <v>54</v>
      </c>
      <c r="F50" s="2">
        <v>155</v>
      </c>
    </row>
    <row r="51" spans="1:6" x14ac:dyDescent="0.3">
      <c r="A51" s="2">
        <v>49</v>
      </c>
      <c r="B51" s="2">
        <v>5</v>
      </c>
      <c r="C51" s="2">
        <f>SUM(B$3:B51)</f>
        <v>148</v>
      </c>
      <c r="E51" s="34">
        <v>29</v>
      </c>
      <c r="F51" s="2">
        <v>157</v>
      </c>
    </row>
    <row r="52" spans="1:6" x14ac:dyDescent="0.3">
      <c r="A52" s="2">
        <v>50</v>
      </c>
      <c r="B52" s="2">
        <v>5</v>
      </c>
      <c r="C52" s="2">
        <f>SUM(B$3:B52)</f>
        <v>153</v>
      </c>
      <c r="E52" s="34">
        <v>41</v>
      </c>
      <c r="F52" s="2">
        <v>160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C32C-BFAD-4213-9112-9607F5FA416A}">
  <dimension ref="A1:AL299"/>
  <sheetViews>
    <sheetView zoomScale="96" zoomScaleNormal="96" workbookViewId="0">
      <selection activeCell="L3" sqref="L3"/>
    </sheetView>
  </sheetViews>
  <sheetFormatPr defaultColWidth="9.140625" defaultRowHeight="13.5" x14ac:dyDescent="0.25"/>
  <cols>
    <col min="1" max="1" width="4.5703125" style="5" bestFit="1" customWidth="1"/>
    <col min="2" max="2" width="9.7109375" style="5" bestFit="1" customWidth="1"/>
    <col min="3" max="3" width="6.7109375" style="5" bestFit="1" customWidth="1"/>
    <col min="4" max="4" width="9.140625" style="5" customWidth="1"/>
    <col min="5" max="5" width="13" style="5" customWidth="1"/>
    <col min="6" max="7" width="5.85546875" style="5" customWidth="1"/>
    <col min="8" max="8" width="9.7109375" style="5" customWidth="1"/>
    <col min="9" max="9" width="6" style="5" bestFit="1" customWidth="1"/>
    <col min="10" max="10" width="4.85546875" style="5" bestFit="1" customWidth="1"/>
    <col min="11" max="11" width="8.7109375" style="5" bestFit="1" customWidth="1"/>
    <col min="12" max="12" width="10.42578125" style="5" customWidth="1"/>
    <col min="13" max="13" width="12.140625" style="5" bestFit="1" customWidth="1"/>
    <col min="14" max="14" width="13.85546875" style="5" bestFit="1" customWidth="1"/>
    <col min="15" max="15" width="12.42578125" style="5" bestFit="1" customWidth="1"/>
    <col min="16" max="16" width="12.140625" style="5" bestFit="1" customWidth="1"/>
    <col min="17" max="18" width="9.28515625" style="5" bestFit="1" customWidth="1"/>
    <col min="19" max="19" width="14" style="5" bestFit="1" customWidth="1"/>
    <col min="20" max="20" width="9.28515625" style="5" bestFit="1" customWidth="1"/>
    <col min="21" max="22" width="9.140625" style="5"/>
    <col min="23" max="23" width="9.28515625" style="5" bestFit="1" customWidth="1"/>
    <col min="24" max="34" width="9.140625" style="5"/>
    <col min="35" max="35" width="9.140625" style="5" customWidth="1"/>
    <col min="36" max="16384" width="9.140625" style="5"/>
  </cols>
  <sheetData>
    <row r="1" spans="1:25" ht="17.25" thickBot="1" x14ac:dyDescent="0.35">
      <c r="A1" s="7" t="s">
        <v>1</v>
      </c>
      <c r="B1" s="8" t="s">
        <v>33</v>
      </c>
      <c r="C1"/>
      <c r="D1"/>
      <c r="E1" s="3" t="s">
        <v>2</v>
      </c>
      <c r="F1" s="3" t="s">
        <v>3</v>
      </c>
      <c r="G1" s="4" t="s">
        <v>4</v>
      </c>
      <c r="H1" s="31" t="s">
        <v>5</v>
      </c>
      <c r="I1" s="40" t="s">
        <v>6</v>
      </c>
      <c r="J1" s="40" t="s">
        <v>7</v>
      </c>
      <c r="K1" s="4" t="s">
        <v>8</v>
      </c>
      <c r="L1" s="25" t="s">
        <v>34</v>
      </c>
      <c r="M1" s="25" t="s">
        <v>35</v>
      </c>
      <c r="N1" s="25" t="s">
        <v>36</v>
      </c>
      <c r="O1" s="25" t="s">
        <v>36</v>
      </c>
      <c r="P1" s="25" t="s">
        <v>37</v>
      </c>
      <c r="S1" s="26" t="s">
        <v>15</v>
      </c>
      <c r="T1" s="27" t="s">
        <v>16</v>
      </c>
      <c r="U1"/>
      <c r="V1" s="6" t="s">
        <v>14</v>
      </c>
    </row>
    <row r="2" spans="1:25" ht="17.25" thickBot="1" x14ac:dyDescent="0.35">
      <c r="A2" s="1">
        <v>1</v>
      </c>
      <c r="B2" s="14">
        <v>50</v>
      </c>
      <c r="C2"/>
      <c r="D2"/>
      <c r="E2" s="9" t="str">
        <f>F2&amp;" - "&amp;G2</f>
        <v>21 - 28</v>
      </c>
      <c r="F2" s="41">
        <f>Y4</f>
        <v>21</v>
      </c>
      <c r="G2" s="10">
        <f t="shared" ref="G2:G14" si="0">F2+$Y$3</f>
        <v>28</v>
      </c>
      <c r="H2" s="32">
        <f t="shared" ref="H2:H14" si="1">COUNTIF($B$2:$B$29, "&lt;"&amp;G2)</f>
        <v>1</v>
      </c>
      <c r="I2" s="11">
        <f>H2</f>
        <v>1</v>
      </c>
      <c r="J2" s="12">
        <f t="shared" ref="J2:J14" si="2">I2/$I$15</f>
        <v>3.5714285714285712E-2</v>
      </c>
      <c r="K2" s="13">
        <f t="shared" ref="K2:K14" si="3">H2/$I$15</f>
        <v>3.5714285714285712E-2</v>
      </c>
      <c r="L2" s="28">
        <f>POISSON(G2,$T$2,1)-POISSON(F2,$T$2,1)</f>
        <v>2.6452199417822324E-4</v>
      </c>
      <c r="M2" s="28">
        <f>SUM(L$2:L2)</f>
        <v>2.6452199417822324E-4</v>
      </c>
      <c r="N2" s="28">
        <f t="shared" ref="N2:N14" si="4">_xlfn.NORM.DIST(G2,$T$2,$T$7,1)-_xlfn.NORM.DIST(F2,$T$2,$T$7,1)</f>
        <v>4.4945920040427086E-2</v>
      </c>
      <c r="O2" s="28">
        <f>N2/$N$15</f>
        <v>4.64328589960755E-2</v>
      </c>
      <c r="P2" s="28">
        <f>SUM(O$2:O2)</f>
        <v>4.64328589960755E-2</v>
      </c>
      <c r="S2" s="42" t="s">
        <v>9</v>
      </c>
      <c r="T2" s="47">
        <f>AVERAGE($B$2:$B$29)</f>
        <v>51.392857142857146</v>
      </c>
      <c r="U2"/>
      <c r="V2" s="5" t="s">
        <v>21</v>
      </c>
      <c r="Y2" s="5">
        <f>ROUND(T6/10,0)</f>
        <v>7</v>
      </c>
    </row>
    <row r="3" spans="1:25" ht="17.25" thickBot="1" x14ac:dyDescent="0.35">
      <c r="A3" s="1">
        <v>2</v>
      </c>
      <c r="B3" s="14">
        <v>25</v>
      </c>
      <c r="C3"/>
      <c r="D3"/>
      <c r="E3" s="15" t="str">
        <f t="shared" ref="E3:E14" si="5">F3&amp;" - "&amp;G3</f>
        <v>28 - 35</v>
      </c>
      <c r="F3" s="16">
        <f>G2</f>
        <v>28</v>
      </c>
      <c r="G3" s="17">
        <f t="shared" si="0"/>
        <v>35</v>
      </c>
      <c r="H3" s="32">
        <f t="shared" si="1"/>
        <v>4</v>
      </c>
      <c r="I3" s="43">
        <f>H3-H2</f>
        <v>3</v>
      </c>
      <c r="J3" s="29">
        <f t="shared" si="2"/>
        <v>0.10714285714285714</v>
      </c>
      <c r="K3" s="18">
        <f t="shared" si="3"/>
        <v>0.14285714285714285</v>
      </c>
      <c r="L3" s="28">
        <f t="shared" ref="L3:L14" si="6">POISSON(G3,$T$2,1)-POISSON(F3,$T$2,1)</f>
        <v>9.7880306542810734E-3</v>
      </c>
      <c r="M3" s="28">
        <f>SUM(L$2:L3)</f>
        <v>1.0052552648459296E-2</v>
      </c>
      <c r="N3" s="28">
        <f t="shared" si="4"/>
        <v>8.1880206371851186E-2</v>
      </c>
      <c r="O3" s="28">
        <f t="shared" ref="O3:O14" si="7">N3/$N$15</f>
        <v>8.4589036638120674E-2</v>
      </c>
      <c r="P3" s="28">
        <f>SUM(O$2:O3)</f>
        <v>0.13102189563419617</v>
      </c>
      <c r="S3" s="30" t="s">
        <v>18</v>
      </c>
      <c r="T3" s="46">
        <f>MEDIAN(B$2:B$29)</f>
        <v>49</v>
      </c>
      <c r="U3"/>
      <c r="V3" s="5" t="s">
        <v>22</v>
      </c>
      <c r="Y3" s="5">
        <f>ROUND(Y2,-LEN(Y2)+1)</f>
        <v>7</v>
      </c>
    </row>
    <row r="4" spans="1:25" ht="17.25" thickBot="1" x14ac:dyDescent="0.35">
      <c r="A4" s="1">
        <v>3</v>
      </c>
      <c r="B4" s="14">
        <v>33</v>
      </c>
      <c r="C4"/>
      <c r="D4"/>
      <c r="E4" s="15" t="str">
        <f t="shared" si="5"/>
        <v>35 - 42</v>
      </c>
      <c r="F4" s="16">
        <f t="shared" ref="F4:F13" si="8">G3</f>
        <v>35</v>
      </c>
      <c r="G4" s="17">
        <f t="shared" si="0"/>
        <v>42</v>
      </c>
      <c r="H4" s="32">
        <f t="shared" si="1"/>
        <v>9</v>
      </c>
      <c r="I4" s="43">
        <f t="shared" ref="I4:I14" si="9">H4-H3</f>
        <v>5</v>
      </c>
      <c r="J4" s="29">
        <f t="shared" si="2"/>
        <v>0.17857142857142858</v>
      </c>
      <c r="K4" s="18">
        <f t="shared" si="3"/>
        <v>0.32142857142857145</v>
      </c>
      <c r="L4" s="28">
        <f t="shared" si="6"/>
        <v>9.4672969820577185E-2</v>
      </c>
      <c r="M4" s="28">
        <f>SUM(L$2:L4)</f>
        <v>0.10472552246903648</v>
      </c>
      <c r="N4" s="28">
        <f t="shared" si="4"/>
        <v>0.12465544466098999</v>
      </c>
      <c r="O4" s="28">
        <f t="shared" si="7"/>
        <v>0.12877940155259177</v>
      </c>
      <c r="P4" s="28">
        <f>SUM(O$2:O4)</f>
        <v>0.25980129718678791</v>
      </c>
      <c r="S4" s="44" t="s">
        <v>10</v>
      </c>
      <c r="T4" s="48">
        <f>MAX(B$2:B$29)</f>
        <v>90</v>
      </c>
      <c r="U4"/>
      <c r="V4" s="5" t="s">
        <v>23</v>
      </c>
      <c r="Y4" s="5">
        <f>Y3*INT(T5/Y3)</f>
        <v>21</v>
      </c>
    </row>
    <row r="5" spans="1:25" ht="17.25" thickBot="1" x14ac:dyDescent="0.35">
      <c r="A5" s="1">
        <v>4</v>
      </c>
      <c r="B5" s="14">
        <v>72</v>
      </c>
      <c r="C5"/>
      <c r="D5"/>
      <c r="E5" s="15" t="str">
        <f t="shared" si="5"/>
        <v>42 - 49</v>
      </c>
      <c r="F5" s="16">
        <f t="shared" si="8"/>
        <v>42</v>
      </c>
      <c r="G5" s="17">
        <f t="shared" si="0"/>
        <v>49</v>
      </c>
      <c r="H5" s="32">
        <f t="shared" si="1"/>
        <v>14</v>
      </c>
      <c r="I5" s="43">
        <f t="shared" si="9"/>
        <v>5</v>
      </c>
      <c r="J5" s="29">
        <f t="shared" si="2"/>
        <v>0.17857142857142858</v>
      </c>
      <c r="K5" s="18">
        <f t="shared" si="3"/>
        <v>0.5</v>
      </c>
      <c r="L5" s="28">
        <f t="shared" si="6"/>
        <v>0.29957239696939675</v>
      </c>
      <c r="M5" s="28">
        <f>SUM(L$2:L5)</f>
        <v>0.40429791943843324</v>
      </c>
      <c r="N5" s="28">
        <f t="shared" si="4"/>
        <v>0.15859747922570577</v>
      </c>
      <c r="O5" s="28">
        <f t="shared" si="7"/>
        <v>0.16384433522322964</v>
      </c>
      <c r="P5" s="28">
        <f>SUM(O$2:O5)</f>
        <v>0.42364563241001751</v>
      </c>
      <c r="S5" s="44" t="s">
        <v>11</v>
      </c>
      <c r="T5" s="48">
        <f>MIN(B$2:B$29)</f>
        <v>25</v>
      </c>
      <c r="U5"/>
      <c r="V5" s="5" t="s">
        <v>20</v>
      </c>
      <c r="Y5" s="5">
        <f>ROUNDUP(T4/Y3,0)</f>
        <v>13</v>
      </c>
    </row>
    <row r="6" spans="1:25" ht="17.25" thickBot="1" x14ac:dyDescent="0.35">
      <c r="A6" s="1">
        <v>5</v>
      </c>
      <c r="B6" s="14">
        <v>67</v>
      </c>
      <c r="C6"/>
      <c r="D6"/>
      <c r="E6" s="15" t="str">
        <f t="shared" si="5"/>
        <v>49 - 56</v>
      </c>
      <c r="F6" s="16">
        <f t="shared" si="8"/>
        <v>49</v>
      </c>
      <c r="G6" s="17">
        <f t="shared" si="0"/>
        <v>56</v>
      </c>
      <c r="H6" s="32">
        <f t="shared" si="1"/>
        <v>18</v>
      </c>
      <c r="I6" s="43">
        <f t="shared" si="9"/>
        <v>4</v>
      </c>
      <c r="J6" s="29">
        <f t="shared" si="2"/>
        <v>0.14285714285714285</v>
      </c>
      <c r="K6" s="18">
        <f t="shared" si="3"/>
        <v>0.6428571428571429</v>
      </c>
      <c r="L6" s="28">
        <f t="shared" si="6"/>
        <v>0.36116651115701282</v>
      </c>
      <c r="M6" s="28">
        <f>SUM(L$2:L6)</f>
        <v>0.76546443059544611</v>
      </c>
      <c r="N6" s="28">
        <f t="shared" si="4"/>
        <v>0.1686317081221278</v>
      </c>
      <c r="O6" s="28">
        <f t="shared" si="7"/>
        <v>0.17421052496999276</v>
      </c>
      <c r="P6" s="28">
        <f>SUM(O$2:O6)</f>
        <v>0.5978561573800103</v>
      </c>
      <c r="S6" s="44" t="s">
        <v>2</v>
      </c>
      <c r="T6" s="48">
        <f>T4-T5</f>
        <v>65</v>
      </c>
      <c r="U6"/>
      <c r="V6" s="5" t="s">
        <v>24</v>
      </c>
      <c r="Y6" s="5">
        <f>Y5*Y3</f>
        <v>91</v>
      </c>
    </row>
    <row r="7" spans="1:25" ht="17.25" thickBot="1" x14ac:dyDescent="0.35">
      <c r="A7" s="1">
        <v>6</v>
      </c>
      <c r="B7" s="14">
        <v>35</v>
      </c>
      <c r="C7"/>
      <c r="D7"/>
      <c r="E7" s="15" t="str">
        <f t="shared" si="5"/>
        <v>56 - 63</v>
      </c>
      <c r="F7" s="16">
        <f t="shared" si="8"/>
        <v>56</v>
      </c>
      <c r="G7" s="17">
        <f t="shared" si="0"/>
        <v>63</v>
      </c>
      <c r="H7" s="32">
        <f t="shared" si="1"/>
        <v>21</v>
      </c>
      <c r="I7" s="43">
        <f t="shared" si="9"/>
        <v>3</v>
      </c>
      <c r="J7" s="29">
        <f t="shared" si="2"/>
        <v>0.10714285714285714</v>
      </c>
      <c r="K7" s="18">
        <f t="shared" si="3"/>
        <v>0.75</v>
      </c>
      <c r="L7" s="28">
        <f t="shared" si="6"/>
        <v>0.18514118188091522</v>
      </c>
      <c r="M7" s="28">
        <f>SUM(L$2:L7)</f>
        <v>0.95060561247636133</v>
      </c>
      <c r="N7" s="28">
        <f t="shared" si="4"/>
        <v>0.14984472741980437</v>
      </c>
      <c r="O7" s="28">
        <f t="shared" si="7"/>
        <v>0.15480201747635716</v>
      </c>
      <c r="P7" s="28">
        <f>SUM(O$2:O7)</f>
        <v>0.75265817485636743</v>
      </c>
      <c r="S7" s="44" t="s">
        <v>12</v>
      </c>
      <c r="T7" s="48">
        <f>_xlfn.STDEV.S(B$2:B$29)</f>
        <v>16.398598146305705</v>
      </c>
      <c r="U7"/>
      <c r="V7" s="5" t="s">
        <v>25</v>
      </c>
      <c r="Y7" s="5">
        <v>4</v>
      </c>
    </row>
    <row r="8" spans="1:25" ht="17.25" thickBot="1" x14ac:dyDescent="0.35">
      <c r="A8" s="1">
        <v>7</v>
      </c>
      <c r="B8" s="14">
        <v>42</v>
      </c>
      <c r="C8"/>
      <c r="D8"/>
      <c r="E8" s="15" t="str">
        <f t="shared" si="5"/>
        <v>63 - 70</v>
      </c>
      <c r="F8" s="16">
        <f t="shared" si="8"/>
        <v>63</v>
      </c>
      <c r="G8" s="17">
        <f t="shared" si="0"/>
        <v>70</v>
      </c>
      <c r="H8" s="32">
        <f t="shared" si="1"/>
        <v>24</v>
      </c>
      <c r="I8" s="43">
        <f t="shared" si="9"/>
        <v>3</v>
      </c>
      <c r="J8" s="29">
        <f t="shared" si="2"/>
        <v>0.10714285714285714</v>
      </c>
      <c r="K8" s="18">
        <f t="shared" si="3"/>
        <v>0.8571428571428571</v>
      </c>
      <c r="L8" s="28">
        <f t="shared" si="6"/>
        <v>4.3905507794962273E-2</v>
      </c>
      <c r="M8" s="28">
        <f>SUM(L$2:L8)</f>
        <v>0.9945111202713236</v>
      </c>
      <c r="N8" s="28">
        <f t="shared" si="4"/>
        <v>0.11127571368707556</v>
      </c>
      <c r="O8" s="28">
        <f t="shared" si="7"/>
        <v>0.11495703099796981</v>
      </c>
      <c r="P8" s="28">
        <f>SUM(O$2:O8)</f>
        <v>0.86761520585433727</v>
      </c>
      <c r="S8" s="44" t="s">
        <v>13</v>
      </c>
      <c r="T8" s="48">
        <f>T7/T2</f>
        <v>0.3190832161894091</v>
      </c>
      <c r="U8"/>
    </row>
    <row r="9" spans="1:25" ht="17.25" thickBot="1" x14ac:dyDescent="0.35">
      <c r="A9" s="1">
        <v>8</v>
      </c>
      <c r="B9" s="14">
        <v>44</v>
      </c>
      <c r="C9"/>
      <c r="D9"/>
      <c r="E9" s="15" t="str">
        <f t="shared" si="5"/>
        <v>70 - 77</v>
      </c>
      <c r="F9" s="16">
        <f t="shared" si="8"/>
        <v>70</v>
      </c>
      <c r="G9" s="17">
        <f t="shared" si="0"/>
        <v>77</v>
      </c>
      <c r="H9" s="32">
        <f t="shared" si="1"/>
        <v>26</v>
      </c>
      <c r="I9" s="43">
        <f t="shared" si="9"/>
        <v>2</v>
      </c>
      <c r="J9" s="29">
        <f t="shared" si="2"/>
        <v>7.1428571428571425E-2</v>
      </c>
      <c r="K9" s="18">
        <f t="shared" si="3"/>
        <v>0.9285714285714286</v>
      </c>
      <c r="L9" s="28">
        <f t="shared" si="6"/>
        <v>5.1584163970143093E-3</v>
      </c>
      <c r="M9" s="28">
        <f>SUM(L$2:L9)</f>
        <v>0.99966953666833791</v>
      </c>
      <c r="N9" s="28">
        <f t="shared" si="4"/>
        <v>6.9057295119646089E-2</v>
      </c>
      <c r="O9" s="28">
        <f t="shared" si="7"/>
        <v>7.1341906986368386E-2</v>
      </c>
      <c r="P9" s="28">
        <f>SUM(O$2:O9)</f>
        <v>0.93895711284070571</v>
      </c>
      <c r="S9" s="30" t="s">
        <v>19</v>
      </c>
      <c r="T9" s="46">
        <f>T2/T3</f>
        <v>1.0488338192419826</v>
      </c>
      <c r="U9"/>
      <c r="V9"/>
      <c r="W9"/>
    </row>
    <row r="10" spans="1:25" ht="17.25" thickBot="1" x14ac:dyDescent="0.35">
      <c r="A10" s="1">
        <v>9</v>
      </c>
      <c r="B10" s="14">
        <v>51</v>
      </c>
      <c r="C10"/>
      <c r="D10"/>
      <c r="E10" s="15" t="str">
        <f t="shared" si="5"/>
        <v>77 - 84</v>
      </c>
      <c r="F10" s="16">
        <f t="shared" si="8"/>
        <v>77</v>
      </c>
      <c r="G10" s="17">
        <f t="shared" si="0"/>
        <v>84</v>
      </c>
      <c r="H10" s="32">
        <f t="shared" si="1"/>
        <v>27</v>
      </c>
      <c r="I10" s="43">
        <f t="shared" si="9"/>
        <v>1</v>
      </c>
      <c r="J10" s="29">
        <f t="shared" si="2"/>
        <v>3.5714285714285712E-2</v>
      </c>
      <c r="K10" s="18">
        <f t="shared" si="3"/>
        <v>0.9642857142857143</v>
      </c>
      <c r="L10" s="28">
        <f t="shared" si="6"/>
        <v>3.1810866270798321E-4</v>
      </c>
      <c r="M10" s="28">
        <f>SUM(L$2:L10)</f>
        <v>0.99998764533104589</v>
      </c>
      <c r="N10" s="28">
        <f t="shared" si="4"/>
        <v>3.5814490626567164E-2</v>
      </c>
      <c r="O10" s="28">
        <f t="shared" si="7"/>
        <v>3.6999335908217822E-2</v>
      </c>
      <c r="P10" s="28">
        <f>SUM(O$2:O10)</f>
        <v>0.97595644874892351</v>
      </c>
      <c r="S10" s="45" t="s">
        <v>17</v>
      </c>
      <c r="T10" s="49">
        <f>T6/T2</f>
        <v>1.2647671994440584</v>
      </c>
      <c r="U10"/>
      <c r="V10"/>
      <c r="W10"/>
    </row>
    <row r="11" spans="1:25" ht="17.25" thickBot="1" x14ac:dyDescent="0.35">
      <c r="A11" s="1">
        <v>10</v>
      </c>
      <c r="B11" s="14">
        <v>39</v>
      </c>
      <c r="C11"/>
      <c r="D11"/>
      <c r="E11" s="15" t="str">
        <f t="shared" si="5"/>
        <v>84 - 91</v>
      </c>
      <c r="F11" s="16">
        <f t="shared" si="8"/>
        <v>84</v>
      </c>
      <c r="G11" s="17">
        <f t="shared" si="0"/>
        <v>91</v>
      </c>
      <c r="H11" s="32">
        <f t="shared" si="1"/>
        <v>28</v>
      </c>
      <c r="I11" s="43">
        <f t="shared" si="9"/>
        <v>1</v>
      </c>
      <c r="J11" s="29">
        <f t="shared" si="2"/>
        <v>3.5714285714285712E-2</v>
      </c>
      <c r="K11" s="18">
        <f t="shared" si="3"/>
        <v>1</v>
      </c>
      <c r="L11" s="28">
        <f t="shared" si="6"/>
        <v>1.0821135845384688E-5</v>
      </c>
      <c r="M11" s="28">
        <f>SUM(L$2:L11)</f>
        <v>0.99999846646689128</v>
      </c>
      <c r="N11" s="28">
        <f t="shared" si="4"/>
        <v>1.5521518467200623E-2</v>
      </c>
      <c r="O11" s="28">
        <f t="shared" si="7"/>
        <v>1.6035014473933556E-2</v>
      </c>
      <c r="P11" s="28">
        <f>SUM(O$2:O11)</f>
        <v>0.99199146322285703</v>
      </c>
      <c r="U11"/>
      <c r="V11"/>
      <c r="W11"/>
    </row>
    <row r="12" spans="1:25" ht="17.25" thickBot="1" x14ac:dyDescent="0.35">
      <c r="A12" s="1">
        <v>11</v>
      </c>
      <c r="B12" s="14">
        <v>46</v>
      </c>
      <c r="C12"/>
      <c r="D12"/>
      <c r="E12" s="15" t="str">
        <f t="shared" si="5"/>
        <v>91 - 98</v>
      </c>
      <c r="F12" s="16">
        <f t="shared" si="8"/>
        <v>91</v>
      </c>
      <c r="G12" s="17">
        <f t="shared" si="0"/>
        <v>98</v>
      </c>
      <c r="H12" s="32">
        <f t="shared" si="1"/>
        <v>28</v>
      </c>
      <c r="I12" s="43">
        <f t="shared" si="9"/>
        <v>0</v>
      </c>
      <c r="J12" s="29">
        <f t="shared" si="2"/>
        <v>0</v>
      </c>
      <c r="K12" s="18">
        <f t="shared" si="3"/>
        <v>1</v>
      </c>
      <c r="L12" s="28">
        <f t="shared" si="6"/>
        <v>2.1202410649401315E-7</v>
      </c>
      <c r="M12" s="28">
        <f>SUM(L$2:L12)</f>
        <v>0.99999867849099777</v>
      </c>
      <c r="N12" s="28">
        <f t="shared" si="4"/>
        <v>5.6210650202784818E-3</v>
      </c>
      <c r="O12" s="28">
        <f t="shared" si="7"/>
        <v>5.8070258492784639E-3</v>
      </c>
      <c r="P12" s="28">
        <f>SUM(O$2:O12)</f>
        <v>0.99779848907213553</v>
      </c>
    </row>
    <row r="13" spans="1:25" ht="17.25" thickBot="1" x14ac:dyDescent="0.35">
      <c r="A13" s="1">
        <v>12</v>
      </c>
      <c r="B13" s="14">
        <v>41</v>
      </c>
      <c r="C13"/>
      <c r="D13"/>
      <c r="E13" s="15" t="str">
        <f t="shared" si="5"/>
        <v>98 - 105</v>
      </c>
      <c r="F13" s="16">
        <f t="shared" si="8"/>
        <v>98</v>
      </c>
      <c r="G13" s="17">
        <f t="shared" si="0"/>
        <v>105</v>
      </c>
      <c r="H13" s="32">
        <f t="shared" si="1"/>
        <v>28</v>
      </c>
      <c r="I13" s="43">
        <f t="shared" si="9"/>
        <v>0</v>
      </c>
      <c r="J13" s="29">
        <f t="shared" si="2"/>
        <v>0</v>
      </c>
      <c r="K13" s="18">
        <f t="shared" si="3"/>
        <v>1</v>
      </c>
      <c r="L13" s="28">
        <f t="shared" si="6"/>
        <v>2.4852652158458E-9</v>
      </c>
      <c r="M13" s="28">
        <f>SUM(L$2:L13)</f>
        <v>0.99999868097626299</v>
      </c>
      <c r="N13" s="28">
        <f t="shared" si="4"/>
        <v>1.7009501809579497E-3</v>
      </c>
      <c r="O13" s="28">
        <f t="shared" si="7"/>
        <v>1.7572224540231952E-3</v>
      </c>
      <c r="P13" s="28">
        <f>SUM(O$2:O13)</f>
        <v>0.99955571152615874</v>
      </c>
    </row>
    <row r="14" spans="1:25" ht="17.25" thickBot="1" x14ac:dyDescent="0.35">
      <c r="A14" s="1">
        <v>13</v>
      </c>
      <c r="B14" s="14">
        <v>69</v>
      </c>
      <c r="C14"/>
      <c r="D14"/>
      <c r="E14" s="19" t="str">
        <f t="shared" si="5"/>
        <v>105 - 112</v>
      </c>
      <c r="F14" s="20">
        <f>G13</f>
        <v>105</v>
      </c>
      <c r="G14" s="21">
        <f t="shared" si="0"/>
        <v>112</v>
      </c>
      <c r="H14" s="33">
        <f t="shared" si="1"/>
        <v>28</v>
      </c>
      <c r="I14" s="22">
        <f t="shared" si="9"/>
        <v>0</v>
      </c>
      <c r="J14" s="23">
        <f t="shared" si="2"/>
        <v>0</v>
      </c>
      <c r="K14" s="24">
        <f t="shared" si="3"/>
        <v>1</v>
      </c>
      <c r="L14" s="28">
        <f t="shared" si="6"/>
        <v>1.8019696845783528E-11</v>
      </c>
      <c r="M14" s="28">
        <f>SUM(L$2:L14)</f>
        <v>0.99999868099428268</v>
      </c>
      <c r="N14" s="28">
        <f t="shared" si="4"/>
        <v>4.3006083734453693E-4</v>
      </c>
      <c r="O14" s="28">
        <f t="shared" si="7"/>
        <v>4.4428847384126872E-4</v>
      </c>
      <c r="P14" s="28">
        <f>SUM(O$2:O14)</f>
        <v>1</v>
      </c>
    </row>
    <row r="15" spans="1:25" ht="16.5" x14ac:dyDescent="0.3">
      <c r="A15" s="1">
        <v>14</v>
      </c>
      <c r="B15" s="14">
        <v>28</v>
      </c>
      <c r="C15"/>
      <c r="D15"/>
      <c r="E15" s="25"/>
      <c r="F15" s="43"/>
      <c r="G15" s="43"/>
      <c r="H15" s="43"/>
      <c r="I15" s="43">
        <f>SUM(I2:I14)</f>
        <v>28</v>
      </c>
      <c r="J15" s="29">
        <f>SUM(J2:J14)</f>
        <v>0.99999999999999978</v>
      </c>
      <c r="K15" s="29"/>
      <c r="L15" s="35">
        <f>SUM(L2:L14)</f>
        <v>0.99999868099428268</v>
      </c>
      <c r="M15" s="25"/>
      <c r="N15" s="35">
        <f>SUM(N2:N14)</f>
        <v>0.96797657977997664</v>
      </c>
      <c r="O15" s="35">
        <f>SUM(O2:O14)</f>
        <v>1</v>
      </c>
      <c r="P15" s="25"/>
    </row>
    <row r="16" spans="1:25" ht="16.5" x14ac:dyDescent="0.3">
      <c r="A16" s="1">
        <v>15</v>
      </c>
      <c r="B16" s="14">
        <v>82</v>
      </c>
      <c r="C16"/>
      <c r="D16"/>
    </row>
    <row r="17" spans="1:10" ht="16.5" x14ac:dyDescent="0.3">
      <c r="A17" s="1">
        <v>16</v>
      </c>
      <c r="B17" s="14">
        <v>65</v>
      </c>
      <c r="C17"/>
      <c r="D17"/>
      <c r="I17" s="25"/>
      <c r="J17" s="25"/>
    </row>
    <row r="18" spans="1:10" ht="16.5" x14ac:dyDescent="0.3">
      <c r="A18" s="1">
        <v>17</v>
      </c>
      <c r="B18" s="14">
        <v>47</v>
      </c>
      <c r="C18"/>
      <c r="D18"/>
    </row>
    <row r="19" spans="1:10" ht="16.5" x14ac:dyDescent="0.3">
      <c r="A19" s="1">
        <v>18</v>
      </c>
      <c r="B19" s="14">
        <v>53</v>
      </c>
      <c r="C19"/>
      <c r="D19"/>
    </row>
    <row r="20" spans="1:10" ht="16.5" x14ac:dyDescent="0.3">
      <c r="A20" s="1">
        <v>19</v>
      </c>
      <c r="B20" s="14">
        <v>90</v>
      </c>
      <c r="C20"/>
      <c r="D20"/>
    </row>
    <row r="21" spans="1:10" ht="16.5" x14ac:dyDescent="0.3">
      <c r="A21" s="1">
        <v>20</v>
      </c>
      <c r="B21" s="14">
        <v>56</v>
      </c>
      <c r="C21"/>
      <c r="D21"/>
    </row>
    <row r="22" spans="1:10" ht="16.5" x14ac:dyDescent="0.3">
      <c r="A22" s="1">
        <v>21</v>
      </c>
      <c r="B22" s="14">
        <v>51</v>
      </c>
      <c r="C22"/>
      <c r="D22"/>
    </row>
    <row r="23" spans="1:10" ht="16.5" x14ac:dyDescent="0.3">
      <c r="A23" s="1">
        <v>22</v>
      </c>
      <c r="B23" s="14">
        <v>40</v>
      </c>
      <c r="C23"/>
      <c r="D23"/>
    </row>
    <row r="24" spans="1:10" ht="16.5" x14ac:dyDescent="0.3">
      <c r="A24" s="1">
        <v>23</v>
      </c>
      <c r="B24" s="14">
        <v>61</v>
      </c>
      <c r="C24"/>
      <c r="D24"/>
    </row>
    <row r="25" spans="1:10" ht="16.5" x14ac:dyDescent="0.3">
      <c r="A25" s="1">
        <v>24</v>
      </c>
      <c r="B25" s="14">
        <v>72</v>
      </c>
      <c r="C25"/>
      <c r="D25"/>
    </row>
    <row r="26" spans="1:10" ht="16.5" x14ac:dyDescent="0.3">
      <c r="A26" s="1">
        <v>25</v>
      </c>
      <c r="B26" s="14">
        <v>39</v>
      </c>
      <c r="C26"/>
      <c r="D26"/>
    </row>
    <row r="27" spans="1:10" ht="16.5" x14ac:dyDescent="0.3">
      <c r="A27" s="1">
        <v>26</v>
      </c>
      <c r="B27" s="14">
        <v>31</v>
      </c>
      <c r="C27"/>
      <c r="D27"/>
    </row>
    <row r="28" spans="1:10" ht="16.5" x14ac:dyDescent="0.3">
      <c r="A28" s="1">
        <v>27</v>
      </c>
      <c r="B28" s="14">
        <v>62</v>
      </c>
      <c r="C28"/>
      <c r="D28"/>
    </row>
    <row r="29" spans="1:10" ht="16.5" x14ac:dyDescent="0.3">
      <c r="A29" s="1">
        <v>28</v>
      </c>
      <c r="B29" s="14">
        <v>48</v>
      </c>
      <c r="C29"/>
      <c r="D29"/>
    </row>
    <row r="30" spans="1:10" ht="15" x14ac:dyDescent="0.25">
      <c r="C30"/>
      <c r="D30"/>
    </row>
    <row r="31" spans="1:10" ht="15" x14ac:dyDescent="0.25">
      <c r="A31"/>
      <c r="B31"/>
      <c r="C31"/>
      <c r="D31"/>
    </row>
    <row r="32" spans="1:10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6.5" x14ac:dyDescent="0.3">
      <c r="A35"/>
      <c r="B35"/>
      <c r="C35"/>
      <c r="D35" s="2"/>
    </row>
    <row r="36" spans="1:4" ht="16.5" x14ac:dyDescent="0.3">
      <c r="A36"/>
      <c r="B36"/>
      <c r="C36"/>
      <c r="D36" s="2"/>
    </row>
    <row r="37" spans="1:4" ht="16.5" x14ac:dyDescent="0.3">
      <c r="A37"/>
      <c r="B37"/>
      <c r="C37"/>
      <c r="D37" s="2"/>
    </row>
    <row r="38" spans="1:4" ht="16.5" x14ac:dyDescent="0.3">
      <c r="A38"/>
      <c r="B38"/>
      <c r="C38"/>
      <c r="D38" s="2"/>
    </row>
    <row r="39" spans="1:4" ht="16.5" x14ac:dyDescent="0.3">
      <c r="A39"/>
      <c r="B39"/>
      <c r="C39"/>
      <c r="D39" s="2"/>
    </row>
    <row r="40" spans="1:4" ht="16.5" x14ac:dyDescent="0.3">
      <c r="A40"/>
      <c r="B40"/>
      <c r="C40"/>
      <c r="D40" s="2"/>
    </row>
    <row r="41" spans="1:4" ht="16.5" x14ac:dyDescent="0.3">
      <c r="A41"/>
      <c r="B41"/>
      <c r="C41"/>
      <c r="D41" s="2"/>
    </row>
    <row r="42" spans="1:4" ht="16.5" x14ac:dyDescent="0.3">
      <c r="A42"/>
      <c r="B42"/>
      <c r="C42"/>
      <c r="D42" s="2"/>
    </row>
    <row r="43" spans="1:4" ht="16.5" x14ac:dyDescent="0.3">
      <c r="A43"/>
      <c r="B43"/>
      <c r="C43"/>
      <c r="D43" s="2"/>
    </row>
    <row r="44" spans="1:4" ht="16.5" x14ac:dyDescent="0.3">
      <c r="A44"/>
      <c r="B44"/>
      <c r="C44"/>
      <c r="D44" s="2"/>
    </row>
    <row r="45" spans="1:4" ht="16.5" x14ac:dyDescent="0.3">
      <c r="A45"/>
      <c r="B45"/>
      <c r="C45"/>
      <c r="D45" s="2"/>
    </row>
    <row r="46" spans="1:4" ht="16.5" x14ac:dyDescent="0.3">
      <c r="A46"/>
      <c r="B46"/>
      <c r="C46"/>
      <c r="D46" s="2"/>
    </row>
    <row r="47" spans="1:4" ht="16.5" x14ac:dyDescent="0.3">
      <c r="A47"/>
      <c r="B47"/>
      <c r="C47"/>
      <c r="D47" s="2"/>
    </row>
    <row r="48" spans="1:4" ht="16.5" x14ac:dyDescent="0.3">
      <c r="A48"/>
      <c r="B48"/>
      <c r="C48"/>
      <c r="D48" s="2"/>
    </row>
    <row r="49" spans="1:4" ht="16.5" x14ac:dyDescent="0.3">
      <c r="A49"/>
      <c r="B49"/>
      <c r="C49"/>
      <c r="D49" s="2"/>
    </row>
    <row r="50" spans="1:4" ht="16.5" x14ac:dyDescent="0.3">
      <c r="A50"/>
      <c r="B50"/>
      <c r="C50"/>
      <c r="D50" s="2"/>
    </row>
    <row r="51" spans="1:4" ht="16.5" x14ac:dyDescent="0.3">
      <c r="A51"/>
      <c r="B51"/>
      <c r="C51"/>
      <c r="D51" s="2"/>
    </row>
    <row r="52" spans="1:4" ht="16.5" x14ac:dyDescent="0.3">
      <c r="A52"/>
      <c r="B52"/>
      <c r="C52"/>
      <c r="D52" s="2"/>
    </row>
    <row r="53" spans="1:4" ht="16.5" x14ac:dyDescent="0.3">
      <c r="A53"/>
      <c r="B53"/>
      <c r="C53"/>
      <c r="D53" s="2"/>
    </row>
    <row r="54" spans="1:4" ht="16.5" x14ac:dyDescent="0.3">
      <c r="A54"/>
      <c r="B54"/>
      <c r="C54"/>
      <c r="D54" s="2"/>
    </row>
    <row r="55" spans="1:4" ht="16.5" x14ac:dyDescent="0.3">
      <c r="A55"/>
      <c r="B55"/>
      <c r="C55"/>
      <c r="D55" s="2"/>
    </row>
    <row r="56" spans="1:4" ht="16.5" x14ac:dyDescent="0.3">
      <c r="A56"/>
      <c r="B56"/>
      <c r="C56"/>
      <c r="D56" s="2"/>
    </row>
    <row r="57" spans="1:4" ht="16.5" x14ac:dyDescent="0.3">
      <c r="A57"/>
      <c r="B57"/>
      <c r="C57"/>
      <c r="D57" s="2"/>
    </row>
    <row r="58" spans="1:4" ht="16.5" x14ac:dyDescent="0.3">
      <c r="A58"/>
      <c r="B58"/>
      <c r="C58"/>
      <c r="D58" s="2"/>
    </row>
    <row r="59" spans="1:4" ht="16.5" x14ac:dyDescent="0.3">
      <c r="A59"/>
      <c r="B59"/>
      <c r="C59"/>
      <c r="D59" s="2"/>
    </row>
    <row r="60" spans="1:4" ht="16.5" x14ac:dyDescent="0.3">
      <c r="A60"/>
      <c r="B60"/>
      <c r="C60"/>
      <c r="D60" s="2"/>
    </row>
    <row r="61" spans="1:4" ht="16.5" x14ac:dyDescent="0.3">
      <c r="A61"/>
      <c r="B61"/>
      <c r="C61"/>
      <c r="D61" s="2"/>
    </row>
    <row r="62" spans="1:4" ht="16.5" x14ac:dyDescent="0.3">
      <c r="A62"/>
      <c r="B62"/>
      <c r="C62"/>
      <c r="D62" s="2"/>
    </row>
    <row r="63" spans="1:4" ht="15" x14ac:dyDescent="0.25">
      <c r="A63"/>
      <c r="B63"/>
      <c r="C63"/>
    </row>
    <row r="64" spans="1:4" ht="15" x14ac:dyDescent="0.25">
      <c r="A64"/>
      <c r="B64"/>
      <c r="C64"/>
    </row>
    <row r="65" spans="1:38" ht="15" x14ac:dyDescent="0.25">
      <c r="A65"/>
      <c r="B65"/>
      <c r="C65"/>
    </row>
    <row r="66" spans="1:38" ht="15" x14ac:dyDescent="0.25">
      <c r="A66"/>
      <c r="B66"/>
      <c r="C66"/>
    </row>
    <row r="67" spans="1:38" ht="15" x14ac:dyDescent="0.25">
      <c r="A67"/>
      <c r="B67"/>
      <c r="C67"/>
    </row>
    <row r="68" spans="1:38" ht="15" x14ac:dyDescent="0.25">
      <c r="A68"/>
      <c r="B68"/>
      <c r="C68"/>
    </row>
    <row r="69" spans="1:38" ht="15" x14ac:dyDescent="0.25">
      <c r="A69"/>
      <c r="B69"/>
      <c r="C69"/>
    </row>
    <row r="70" spans="1:38" ht="15" x14ac:dyDescent="0.25">
      <c r="A70"/>
      <c r="B70"/>
      <c r="C70"/>
    </row>
    <row r="71" spans="1:38" ht="15" x14ac:dyDescent="0.25">
      <c r="A71"/>
      <c r="B71"/>
      <c r="C71"/>
    </row>
    <row r="72" spans="1:38" ht="15" x14ac:dyDescent="0.25">
      <c r="A72"/>
      <c r="B72"/>
      <c r="C72"/>
    </row>
    <row r="73" spans="1:38" ht="15" x14ac:dyDescent="0.25">
      <c r="A73"/>
      <c r="B73"/>
      <c r="C73"/>
    </row>
    <row r="74" spans="1:38" ht="15" x14ac:dyDescent="0.25">
      <c r="A74"/>
      <c r="B74"/>
      <c r="C74"/>
    </row>
    <row r="75" spans="1:38" ht="15" x14ac:dyDescent="0.25">
      <c r="A75"/>
      <c r="B75"/>
      <c r="C75"/>
    </row>
    <row r="76" spans="1:38" ht="15" x14ac:dyDescent="0.25">
      <c r="A76"/>
      <c r="B76"/>
      <c r="C76"/>
    </row>
    <row r="77" spans="1:38" ht="15" x14ac:dyDescent="0.25">
      <c r="A77"/>
      <c r="B77"/>
      <c r="C77"/>
    </row>
    <row r="78" spans="1:38" ht="16.5" x14ac:dyDescent="0.3">
      <c r="A78"/>
      <c r="B78"/>
      <c r="C78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/>
      <c r="B79"/>
      <c r="C79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/>
      <c r="B80"/>
      <c r="C80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/>
      <c r="B81"/>
      <c r="C81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82"/>
      <c r="B82"/>
      <c r="C8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83"/>
      <c r="B83"/>
      <c r="C8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84"/>
      <c r="B84"/>
      <c r="C84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85"/>
      <c r="B85"/>
      <c r="C85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86"/>
      <c r="B86"/>
      <c r="C86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87"/>
      <c r="B87"/>
      <c r="C87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88"/>
      <c r="B88"/>
      <c r="C88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89"/>
      <c r="B89"/>
      <c r="C89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5" x14ac:dyDescent="0.25">
      <c r="A90"/>
      <c r="B90"/>
      <c r="C90"/>
    </row>
    <row r="91" spans="1:38" ht="15" x14ac:dyDescent="0.25">
      <c r="A91"/>
      <c r="B91"/>
      <c r="C91"/>
    </row>
    <row r="92" spans="1:38" ht="15" x14ac:dyDescent="0.25">
      <c r="A92"/>
      <c r="B92"/>
      <c r="C92"/>
    </row>
    <row r="93" spans="1:38" ht="15" x14ac:dyDescent="0.25">
      <c r="A93"/>
      <c r="B93"/>
      <c r="C93"/>
    </row>
    <row r="94" spans="1:38" ht="15" x14ac:dyDescent="0.25">
      <c r="A94"/>
      <c r="B94"/>
      <c r="C94"/>
    </row>
    <row r="95" spans="1:38" ht="15" x14ac:dyDescent="0.25">
      <c r="A95"/>
      <c r="B95"/>
      <c r="C95"/>
    </row>
    <row r="96" spans="1:38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4" ht="15" x14ac:dyDescent="0.25">
      <c r="A113"/>
      <c r="B113"/>
      <c r="C113"/>
    </row>
    <row r="114" spans="1:4" ht="15" x14ac:dyDescent="0.25">
      <c r="A114"/>
      <c r="B114"/>
      <c r="C114"/>
    </row>
    <row r="115" spans="1:4" ht="15" x14ac:dyDescent="0.25">
      <c r="A115"/>
      <c r="B115"/>
      <c r="C115"/>
    </row>
    <row r="116" spans="1:4" ht="15" x14ac:dyDescent="0.25">
      <c r="A116"/>
      <c r="B116"/>
      <c r="C116"/>
    </row>
    <row r="117" spans="1:4" ht="15" x14ac:dyDescent="0.25">
      <c r="A117"/>
      <c r="B117"/>
      <c r="C117"/>
    </row>
    <row r="118" spans="1:4" ht="15" x14ac:dyDescent="0.25">
      <c r="A118"/>
      <c r="B118"/>
      <c r="C118"/>
    </row>
    <row r="119" spans="1:4" ht="15" x14ac:dyDescent="0.25">
      <c r="A119"/>
      <c r="B119"/>
      <c r="C119"/>
    </row>
    <row r="120" spans="1:4" ht="15" x14ac:dyDescent="0.25">
      <c r="A120"/>
      <c r="B120"/>
      <c r="C120"/>
    </row>
    <row r="121" spans="1:4" ht="15" x14ac:dyDescent="0.25">
      <c r="A121"/>
      <c r="B121"/>
      <c r="C121"/>
    </row>
    <row r="122" spans="1:4" ht="15" x14ac:dyDescent="0.25">
      <c r="A122"/>
      <c r="B122"/>
      <c r="C122"/>
    </row>
    <row r="123" spans="1:4" ht="15" x14ac:dyDescent="0.25">
      <c r="A123"/>
      <c r="B123"/>
      <c r="C123"/>
    </row>
    <row r="124" spans="1:4" ht="15" x14ac:dyDescent="0.25">
      <c r="A124"/>
      <c r="B124"/>
      <c r="C124"/>
    </row>
    <row r="125" spans="1:4" ht="15" x14ac:dyDescent="0.25">
      <c r="A125"/>
      <c r="B125"/>
      <c r="C125"/>
    </row>
    <row r="126" spans="1:4" ht="16.5" x14ac:dyDescent="0.3">
      <c r="A126"/>
      <c r="B126"/>
      <c r="C126"/>
      <c r="D126" s="2"/>
    </row>
    <row r="127" spans="1:4" ht="16.5" x14ac:dyDescent="0.3">
      <c r="A127"/>
      <c r="B127"/>
      <c r="C127"/>
      <c r="D127" s="2"/>
    </row>
    <row r="128" spans="1:4" ht="16.5" x14ac:dyDescent="0.3">
      <c r="A128"/>
      <c r="B128"/>
      <c r="C128"/>
      <c r="D128" s="2"/>
    </row>
    <row r="129" spans="1:4" ht="16.5" x14ac:dyDescent="0.3">
      <c r="A129"/>
      <c r="B129"/>
      <c r="C129"/>
      <c r="D129" s="2"/>
    </row>
    <row r="130" spans="1:4" ht="16.5" x14ac:dyDescent="0.3">
      <c r="A130"/>
      <c r="B130"/>
      <c r="C130"/>
      <c r="D130" s="2"/>
    </row>
    <row r="131" spans="1:4" ht="16.5" x14ac:dyDescent="0.3">
      <c r="A131"/>
      <c r="B131"/>
      <c r="C131"/>
      <c r="D131" s="2"/>
    </row>
    <row r="132" spans="1:4" ht="16.5" x14ac:dyDescent="0.3">
      <c r="A132"/>
      <c r="B132"/>
      <c r="C132"/>
      <c r="D132" s="2"/>
    </row>
    <row r="133" spans="1:4" ht="16.5" x14ac:dyDescent="0.3">
      <c r="A133"/>
      <c r="B133"/>
      <c r="C133"/>
      <c r="D133" s="2"/>
    </row>
    <row r="134" spans="1:4" ht="16.5" x14ac:dyDescent="0.3">
      <c r="A134"/>
      <c r="B134"/>
      <c r="C134"/>
      <c r="D134" s="2"/>
    </row>
    <row r="135" spans="1:4" ht="16.5" x14ac:dyDescent="0.3">
      <c r="A135"/>
      <c r="B135"/>
      <c r="C135"/>
      <c r="D135" s="2"/>
    </row>
    <row r="136" spans="1:4" ht="16.5" x14ac:dyDescent="0.3">
      <c r="A136"/>
      <c r="B136"/>
      <c r="C136"/>
      <c r="D136" s="2"/>
    </row>
    <row r="137" spans="1:4" ht="16.5" x14ac:dyDescent="0.3">
      <c r="A137"/>
      <c r="B137"/>
      <c r="C137"/>
      <c r="D137" s="2"/>
    </row>
    <row r="138" spans="1:4" ht="16.5" x14ac:dyDescent="0.3">
      <c r="A138"/>
      <c r="B138"/>
      <c r="C138"/>
      <c r="D138" s="2"/>
    </row>
    <row r="139" spans="1:4" ht="16.5" x14ac:dyDescent="0.3">
      <c r="A139"/>
      <c r="B139"/>
      <c r="C139"/>
      <c r="D139" s="2"/>
    </row>
    <row r="140" spans="1:4" ht="16.5" x14ac:dyDescent="0.3">
      <c r="A140"/>
      <c r="B140"/>
      <c r="C140"/>
      <c r="D140" s="2"/>
    </row>
    <row r="141" spans="1:4" ht="16.5" x14ac:dyDescent="0.3">
      <c r="A141"/>
      <c r="B141"/>
      <c r="C141"/>
      <c r="D141" s="2"/>
    </row>
    <row r="142" spans="1:4" ht="16.5" x14ac:dyDescent="0.3">
      <c r="A142"/>
      <c r="B142"/>
      <c r="C142"/>
      <c r="D142" s="2"/>
    </row>
    <row r="143" spans="1:4" ht="16.5" x14ac:dyDescent="0.3">
      <c r="A143"/>
      <c r="B143"/>
      <c r="C143"/>
      <c r="D143" s="2"/>
    </row>
    <row r="144" spans="1:4" ht="16.5" x14ac:dyDescent="0.3">
      <c r="A144"/>
      <c r="B144"/>
      <c r="C144"/>
      <c r="D144" s="2"/>
    </row>
    <row r="145" spans="1:4" ht="16.5" x14ac:dyDescent="0.3">
      <c r="A145"/>
      <c r="B145"/>
      <c r="C145"/>
      <c r="D145" s="2"/>
    </row>
    <row r="146" spans="1:4" ht="16.5" x14ac:dyDescent="0.3">
      <c r="A146"/>
      <c r="B146"/>
      <c r="C146"/>
      <c r="D146" s="2"/>
    </row>
    <row r="147" spans="1:4" ht="16.5" x14ac:dyDescent="0.3">
      <c r="A147"/>
      <c r="B147"/>
      <c r="C147"/>
      <c r="D147" s="2"/>
    </row>
    <row r="148" spans="1:4" ht="16.5" x14ac:dyDescent="0.3">
      <c r="A148"/>
      <c r="B148"/>
      <c r="C148"/>
      <c r="D148" s="2"/>
    </row>
    <row r="149" spans="1:4" ht="16.5" x14ac:dyDescent="0.3">
      <c r="A149"/>
      <c r="B149"/>
      <c r="C149"/>
      <c r="D149" s="2"/>
    </row>
    <row r="150" spans="1:4" ht="16.5" x14ac:dyDescent="0.3">
      <c r="A150"/>
      <c r="B150"/>
      <c r="C150"/>
      <c r="D150" s="2"/>
    </row>
    <row r="151" spans="1:4" ht="16.5" x14ac:dyDescent="0.3">
      <c r="A151"/>
      <c r="B151"/>
      <c r="C151"/>
      <c r="D151" s="2"/>
    </row>
    <row r="152" spans="1:4" ht="16.5" x14ac:dyDescent="0.3">
      <c r="A152"/>
      <c r="B152"/>
      <c r="C152"/>
      <c r="D152" s="2"/>
    </row>
    <row r="153" spans="1:4" ht="16.5" x14ac:dyDescent="0.3">
      <c r="A153"/>
      <c r="B153"/>
      <c r="C153"/>
      <c r="D153" s="2"/>
    </row>
    <row r="154" spans="1:4" ht="16.5" x14ac:dyDescent="0.3">
      <c r="A154"/>
      <c r="B154"/>
      <c r="C154"/>
      <c r="D154" s="2"/>
    </row>
    <row r="155" spans="1:4" ht="16.5" x14ac:dyDescent="0.3">
      <c r="A155"/>
      <c r="B155"/>
      <c r="C155"/>
      <c r="D155" s="2"/>
    </row>
    <row r="156" spans="1:4" ht="16.5" x14ac:dyDescent="0.3">
      <c r="A156"/>
      <c r="B156"/>
      <c r="C156"/>
      <c r="D156" s="2"/>
    </row>
    <row r="157" spans="1:4" ht="16.5" x14ac:dyDescent="0.3">
      <c r="A157"/>
      <c r="B157"/>
      <c r="C157"/>
      <c r="D157" s="2"/>
    </row>
    <row r="158" spans="1:4" ht="16.5" x14ac:dyDescent="0.3">
      <c r="A158"/>
      <c r="B158"/>
      <c r="C158"/>
      <c r="D158" s="2"/>
    </row>
    <row r="159" spans="1:4" ht="16.5" x14ac:dyDescent="0.3">
      <c r="A159"/>
      <c r="B159"/>
      <c r="C159"/>
      <c r="D159" s="2"/>
    </row>
    <row r="160" spans="1:4" ht="16.5" x14ac:dyDescent="0.3">
      <c r="A160"/>
      <c r="B160"/>
      <c r="C160"/>
      <c r="D160" s="2"/>
    </row>
    <row r="161" spans="1:4" ht="16.5" x14ac:dyDescent="0.3">
      <c r="A161"/>
      <c r="B161"/>
      <c r="C161"/>
      <c r="D161" s="2"/>
    </row>
    <row r="162" spans="1:4" ht="16.5" x14ac:dyDescent="0.3">
      <c r="A162"/>
      <c r="B162"/>
      <c r="C162"/>
      <c r="D162" s="2"/>
    </row>
    <row r="163" spans="1:4" ht="16.5" x14ac:dyDescent="0.3">
      <c r="A163"/>
      <c r="B163"/>
      <c r="C163"/>
      <c r="D163" s="2"/>
    </row>
    <row r="164" spans="1:4" ht="16.5" x14ac:dyDescent="0.3">
      <c r="A164"/>
      <c r="B164"/>
      <c r="C164"/>
      <c r="D164" s="2"/>
    </row>
    <row r="165" spans="1:4" ht="16.5" x14ac:dyDescent="0.3">
      <c r="A165"/>
      <c r="B165"/>
      <c r="C165"/>
      <c r="D165" s="2"/>
    </row>
    <row r="166" spans="1:4" ht="16.5" x14ac:dyDescent="0.3">
      <c r="A166"/>
      <c r="B166"/>
      <c r="C166"/>
      <c r="D166" s="2"/>
    </row>
    <row r="167" spans="1:4" ht="16.5" x14ac:dyDescent="0.3">
      <c r="A167"/>
      <c r="B167"/>
      <c r="C167"/>
      <c r="D167" s="2"/>
    </row>
    <row r="168" spans="1:4" ht="16.5" x14ac:dyDescent="0.3">
      <c r="A168"/>
      <c r="B168"/>
      <c r="C168"/>
      <c r="D168" s="2"/>
    </row>
    <row r="169" spans="1:4" ht="16.5" x14ac:dyDescent="0.3">
      <c r="A169"/>
      <c r="B169"/>
      <c r="C169"/>
      <c r="D169" s="2"/>
    </row>
    <row r="170" spans="1:4" ht="16.5" x14ac:dyDescent="0.3">
      <c r="A170"/>
      <c r="B170"/>
      <c r="C170"/>
      <c r="D170" s="2"/>
    </row>
    <row r="171" spans="1:4" ht="16.5" x14ac:dyDescent="0.3">
      <c r="A171"/>
      <c r="B171"/>
      <c r="C171"/>
      <c r="D171" s="2"/>
    </row>
    <row r="172" spans="1:4" ht="16.5" x14ac:dyDescent="0.3">
      <c r="A172"/>
      <c r="B172"/>
      <c r="C172"/>
      <c r="D172" s="2"/>
    </row>
    <row r="173" spans="1:4" ht="16.5" x14ac:dyDescent="0.3">
      <c r="A173"/>
      <c r="B173"/>
      <c r="C173"/>
      <c r="D173" s="2"/>
    </row>
    <row r="174" spans="1:4" ht="16.5" x14ac:dyDescent="0.3">
      <c r="A174"/>
      <c r="B174"/>
      <c r="C174"/>
      <c r="D174" s="2"/>
    </row>
    <row r="175" spans="1:4" ht="16.5" x14ac:dyDescent="0.3">
      <c r="A175"/>
      <c r="B175"/>
      <c r="C175"/>
      <c r="D175" s="2"/>
    </row>
    <row r="176" spans="1:4" ht="16.5" x14ac:dyDescent="0.3">
      <c r="A176"/>
      <c r="B176"/>
      <c r="C176"/>
      <c r="D176" s="2"/>
    </row>
    <row r="177" spans="1:4" ht="16.5" x14ac:dyDescent="0.3">
      <c r="A177"/>
      <c r="B177"/>
      <c r="C177"/>
      <c r="D177" s="2"/>
    </row>
    <row r="178" spans="1:4" ht="16.5" x14ac:dyDescent="0.3">
      <c r="A178"/>
      <c r="B178"/>
      <c r="C178"/>
      <c r="D178" s="2"/>
    </row>
    <row r="179" spans="1:4" ht="16.5" x14ac:dyDescent="0.3">
      <c r="A179"/>
      <c r="B179"/>
      <c r="C179"/>
      <c r="D179" s="2"/>
    </row>
    <row r="180" spans="1:4" ht="16.5" x14ac:dyDescent="0.3">
      <c r="A180"/>
      <c r="B180"/>
      <c r="C180"/>
      <c r="D180" s="2"/>
    </row>
    <row r="181" spans="1:4" ht="16.5" x14ac:dyDescent="0.3">
      <c r="A181"/>
      <c r="B181"/>
      <c r="C181"/>
      <c r="D181" s="2"/>
    </row>
    <row r="182" spans="1:4" ht="15" x14ac:dyDescent="0.25">
      <c r="A182"/>
      <c r="B182"/>
      <c r="C182"/>
    </row>
    <row r="183" spans="1:4" ht="15" x14ac:dyDescent="0.25">
      <c r="A183"/>
      <c r="B183"/>
      <c r="C183"/>
    </row>
    <row r="184" spans="1:4" ht="15" x14ac:dyDescent="0.25">
      <c r="A184"/>
      <c r="B184"/>
      <c r="C184"/>
    </row>
    <row r="185" spans="1:4" ht="15" x14ac:dyDescent="0.25">
      <c r="A185"/>
      <c r="B185"/>
      <c r="C185"/>
    </row>
    <row r="186" spans="1:4" ht="15" x14ac:dyDescent="0.25">
      <c r="A186"/>
      <c r="B186"/>
      <c r="C186"/>
    </row>
    <row r="187" spans="1:4" ht="15" x14ac:dyDescent="0.25">
      <c r="A187"/>
      <c r="B187"/>
      <c r="C187"/>
    </row>
    <row r="188" spans="1:4" ht="15" x14ac:dyDescent="0.25">
      <c r="A188"/>
      <c r="B188"/>
      <c r="C188"/>
    </row>
    <row r="189" spans="1:4" ht="15" x14ac:dyDescent="0.25">
      <c r="A189"/>
      <c r="B189"/>
      <c r="C189"/>
    </row>
    <row r="190" spans="1:4" ht="15" x14ac:dyDescent="0.25">
      <c r="A190"/>
      <c r="B190"/>
      <c r="C190"/>
    </row>
    <row r="191" spans="1:4" ht="15" x14ac:dyDescent="0.25">
      <c r="A191"/>
      <c r="B191"/>
      <c r="C191"/>
    </row>
    <row r="192" spans="1:4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ECBE-7603-4D64-A498-0E8D331BF3D0}">
  <dimension ref="A1:K34"/>
  <sheetViews>
    <sheetView workbookViewId="0">
      <selection activeCell="H17" sqref="H17"/>
    </sheetView>
  </sheetViews>
  <sheetFormatPr defaultRowHeight="16.5" x14ac:dyDescent="0.3"/>
  <cols>
    <col min="1" max="1" width="11.5703125" style="2" bestFit="1" customWidth="1"/>
    <col min="2" max="2" width="8.7109375" style="2" customWidth="1"/>
    <col min="3" max="3" width="8.42578125" style="2" bestFit="1" customWidth="1"/>
    <col min="4" max="4" width="9.7109375" style="2" bestFit="1" customWidth="1"/>
    <col min="5" max="5" width="11.5703125" style="2" bestFit="1" customWidth="1"/>
    <col min="6" max="6" width="9.5703125" style="2" bestFit="1" customWidth="1"/>
    <col min="7" max="7" width="9.140625" style="2"/>
    <col min="8" max="8" width="14.5703125" style="2" bestFit="1" customWidth="1"/>
    <col min="9" max="16384" width="9.140625" style="2"/>
  </cols>
  <sheetData>
    <row r="1" spans="1:11" x14ac:dyDescent="0.3">
      <c r="B1" s="2" t="s">
        <v>39</v>
      </c>
      <c r="C1" s="2" t="s">
        <v>38</v>
      </c>
      <c r="D1" s="2" t="s">
        <v>40</v>
      </c>
      <c r="E1" s="2" t="s">
        <v>41</v>
      </c>
      <c r="F1" s="2" t="s">
        <v>82</v>
      </c>
      <c r="H1" s="2" t="s">
        <v>81</v>
      </c>
      <c r="I1" s="2">
        <f ca="1">INTERCEPT(C2:C31,B2:B31)</f>
        <v>-105.38932282507722</v>
      </c>
      <c r="K1" s="2" t="str">
        <f>B1&amp;" vs "&amp;C1</f>
        <v>Forecast vs Actual</v>
      </c>
    </row>
    <row r="2" spans="1:11" x14ac:dyDescent="0.3">
      <c r="A2" s="2" t="s">
        <v>42</v>
      </c>
      <c r="B2" s="2">
        <v>100</v>
      </c>
      <c r="C2" s="2">
        <f t="shared" ref="C2:C31" ca="1" si="0">ROUND(B2*(1+(0.5-RAND())),0)</f>
        <v>117</v>
      </c>
      <c r="D2" s="2">
        <f t="shared" ref="D2:D30" ca="1" si="1">C2-B2</f>
        <v>17</v>
      </c>
      <c r="E2" s="50">
        <f t="shared" ref="E2:E30" ca="1" si="2">C2/B2</f>
        <v>1.17</v>
      </c>
      <c r="F2" s="60">
        <f t="shared" ref="F2:F31" ca="1" si="3">$I$1+$I$2*B2</f>
        <v>12.452549138771033</v>
      </c>
      <c r="H2" s="2" t="s">
        <v>80</v>
      </c>
      <c r="I2" s="2">
        <f ca="1">SLOPE(C2:C31,B2:B31)</f>
        <v>1.1784187196384825</v>
      </c>
    </row>
    <row r="3" spans="1:11" x14ac:dyDescent="0.3">
      <c r="A3" s="2" t="s">
        <v>43</v>
      </c>
      <c r="B3" s="2">
        <v>135</v>
      </c>
      <c r="C3" s="2">
        <f t="shared" ca="1" si="0"/>
        <v>163</v>
      </c>
      <c r="D3" s="2">
        <f t="shared" ca="1" si="1"/>
        <v>28</v>
      </c>
      <c r="E3" s="50">
        <f t="shared" ca="1" si="2"/>
        <v>1.2074074074074075</v>
      </c>
      <c r="F3" s="60">
        <f t="shared" ca="1" si="3"/>
        <v>53.697204326117941</v>
      </c>
      <c r="H3" s="2" t="s">
        <v>79</v>
      </c>
      <c r="I3" s="59">
        <f ca="1">STEYX(C2:C31,B2:B31)</f>
        <v>203.53435036632408</v>
      </c>
    </row>
    <row r="4" spans="1:11" x14ac:dyDescent="0.3">
      <c r="A4" s="2" t="s">
        <v>44</v>
      </c>
      <c r="B4" s="2">
        <v>157</v>
      </c>
      <c r="C4" s="2">
        <f t="shared" ca="1" si="0"/>
        <v>92</v>
      </c>
      <c r="D4" s="2">
        <f t="shared" ca="1" si="1"/>
        <v>-65</v>
      </c>
      <c r="E4" s="50">
        <f t="shared" ca="1" si="2"/>
        <v>0.5859872611464968</v>
      </c>
      <c r="F4" s="60">
        <f t="shared" ca="1" si="3"/>
        <v>79.622416158164555</v>
      </c>
      <c r="H4" s="50" t="s">
        <v>39</v>
      </c>
      <c r="I4" s="2">
        <v>2000</v>
      </c>
    </row>
    <row r="5" spans="1:11" x14ac:dyDescent="0.3">
      <c r="A5" s="2" t="s">
        <v>45</v>
      </c>
      <c r="B5" s="2">
        <v>167</v>
      </c>
      <c r="C5" s="2">
        <f t="shared" ca="1" si="0"/>
        <v>107</v>
      </c>
      <c r="D5" s="2">
        <f t="shared" ca="1" si="1"/>
        <v>-60</v>
      </c>
      <c r="E5" s="50">
        <f t="shared" ca="1" si="2"/>
        <v>0.64071856287425155</v>
      </c>
      <c r="F5" s="60">
        <f t="shared" ca="1" si="3"/>
        <v>91.406603354549361</v>
      </c>
      <c r="H5" s="2" t="s">
        <v>38</v>
      </c>
      <c r="I5" s="59">
        <f ca="1">ROUND(I1+I2*I4,1)</f>
        <v>2251.4</v>
      </c>
    </row>
    <row r="6" spans="1:11" x14ac:dyDescent="0.3">
      <c r="A6" s="2" t="s">
        <v>46</v>
      </c>
      <c r="B6" s="2">
        <v>169</v>
      </c>
      <c r="C6" s="2">
        <f t="shared" ca="1" si="0"/>
        <v>215</v>
      </c>
      <c r="D6" s="2">
        <f t="shared" ca="1" si="1"/>
        <v>46</v>
      </c>
      <c r="E6" s="50">
        <f t="shared" ca="1" si="2"/>
        <v>1.2721893491124261</v>
      </c>
      <c r="F6" s="60">
        <f t="shared" ca="1" si="3"/>
        <v>93.763440793826334</v>
      </c>
      <c r="H6" s="2" t="s">
        <v>78</v>
      </c>
      <c r="I6" s="59">
        <f>B32</f>
        <v>771.5333333333333</v>
      </c>
    </row>
    <row r="7" spans="1:11" x14ac:dyDescent="0.3">
      <c r="A7" s="2" t="s">
        <v>47</v>
      </c>
      <c r="B7" s="2">
        <v>173</v>
      </c>
      <c r="C7" s="2">
        <f t="shared" ca="1" si="0"/>
        <v>204</v>
      </c>
      <c r="D7" s="2">
        <f t="shared" ca="1" si="1"/>
        <v>31</v>
      </c>
      <c r="E7" s="50">
        <f t="shared" ca="1" si="2"/>
        <v>1.1791907514450868</v>
      </c>
      <c r="F7" s="60">
        <f t="shared" ca="1" si="3"/>
        <v>98.477115672380279</v>
      </c>
      <c r="H7" s="2" t="s">
        <v>77</v>
      </c>
      <c r="I7" s="50">
        <f>I4/I6</f>
        <v>2.5922405599239609</v>
      </c>
    </row>
    <row r="8" spans="1:11" x14ac:dyDescent="0.3">
      <c r="A8" s="2" t="s">
        <v>48</v>
      </c>
      <c r="B8" s="2">
        <v>195</v>
      </c>
      <c r="C8" s="2">
        <f t="shared" ca="1" si="0"/>
        <v>215</v>
      </c>
      <c r="D8" s="2">
        <f t="shared" ca="1" si="1"/>
        <v>20</v>
      </c>
      <c r="E8" s="50">
        <f t="shared" ca="1" si="2"/>
        <v>1.1025641025641026</v>
      </c>
      <c r="F8" s="60">
        <f t="shared" ca="1" si="3"/>
        <v>124.40232750442689</v>
      </c>
      <c r="H8" s="2" t="s">
        <v>76</v>
      </c>
      <c r="I8" s="59">
        <f ca="1">ROUND(I7*I3,1)</f>
        <v>527.6</v>
      </c>
    </row>
    <row r="9" spans="1:11" x14ac:dyDescent="0.3">
      <c r="A9" s="2" t="s">
        <v>49</v>
      </c>
      <c r="B9" s="2">
        <v>208</v>
      </c>
      <c r="C9" s="2">
        <f t="shared" ca="1" si="0"/>
        <v>253</v>
      </c>
      <c r="D9" s="2">
        <f t="shared" ca="1" si="1"/>
        <v>45</v>
      </c>
      <c r="E9" s="50">
        <f t="shared" ca="1" si="2"/>
        <v>1.2163461538461537</v>
      </c>
      <c r="F9" s="60">
        <f t="shared" ca="1" si="3"/>
        <v>139.72177085972714</v>
      </c>
      <c r="H9" s="2" t="s">
        <v>39</v>
      </c>
      <c r="I9" s="2" t="str">
        <f ca="1">"N~("&amp;I5&amp;", "&amp;I8&amp;")"</f>
        <v>N~(2251.4, 527.6)</v>
      </c>
    </row>
    <row r="10" spans="1:11" x14ac:dyDescent="0.3">
      <c r="A10" s="2" t="s">
        <v>50</v>
      </c>
      <c r="B10" s="2">
        <v>235</v>
      </c>
      <c r="C10" s="2">
        <f t="shared" ca="1" si="0"/>
        <v>264</v>
      </c>
      <c r="D10" s="2">
        <f t="shared" ca="1" si="1"/>
        <v>29</v>
      </c>
      <c r="E10" s="50">
        <f t="shared" ca="1" si="2"/>
        <v>1.123404255319149</v>
      </c>
      <c r="F10" s="60">
        <f t="shared" ca="1" si="3"/>
        <v>171.5390762899662</v>
      </c>
    </row>
    <row r="11" spans="1:11" x14ac:dyDescent="0.3">
      <c r="A11" s="2" t="s">
        <v>51</v>
      </c>
      <c r="B11" s="2">
        <v>241</v>
      </c>
      <c r="C11" s="2">
        <f t="shared" ca="1" si="0"/>
        <v>246</v>
      </c>
      <c r="D11" s="2">
        <f t="shared" ca="1" si="1"/>
        <v>5</v>
      </c>
      <c r="E11" s="50">
        <f t="shared" ca="1" si="2"/>
        <v>1.0207468879668049</v>
      </c>
      <c r="F11" s="60">
        <f t="shared" ca="1" si="3"/>
        <v>178.60958860779709</v>
      </c>
    </row>
    <row r="12" spans="1:11" x14ac:dyDescent="0.3">
      <c r="A12" s="2" t="s">
        <v>52</v>
      </c>
      <c r="B12" s="2">
        <v>262</v>
      </c>
      <c r="C12" s="2">
        <f t="shared" ca="1" si="0"/>
        <v>352</v>
      </c>
      <c r="D12" s="2">
        <f t="shared" ca="1" si="1"/>
        <v>90</v>
      </c>
      <c r="E12" s="50">
        <f t="shared" ca="1" si="2"/>
        <v>1.3435114503816794</v>
      </c>
      <c r="F12" s="60">
        <f t="shared" ca="1" si="3"/>
        <v>203.35638172020521</v>
      </c>
    </row>
    <row r="13" spans="1:11" x14ac:dyDescent="0.3">
      <c r="A13" s="2" t="s">
        <v>53</v>
      </c>
      <c r="B13" s="2">
        <v>328</v>
      </c>
      <c r="C13" s="2">
        <f t="shared" ca="1" si="0"/>
        <v>283</v>
      </c>
      <c r="D13" s="2">
        <f t="shared" ca="1" si="1"/>
        <v>-45</v>
      </c>
      <c r="E13" s="50">
        <f t="shared" ca="1" si="2"/>
        <v>0.86280487804878048</v>
      </c>
      <c r="F13" s="60">
        <f t="shared" ca="1" si="3"/>
        <v>281.13201721634505</v>
      </c>
    </row>
    <row r="14" spans="1:11" x14ac:dyDescent="0.3">
      <c r="A14" s="2" t="s">
        <v>54</v>
      </c>
      <c r="B14" s="2">
        <v>341</v>
      </c>
      <c r="C14" s="2">
        <f t="shared" ca="1" si="0"/>
        <v>210</v>
      </c>
      <c r="D14" s="2">
        <f t="shared" ca="1" si="1"/>
        <v>-131</v>
      </c>
      <c r="E14" s="50">
        <f t="shared" ca="1" si="2"/>
        <v>0.61583577712609971</v>
      </c>
      <c r="F14" s="60">
        <f t="shared" ca="1" si="3"/>
        <v>296.45146057164533</v>
      </c>
    </row>
    <row r="15" spans="1:11" x14ac:dyDescent="0.3">
      <c r="A15" s="2" t="s">
        <v>55</v>
      </c>
      <c r="B15" s="2">
        <v>367</v>
      </c>
      <c r="C15" s="2">
        <f t="shared" ca="1" si="0"/>
        <v>258</v>
      </c>
      <c r="D15" s="2">
        <f t="shared" ca="1" si="1"/>
        <v>-109</v>
      </c>
      <c r="E15" s="50">
        <f t="shared" ca="1" si="2"/>
        <v>0.70299727520435973</v>
      </c>
      <c r="F15" s="60">
        <f t="shared" ca="1" si="3"/>
        <v>327.09034728224589</v>
      </c>
    </row>
    <row r="16" spans="1:11" x14ac:dyDescent="0.3">
      <c r="A16" s="2" t="s">
        <v>56</v>
      </c>
      <c r="B16" s="2">
        <v>390</v>
      </c>
      <c r="C16" s="2">
        <f t="shared" ca="1" si="0"/>
        <v>236</v>
      </c>
      <c r="D16" s="2">
        <f t="shared" ca="1" si="1"/>
        <v>-154</v>
      </c>
      <c r="E16" s="50">
        <f t="shared" ca="1" si="2"/>
        <v>0.60512820512820509</v>
      </c>
      <c r="F16" s="60">
        <f t="shared" ca="1" si="3"/>
        <v>354.193977833931</v>
      </c>
    </row>
    <row r="17" spans="1:8" x14ac:dyDescent="0.3">
      <c r="A17" s="2" t="s">
        <v>57</v>
      </c>
      <c r="B17" s="2">
        <v>425</v>
      </c>
      <c r="C17" s="2">
        <f t="shared" ca="1" si="0"/>
        <v>235</v>
      </c>
      <c r="D17" s="2">
        <f t="shared" ca="1" si="1"/>
        <v>-190</v>
      </c>
      <c r="E17" s="50">
        <f t="shared" ca="1" si="2"/>
        <v>0.55294117647058827</v>
      </c>
      <c r="F17" s="60">
        <f t="shared" ca="1" si="3"/>
        <v>395.43863302127789</v>
      </c>
    </row>
    <row r="18" spans="1:8" x14ac:dyDescent="0.3">
      <c r="A18" s="2" t="s">
        <v>58</v>
      </c>
      <c r="B18" s="2">
        <v>500</v>
      </c>
      <c r="C18" s="2">
        <f t="shared" ca="1" si="0"/>
        <v>555</v>
      </c>
      <c r="D18" s="2">
        <f t="shared" ca="1" si="1"/>
        <v>55</v>
      </c>
      <c r="E18" s="50">
        <f t="shared" ca="1" si="2"/>
        <v>1.1100000000000001</v>
      </c>
      <c r="F18" s="60">
        <f t="shared" ca="1" si="3"/>
        <v>483.82003699416407</v>
      </c>
    </row>
    <row r="19" spans="1:8" x14ac:dyDescent="0.3">
      <c r="A19" s="2" t="s">
        <v>59</v>
      </c>
      <c r="B19" s="2">
        <v>538</v>
      </c>
      <c r="C19" s="2">
        <f t="shared" ca="1" si="0"/>
        <v>296</v>
      </c>
      <c r="D19" s="2">
        <f t="shared" ca="1" si="1"/>
        <v>-242</v>
      </c>
      <c r="E19" s="50">
        <f t="shared" ca="1" si="2"/>
        <v>0.55018587360594795</v>
      </c>
      <c r="F19" s="60">
        <f t="shared" ca="1" si="3"/>
        <v>528.59994834042641</v>
      </c>
    </row>
    <row r="20" spans="1:8" x14ac:dyDescent="0.3">
      <c r="A20" s="2" t="s">
        <v>60</v>
      </c>
      <c r="B20" s="2">
        <v>558</v>
      </c>
      <c r="C20" s="2">
        <f t="shared" ca="1" si="0"/>
        <v>368</v>
      </c>
      <c r="D20" s="2">
        <f t="shared" ca="1" si="1"/>
        <v>-190</v>
      </c>
      <c r="E20" s="50">
        <f t="shared" ca="1" si="2"/>
        <v>0.65949820788530467</v>
      </c>
      <c r="F20" s="60">
        <f t="shared" ca="1" si="3"/>
        <v>552.16832273319608</v>
      </c>
    </row>
    <row r="21" spans="1:8" x14ac:dyDescent="0.3">
      <c r="A21" s="2" t="s">
        <v>61</v>
      </c>
      <c r="B21" s="2">
        <v>561</v>
      </c>
      <c r="C21" s="2">
        <f t="shared" ca="1" si="0"/>
        <v>627</v>
      </c>
      <c r="D21" s="2">
        <f t="shared" ca="1" si="1"/>
        <v>66</v>
      </c>
      <c r="E21" s="50">
        <f t="shared" ca="1" si="2"/>
        <v>1.1176470588235294</v>
      </c>
      <c r="F21" s="60">
        <f t="shared" ca="1" si="3"/>
        <v>555.70357889211152</v>
      </c>
    </row>
    <row r="22" spans="1:8" x14ac:dyDescent="0.3">
      <c r="A22" s="2" t="s">
        <v>62</v>
      </c>
      <c r="B22" s="2">
        <v>751</v>
      </c>
      <c r="C22" s="2">
        <f t="shared" ca="1" si="0"/>
        <v>736</v>
      </c>
      <c r="D22" s="2">
        <f t="shared" ca="1" si="1"/>
        <v>-15</v>
      </c>
      <c r="E22" s="50">
        <f t="shared" ca="1" si="2"/>
        <v>0.98002663115845534</v>
      </c>
      <c r="F22" s="60">
        <f t="shared" ca="1" si="3"/>
        <v>779.60313562342321</v>
      </c>
    </row>
    <row r="23" spans="1:8" x14ac:dyDescent="0.3">
      <c r="A23" s="2" t="s">
        <v>63</v>
      </c>
      <c r="B23" s="2">
        <v>845</v>
      </c>
      <c r="C23" s="2">
        <f t="shared" ca="1" si="0"/>
        <v>562</v>
      </c>
      <c r="D23" s="2">
        <f t="shared" ca="1" si="1"/>
        <v>-283</v>
      </c>
      <c r="E23" s="50">
        <f t="shared" ca="1" si="2"/>
        <v>0.66508875739644968</v>
      </c>
      <c r="F23" s="60">
        <f t="shared" ca="1" si="3"/>
        <v>890.37449526944056</v>
      </c>
    </row>
    <row r="24" spans="1:8" x14ac:dyDescent="0.3">
      <c r="A24" s="2" t="s">
        <v>64</v>
      </c>
      <c r="B24" s="2">
        <v>910</v>
      </c>
      <c r="C24" s="2">
        <f t="shared" ca="1" si="0"/>
        <v>579</v>
      </c>
      <c r="D24" s="2">
        <f t="shared" ca="1" si="1"/>
        <v>-331</v>
      </c>
      <c r="E24" s="50">
        <f t="shared" ca="1" si="2"/>
        <v>0.63626373626373622</v>
      </c>
      <c r="F24" s="60">
        <f t="shared" ca="1" si="3"/>
        <v>966.97171204594201</v>
      </c>
    </row>
    <row r="25" spans="1:8" x14ac:dyDescent="0.3">
      <c r="A25" s="2" t="s">
        <v>65</v>
      </c>
      <c r="B25" s="2">
        <v>1409</v>
      </c>
      <c r="C25" s="2">
        <f t="shared" ca="1" si="0"/>
        <v>1506</v>
      </c>
      <c r="D25" s="2">
        <f t="shared" ca="1" si="1"/>
        <v>97</v>
      </c>
      <c r="E25" s="50">
        <f t="shared" ca="1" si="2"/>
        <v>1.0688431511710432</v>
      </c>
      <c r="F25" s="60">
        <f t="shared" ca="1" si="3"/>
        <v>1555.0026531455446</v>
      </c>
    </row>
    <row r="26" spans="1:8" x14ac:dyDescent="0.3">
      <c r="A26" s="2" t="s">
        <v>66</v>
      </c>
      <c r="B26" s="2">
        <v>1818</v>
      </c>
      <c r="C26" s="2">
        <f t="shared" ca="1" si="0"/>
        <v>1760</v>
      </c>
      <c r="D26" s="2">
        <f t="shared" ca="1" si="1"/>
        <v>-58</v>
      </c>
      <c r="E26" s="50">
        <f t="shared" ca="1" si="2"/>
        <v>0.96809680968096812</v>
      </c>
      <c r="F26" s="60">
        <f t="shared" ca="1" si="3"/>
        <v>2036.9759094776841</v>
      </c>
    </row>
    <row r="27" spans="1:8" x14ac:dyDescent="0.3">
      <c r="A27" s="2" t="s">
        <v>67</v>
      </c>
      <c r="B27" s="2">
        <v>1880</v>
      </c>
      <c r="C27" s="2">
        <f t="shared" ca="1" si="0"/>
        <v>2360</v>
      </c>
      <c r="D27" s="2">
        <f t="shared" ca="1" si="1"/>
        <v>480</v>
      </c>
      <c r="E27" s="50">
        <f t="shared" ca="1" si="2"/>
        <v>1.2553191489361701</v>
      </c>
      <c r="F27" s="60">
        <f t="shared" ca="1" si="3"/>
        <v>2110.0378700952701</v>
      </c>
    </row>
    <row r="28" spans="1:8" x14ac:dyDescent="0.3">
      <c r="A28" s="2" t="s">
        <v>68</v>
      </c>
      <c r="B28" s="2">
        <v>1895</v>
      </c>
      <c r="C28" s="2">
        <f t="shared" ca="1" si="0"/>
        <v>2810</v>
      </c>
      <c r="D28" s="2">
        <f t="shared" ca="1" si="1"/>
        <v>915</v>
      </c>
      <c r="E28" s="50">
        <f t="shared" ca="1" si="2"/>
        <v>1.4828496042216359</v>
      </c>
      <c r="F28" s="60">
        <f t="shared" ca="1" si="3"/>
        <v>2127.7141508898471</v>
      </c>
      <c r="H28" s="50"/>
    </row>
    <row r="29" spans="1:8" x14ac:dyDescent="0.3">
      <c r="A29" s="2" t="s">
        <v>69</v>
      </c>
      <c r="B29" s="2">
        <v>2108</v>
      </c>
      <c r="C29" s="2">
        <f t="shared" ca="1" si="0"/>
        <v>2484</v>
      </c>
      <c r="D29" s="2">
        <f t="shared" ca="1" si="1"/>
        <v>376</v>
      </c>
      <c r="E29" s="50">
        <f t="shared" ca="1" si="2"/>
        <v>1.1783681214421253</v>
      </c>
      <c r="F29" s="60">
        <f t="shared" ca="1" si="3"/>
        <v>2378.7173381728439</v>
      </c>
      <c r="H29" s="50"/>
    </row>
    <row r="30" spans="1:8" x14ac:dyDescent="0.3">
      <c r="A30" s="2" t="s">
        <v>70</v>
      </c>
      <c r="B30" s="2">
        <v>2601</v>
      </c>
      <c r="C30" s="2">
        <f t="shared" ca="1" si="0"/>
        <v>2831</v>
      </c>
      <c r="D30" s="2">
        <f t="shared" ca="1" si="1"/>
        <v>230</v>
      </c>
      <c r="E30" s="50">
        <f t="shared" ca="1" si="2"/>
        <v>1.0884275278738946</v>
      </c>
      <c r="F30" s="60">
        <f t="shared" ca="1" si="3"/>
        <v>2959.6777669546159</v>
      </c>
      <c r="H30" s="50"/>
    </row>
    <row r="31" spans="1:8" ht="17.25" thickBot="1" x14ac:dyDescent="0.35">
      <c r="A31" s="2" t="s">
        <v>71</v>
      </c>
      <c r="B31" s="2">
        <v>2879</v>
      </c>
      <c r="C31" s="2">
        <f t="shared" ca="1" si="0"/>
        <v>3190</v>
      </c>
      <c r="D31" s="2">
        <f ca="1">B31-C31</f>
        <v>-311</v>
      </c>
      <c r="E31" s="50">
        <f ca="1">B31/C31</f>
        <v>0.90250783699059556</v>
      </c>
      <c r="F31" s="60">
        <f t="shared" ca="1" si="3"/>
        <v>3287.2781710141139</v>
      </c>
    </row>
    <row r="32" spans="1:8" x14ac:dyDescent="0.3">
      <c r="A32" s="51" t="s">
        <v>29</v>
      </c>
      <c r="B32" s="52">
        <f>AVERAGE(B2:B31)</f>
        <v>771.5333333333333</v>
      </c>
      <c r="C32" s="52">
        <f ca="1">AVERAGE(C2:C31)</f>
        <v>803.8</v>
      </c>
      <c r="D32" s="52">
        <f ca="1">AVERAGE(D2:D31)</f>
        <v>11.533333333333333</v>
      </c>
      <c r="E32" s="53">
        <f ca="1">AVERAGE(E2:E31)</f>
        <v>0.96216319864971489</v>
      </c>
    </row>
    <row r="33" spans="1:5" x14ac:dyDescent="0.3">
      <c r="A33" s="54" t="s">
        <v>12</v>
      </c>
      <c r="B33" s="50">
        <f>_xlfn.STDEV.S(B2:B31)</f>
        <v>796.99546718450267</v>
      </c>
      <c r="C33" s="50">
        <f ca="1">_xlfn.STDEV.S(C2:C31)</f>
        <v>960.25195687884707</v>
      </c>
      <c r="D33" s="50">
        <f ca="1">_xlfn.STDEV.S(D2:D31)</f>
        <v>247.30084057100663</v>
      </c>
      <c r="E33" s="55">
        <f ca="1">_xlfn.STDEV.S(E2:E31)</f>
        <v>0.27413511233005511</v>
      </c>
    </row>
    <row r="34" spans="1:5" ht="17.25" thickBot="1" x14ac:dyDescent="0.35">
      <c r="A34" s="56" t="s">
        <v>13</v>
      </c>
      <c r="B34" s="57">
        <f>B33/B32</f>
        <v>1.0330019880556072</v>
      </c>
      <c r="C34" s="57">
        <f ca="1">C33/C32</f>
        <v>1.19464040417871</v>
      </c>
      <c r="D34" s="57">
        <f ca="1">D33/D32</f>
        <v>21.442269413671095</v>
      </c>
      <c r="E34" s="58">
        <f ca="1">E33/E32</f>
        <v>0.28491539971053986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C188-C382-4D15-ADD0-050307008EB1}">
  <dimension ref="A1:R34"/>
  <sheetViews>
    <sheetView workbookViewId="0">
      <selection activeCell="O17" sqref="O17"/>
    </sheetView>
  </sheetViews>
  <sheetFormatPr defaultRowHeight="16.5" x14ac:dyDescent="0.3"/>
  <cols>
    <col min="1" max="1" width="11.5703125" style="2" bestFit="1" customWidth="1"/>
    <col min="2" max="2" width="8.7109375" style="2" customWidth="1"/>
    <col min="3" max="3" width="8.42578125" style="2" bestFit="1" customWidth="1"/>
    <col min="4" max="4" width="11" style="2" bestFit="1" customWidth="1"/>
    <col min="5" max="5" width="11.5703125" style="2" bestFit="1" customWidth="1"/>
    <col min="6" max="6" width="9.140625" style="2"/>
    <col min="7" max="7" width="18.7109375" style="2" bestFit="1" customWidth="1"/>
    <col min="8" max="16384" width="9.140625" style="2"/>
  </cols>
  <sheetData>
    <row r="1" spans="1:18" x14ac:dyDescent="0.3">
      <c r="B1" s="2" t="s">
        <v>38</v>
      </c>
      <c r="C1" s="2" t="s">
        <v>39</v>
      </c>
      <c r="D1" s="2" t="s">
        <v>40</v>
      </c>
      <c r="E1" s="2" t="s">
        <v>41</v>
      </c>
      <c r="G1" s="2" t="str">
        <f>C1&amp;" vs "&amp;B1</f>
        <v>Forecast vs Actual</v>
      </c>
      <c r="R1" s="2" t="s">
        <v>39</v>
      </c>
    </row>
    <row r="2" spans="1:18" x14ac:dyDescent="0.3">
      <c r="A2" s="2" t="s">
        <v>42</v>
      </c>
      <c r="B2" s="2">
        <v>100</v>
      </c>
      <c r="C2" s="2">
        <v>113</v>
      </c>
      <c r="D2" s="2">
        <f>B2-C2</f>
        <v>-13</v>
      </c>
      <c r="E2" s="50">
        <f t="shared" ref="E2:E31" si="0">B2/C2</f>
        <v>0.88495575221238942</v>
      </c>
      <c r="R2" s="2">
        <f ca="1">ROUND(B2*(1+(0.5-RAND())),0)</f>
        <v>116</v>
      </c>
    </row>
    <row r="3" spans="1:18" x14ac:dyDescent="0.3">
      <c r="A3" s="2" t="s">
        <v>43</v>
      </c>
      <c r="B3" s="2">
        <v>135</v>
      </c>
      <c r="C3" s="2">
        <v>169</v>
      </c>
      <c r="D3" s="2">
        <f t="shared" ref="D3:D31" si="1">B3-C3</f>
        <v>-34</v>
      </c>
      <c r="E3" s="50">
        <f t="shared" si="0"/>
        <v>0.79881656804733725</v>
      </c>
      <c r="R3" s="2">
        <f t="shared" ref="R3:R31" ca="1" si="2">ROUND(B3*(1+(0.5-RAND())),0)</f>
        <v>127</v>
      </c>
    </row>
    <row r="4" spans="1:18" x14ac:dyDescent="0.3">
      <c r="A4" s="2" t="s">
        <v>44</v>
      </c>
      <c r="B4" s="2">
        <v>157</v>
      </c>
      <c r="C4" s="2">
        <v>143</v>
      </c>
      <c r="D4" s="2">
        <f t="shared" si="1"/>
        <v>14</v>
      </c>
      <c r="E4" s="50">
        <f t="shared" si="0"/>
        <v>1.0979020979020979</v>
      </c>
      <c r="R4" s="2">
        <f t="shared" ca="1" si="2"/>
        <v>151</v>
      </c>
    </row>
    <row r="5" spans="1:18" x14ac:dyDescent="0.3">
      <c r="A5" s="2" t="s">
        <v>45</v>
      </c>
      <c r="B5" s="2">
        <v>167</v>
      </c>
      <c r="C5" s="2">
        <v>89</v>
      </c>
      <c r="D5" s="2">
        <f t="shared" si="1"/>
        <v>78</v>
      </c>
      <c r="E5" s="50">
        <f t="shared" si="0"/>
        <v>1.8764044943820224</v>
      </c>
      <c r="R5" s="2">
        <f t="shared" ca="1" si="2"/>
        <v>157</v>
      </c>
    </row>
    <row r="6" spans="1:18" x14ac:dyDescent="0.3">
      <c r="A6" s="2" t="s">
        <v>46</v>
      </c>
      <c r="B6" s="2">
        <v>169</v>
      </c>
      <c r="C6" s="2">
        <v>251</v>
      </c>
      <c r="D6" s="2">
        <f t="shared" si="1"/>
        <v>-82</v>
      </c>
      <c r="E6" s="50">
        <f t="shared" si="0"/>
        <v>0.67330677290836649</v>
      </c>
      <c r="R6" s="2">
        <f t="shared" ca="1" si="2"/>
        <v>148</v>
      </c>
    </row>
    <row r="7" spans="1:18" x14ac:dyDescent="0.3">
      <c r="A7" s="2" t="s">
        <v>47</v>
      </c>
      <c r="B7" s="2">
        <v>173</v>
      </c>
      <c r="C7" s="2">
        <v>121</v>
      </c>
      <c r="D7" s="2">
        <f t="shared" si="1"/>
        <v>52</v>
      </c>
      <c r="E7" s="50">
        <f t="shared" si="0"/>
        <v>1.4297520661157024</v>
      </c>
      <c r="R7" s="2">
        <f t="shared" ca="1" si="2"/>
        <v>245</v>
      </c>
    </row>
    <row r="8" spans="1:18" x14ac:dyDescent="0.3">
      <c r="A8" s="2" t="s">
        <v>48</v>
      </c>
      <c r="B8" s="2">
        <v>195</v>
      </c>
      <c r="C8" s="2">
        <v>171</v>
      </c>
      <c r="D8" s="2">
        <f t="shared" si="1"/>
        <v>24</v>
      </c>
      <c r="E8" s="50">
        <f t="shared" si="0"/>
        <v>1.1403508771929824</v>
      </c>
      <c r="R8" s="2">
        <f t="shared" ca="1" si="2"/>
        <v>119</v>
      </c>
    </row>
    <row r="9" spans="1:18" x14ac:dyDescent="0.3">
      <c r="A9" s="2" t="s">
        <v>49</v>
      </c>
      <c r="B9" s="2">
        <v>208</v>
      </c>
      <c r="C9" s="2">
        <v>127</v>
      </c>
      <c r="D9" s="2">
        <f t="shared" si="1"/>
        <v>81</v>
      </c>
      <c r="E9" s="50">
        <f t="shared" si="0"/>
        <v>1.6377952755905512</v>
      </c>
      <c r="R9" s="2">
        <f t="shared" ca="1" si="2"/>
        <v>105</v>
      </c>
    </row>
    <row r="10" spans="1:18" x14ac:dyDescent="0.3">
      <c r="A10" s="2" t="s">
        <v>50</v>
      </c>
      <c r="B10" s="2">
        <v>235</v>
      </c>
      <c r="C10" s="2">
        <v>141</v>
      </c>
      <c r="D10" s="2">
        <f t="shared" si="1"/>
        <v>94</v>
      </c>
      <c r="E10" s="50">
        <f t="shared" si="0"/>
        <v>1.6666666666666667</v>
      </c>
      <c r="R10" s="2">
        <f t="shared" ca="1" si="2"/>
        <v>256</v>
      </c>
    </row>
    <row r="11" spans="1:18" x14ac:dyDescent="0.3">
      <c r="A11" s="2" t="s">
        <v>51</v>
      </c>
      <c r="B11" s="2">
        <v>241</v>
      </c>
      <c r="C11" s="2">
        <v>154</v>
      </c>
      <c r="D11" s="2">
        <f t="shared" si="1"/>
        <v>87</v>
      </c>
      <c r="E11" s="50">
        <f t="shared" si="0"/>
        <v>1.5649350649350648</v>
      </c>
      <c r="R11" s="2">
        <f t="shared" ca="1" si="2"/>
        <v>205</v>
      </c>
    </row>
    <row r="12" spans="1:18" x14ac:dyDescent="0.3">
      <c r="A12" s="2" t="s">
        <v>52</v>
      </c>
      <c r="B12" s="2">
        <v>262</v>
      </c>
      <c r="C12" s="2">
        <v>373</v>
      </c>
      <c r="D12" s="2">
        <f t="shared" si="1"/>
        <v>-111</v>
      </c>
      <c r="E12" s="50">
        <f t="shared" si="0"/>
        <v>0.7024128686327078</v>
      </c>
      <c r="R12" s="2">
        <f t="shared" ca="1" si="2"/>
        <v>244</v>
      </c>
    </row>
    <row r="13" spans="1:18" x14ac:dyDescent="0.3">
      <c r="A13" s="2" t="s">
        <v>53</v>
      </c>
      <c r="B13" s="2">
        <v>328</v>
      </c>
      <c r="C13" s="2">
        <v>456</v>
      </c>
      <c r="D13" s="2">
        <f t="shared" si="1"/>
        <v>-128</v>
      </c>
      <c r="E13" s="50">
        <f t="shared" si="0"/>
        <v>0.7192982456140351</v>
      </c>
      <c r="R13" s="2">
        <f t="shared" ca="1" si="2"/>
        <v>192</v>
      </c>
    </row>
    <row r="14" spans="1:18" x14ac:dyDescent="0.3">
      <c r="A14" s="2" t="s">
        <v>54</v>
      </c>
      <c r="B14" s="2">
        <v>341</v>
      </c>
      <c r="C14" s="2">
        <v>497</v>
      </c>
      <c r="D14" s="2">
        <f t="shared" si="1"/>
        <v>-156</v>
      </c>
      <c r="E14" s="50">
        <f t="shared" si="0"/>
        <v>0.6861167002012073</v>
      </c>
      <c r="R14" s="2">
        <f t="shared" ca="1" si="2"/>
        <v>287</v>
      </c>
    </row>
    <row r="15" spans="1:18" x14ac:dyDescent="0.3">
      <c r="A15" s="2" t="s">
        <v>55</v>
      </c>
      <c r="B15" s="2">
        <v>367</v>
      </c>
      <c r="C15" s="2">
        <v>258</v>
      </c>
      <c r="D15" s="2">
        <f t="shared" si="1"/>
        <v>109</v>
      </c>
      <c r="E15" s="50">
        <f t="shared" si="0"/>
        <v>1.4224806201550388</v>
      </c>
      <c r="G15" s="2" t="s">
        <v>39</v>
      </c>
      <c r="H15" s="2">
        <v>2000</v>
      </c>
      <c r="R15" s="2">
        <f t="shared" ca="1" si="2"/>
        <v>528</v>
      </c>
    </row>
    <row r="16" spans="1:18" x14ac:dyDescent="0.3">
      <c r="A16" s="2" t="s">
        <v>56</v>
      </c>
      <c r="B16" s="2">
        <v>390</v>
      </c>
      <c r="C16" s="2">
        <v>329</v>
      </c>
      <c r="D16" s="2">
        <f t="shared" si="1"/>
        <v>61</v>
      </c>
      <c r="E16" s="50">
        <f t="shared" si="0"/>
        <v>1.1854103343465046</v>
      </c>
      <c r="G16" s="2" t="s">
        <v>72</v>
      </c>
      <c r="H16" s="50">
        <f>E32</f>
        <v>1.0667392096965191</v>
      </c>
      <c r="R16" s="2">
        <f t="shared" ca="1" si="2"/>
        <v>481</v>
      </c>
    </row>
    <row r="17" spans="1:18" x14ac:dyDescent="0.3">
      <c r="A17" s="2" t="s">
        <v>57</v>
      </c>
      <c r="B17" s="2">
        <v>425</v>
      </c>
      <c r="C17" s="2">
        <v>630</v>
      </c>
      <c r="D17" s="2">
        <f t="shared" si="1"/>
        <v>-205</v>
      </c>
      <c r="E17" s="50">
        <f t="shared" si="0"/>
        <v>0.67460317460317465</v>
      </c>
      <c r="G17" s="2" t="s">
        <v>73</v>
      </c>
      <c r="H17" s="50">
        <f>E33</f>
        <v>0.39968439783523663</v>
      </c>
      <c r="R17" s="2">
        <f t="shared" ca="1" si="2"/>
        <v>586</v>
      </c>
    </row>
    <row r="18" spans="1:18" x14ac:dyDescent="0.3">
      <c r="A18" s="2" t="s">
        <v>58</v>
      </c>
      <c r="B18" s="2">
        <v>500</v>
      </c>
      <c r="C18" s="2">
        <v>670</v>
      </c>
      <c r="D18" s="2">
        <f t="shared" si="1"/>
        <v>-170</v>
      </c>
      <c r="E18" s="50">
        <f t="shared" si="0"/>
        <v>0.74626865671641796</v>
      </c>
      <c r="G18" s="2" t="s">
        <v>74</v>
      </c>
      <c r="H18" s="59">
        <f>H15*H16</f>
        <v>2133.4784193930382</v>
      </c>
      <c r="R18" s="2">
        <f t="shared" ca="1" si="2"/>
        <v>649</v>
      </c>
    </row>
    <row r="19" spans="1:18" x14ac:dyDescent="0.3">
      <c r="A19" s="2" t="s">
        <v>59</v>
      </c>
      <c r="B19" s="2">
        <v>538</v>
      </c>
      <c r="C19" s="2">
        <v>506</v>
      </c>
      <c r="D19" s="2">
        <f t="shared" si="1"/>
        <v>32</v>
      </c>
      <c r="E19" s="50">
        <f t="shared" si="0"/>
        <v>1.0632411067193677</v>
      </c>
      <c r="G19" s="2" t="s">
        <v>75</v>
      </c>
      <c r="H19" s="59">
        <f>H15*H17</f>
        <v>799.36879567047322</v>
      </c>
      <c r="R19" s="2">
        <f t="shared" ca="1" si="2"/>
        <v>761</v>
      </c>
    </row>
    <row r="20" spans="1:18" x14ac:dyDescent="0.3">
      <c r="A20" s="2" t="s">
        <v>60</v>
      </c>
      <c r="B20" s="2">
        <v>558</v>
      </c>
      <c r="C20" s="2">
        <v>286</v>
      </c>
      <c r="D20" s="2">
        <f t="shared" si="1"/>
        <v>272</v>
      </c>
      <c r="E20" s="50">
        <f t="shared" si="0"/>
        <v>1.951048951048951</v>
      </c>
      <c r="R20" s="2">
        <f t="shared" ca="1" si="2"/>
        <v>821</v>
      </c>
    </row>
    <row r="21" spans="1:18" x14ac:dyDescent="0.3">
      <c r="A21" s="2" t="s">
        <v>61</v>
      </c>
      <c r="B21" s="2">
        <v>561</v>
      </c>
      <c r="C21" s="2">
        <v>756</v>
      </c>
      <c r="D21" s="2">
        <f t="shared" si="1"/>
        <v>-195</v>
      </c>
      <c r="E21" s="50">
        <f t="shared" si="0"/>
        <v>0.74206349206349209</v>
      </c>
      <c r="R21" s="2">
        <f t="shared" ca="1" si="2"/>
        <v>300</v>
      </c>
    </row>
    <row r="22" spans="1:18" x14ac:dyDescent="0.3">
      <c r="A22" s="2" t="s">
        <v>62</v>
      </c>
      <c r="B22" s="2">
        <v>751</v>
      </c>
      <c r="C22" s="2">
        <v>894</v>
      </c>
      <c r="D22" s="2">
        <f t="shared" si="1"/>
        <v>-143</v>
      </c>
      <c r="E22" s="50">
        <f t="shared" si="0"/>
        <v>0.84004474272930652</v>
      </c>
      <c r="R22" s="2">
        <f t="shared" ca="1" si="2"/>
        <v>627</v>
      </c>
    </row>
    <row r="23" spans="1:18" x14ac:dyDescent="0.3">
      <c r="A23" s="2" t="s">
        <v>63</v>
      </c>
      <c r="B23" s="2">
        <v>845</v>
      </c>
      <c r="C23" s="2">
        <v>533</v>
      </c>
      <c r="D23" s="2">
        <f t="shared" si="1"/>
        <v>312</v>
      </c>
      <c r="E23" s="50">
        <f t="shared" si="0"/>
        <v>1.5853658536585367</v>
      </c>
      <c r="R23" s="2">
        <f t="shared" ca="1" si="2"/>
        <v>777</v>
      </c>
    </row>
    <row r="24" spans="1:18" x14ac:dyDescent="0.3">
      <c r="A24" s="2" t="s">
        <v>64</v>
      </c>
      <c r="B24" s="2">
        <v>910</v>
      </c>
      <c r="C24" s="2">
        <v>1296</v>
      </c>
      <c r="D24" s="2">
        <f t="shared" si="1"/>
        <v>-386</v>
      </c>
      <c r="E24" s="50">
        <f t="shared" si="0"/>
        <v>0.7021604938271605</v>
      </c>
      <c r="R24" s="2">
        <f t="shared" ca="1" si="2"/>
        <v>1247</v>
      </c>
    </row>
    <row r="25" spans="1:18" x14ac:dyDescent="0.3">
      <c r="A25" s="2" t="s">
        <v>65</v>
      </c>
      <c r="B25" s="2">
        <v>1409</v>
      </c>
      <c r="C25" s="2">
        <v>1603</v>
      </c>
      <c r="D25" s="2">
        <f t="shared" si="1"/>
        <v>-194</v>
      </c>
      <c r="E25" s="50">
        <f t="shared" si="0"/>
        <v>0.87897691827822833</v>
      </c>
      <c r="R25" s="2">
        <f t="shared" ca="1" si="2"/>
        <v>889</v>
      </c>
    </row>
    <row r="26" spans="1:18" x14ac:dyDescent="0.3">
      <c r="A26" s="2" t="s">
        <v>66</v>
      </c>
      <c r="B26" s="2">
        <v>1818</v>
      </c>
      <c r="C26" s="2">
        <v>1820</v>
      </c>
      <c r="D26" s="2">
        <f t="shared" si="1"/>
        <v>-2</v>
      </c>
      <c r="E26" s="50">
        <f t="shared" si="0"/>
        <v>0.99890109890109891</v>
      </c>
      <c r="R26" s="2">
        <f t="shared" ca="1" si="2"/>
        <v>1624</v>
      </c>
    </row>
    <row r="27" spans="1:18" x14ac:dyDescent="0.3">
      <c r="A27" s="2" t="s">
        <v>67</v>
      </c>
      <c r="B27" s="2">
        <v>1880</v>
      </c>
      <c r="C27" s="2">
        <v>1416</v>
      </c>
      <c r="D27" s="2">
        <f t="shared" si="1"/>
        <v>464</v>
      </c>
      <c r="E27" s="50">
        <f t="shared" si="0"/>
        <v>1.3276836158192091</v>
      </c>
      <c r="R27" s="2">
        <f t="shared" ca="1" si="2"/>
        <v>1466</v>
      </c>
    </row>
    <row r="28" spans="1:18" x14ac:dyDescent="0.3">
      <c r="A28" s="2" t="s">
        <v>68</v>
      </c>
      <c r="B28" s="2">
        <v>1895</v>
      </c>
      <c r="C28" s="2">
        <v>2433</v>
      </c>
      <c r="D28" s="2">
        <f t="shared" si="1"/>
        <v>-538</v>
      </c>
      <c r="E28" s="50">
        <f t="shared" si="0"/>
        <v>0.77887381833127822</v>
      </c>
      <c r="H28" s="50"/>
      <c r="R28" s="2">
        <f t="shared" ca="1" si="2"/>
        <v>2249</v>
      </c>
    </row>
    <row r="29" spans="1:18" x14ac:dyDescent="0.3">
      <c r="A29" s="2" t="s">
        <v>69</v>
      </c>
      <c r="B29" s="2">
        <v>2108</v>
      </c>
      <c r="C29" s="2">
        <v>2896</v>
      </c>
      <c r="D29" s="2">
        <f t="shared" si="1"/>
        <v>-788</v>
      </c>
      <c r="E29" s="50">
        <f t="shared" si="0"/>
        <v>0.72790055248618779</v>
      </c>
      <c r="H29" s="50"/>
      <c r="R29" s="2">
        <f t="shared" ca="1" si="2"/>
        <v>1529</v>
      </c>
    </row>
    <row r="30" spans="1:18" x14ac:dyDescent="0.3">
      <c r="A30" s="2" t="s">
        <v>70</v>
      </c>
      <c r="B30" s="2">
        <v>2601</v>
      </c>
      <c r="C30" s="2">
        <v>3341</v>
      </c>
      <c r="D30" s="2">
        <f t="shared" si="1"/>
        <v>-740</v>
      </c>
      <c r="E30" s="50">
        <f t="shared" si="0"/>
        <v>0.7785094283148758</v>
      </c>
      <c r="H30" s="50"/>
      <c r="R30" s="2">
        <f t="shared" ca="1" si="2"/>
        <v>2611</v>
      </c>
    </row>
    <row r="31" spans="1:18" ht="17.25" thickBot="1" x14ac:dyDescent="0.35">
      <c r="A31" s="2" t="s">
        <v>71</v>
      </c>
      <c r="B31" s="2">
        <v>2879</v>
      </c>
      <c r="C31" s="2">
        <v>3999</v>
      </c>
      <c r="D31" s="2">
        <f t="shared" si="1"/>
        <v>-1120</v>
      </c>
      <c r="E31" s="50">
        <f t="shared" si="0"/>
        <v>0.7199299824956239</v>
      </c>
      <c r="R31" s="2">
        <f t="shared" ca="1" si="2"/>
        <v>1717</v>
      </c>
    </row>
    <row r="32" spans="1:18" x14ac:dyDescent="0.3">
      <c r="A32" s="51" t="s">
        <v>29</v>
      </c>
      <c r="B32" s="52">
        <f>AVERAGE(B2:B31)</f>
        <v>771.5333333333333</v>
      </c>
      <c r="C32" s="52">
        <f t="shared" ref="C32:E32" si="3">AVERAGE(C2:C31)</f>
        <v>882.36666666666667</v>
      </c>
      <c r="D32" s="52">
        <f t="shared" si="3"/>
        <v>-110.83333333333333</v>
      </c>
      <c r="E32" s="53">
        <f t="shared" si="3"/>
        <v>1.0667392096965191</v>
      </c>
      <c r="R32" s="52">
        <f ca="1">AVERAGE(R2:R31)</f>
        <v>707.13333333333333</v>
      </c>
    </row>
    <row r="33" spans="1:18" x14ac:dyDescent="0.3">
      <c r="A33" s="54" t="s">
        <v>12</v>
      </c>
      <c r="B33" s="50">
        <f>_xlfn.STDEV.S(B2:B31)</f>
        <v>796.99546718450267</v>
      </c>
      <c r="C33" s="50">
        <f t="shared" ref="C33:E33" si="4">_xlfn.STDEV.S(C2:C31)</f>
        <v>1042.4411166148404</v>
      </c>
      <c r="D33" s="50">
        <f>_xlfn.STDEV.S(D2:D31)</f>
        <v>329.93040889351755</v>
      </c>
      <c r="E33" s="55">
        <f t="shared" si="4"/>
        <v>0.39968439783523663</v>
      </c>
      <c r="R33" s="50">
        <f t="shared" ref="R33" ca="1" si="5">_xlfn.STDEV.S(R2:R31)</f>
        <v>679.17875019220355</v>
      </c>
    </row>
    <row r="34" spans="1:18" ht="17.25" thickBot="1" x14ac:dyDescent="0.35">
      <c r="A34" s="56" t="s">
        <v>13</v>
      </c>
      <c r="B34" s="57">
        <f>B33/B32</f>
        <v>1.0330019880556072</v>
      </c>
      <c r="C34" s="57">
        <f t="shared" ref="C34:E34" si="6">C33/C32</f>
        <v>1.1814148879318958</v>
      </c>
      <c r="D34" s="57">
        <f t="shared" si="6"/>
        <v>-2.9768157193400082</v>
      </c>
      <c r="E34" s="58">
        <f t="shared" si="6"/>
        <v>0.37467864141690677</v>
      </c>
      <c r="R34" s="57">
        <f t="shared" ref="R34" ca="1" si="7">R33/R32</f>
        <v>0.96046773384397599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D63-B031-4155-B0F2-594CAA72C5F7}">
  <dimension ref="A1:E29"/>
  <sheetViews>
    <sheetView showZeros="0" tabSelected="1" workbookViewId="0">
      <selection activeCell="E27" sqref="E27"/>
    </sheetView>
  </sheetViews>
  <sheetFormatPr defaultRowHeight="15" x14ac:dyDescent="0.25"/>
  <cols>
    <col min="1" max="1" width="5.28515625" customWidth="1"/>
    <col min="2" max="2" width="15.140625" bestFit="1" customWidth="1"/>
    <col min="5" max="5" width="86.28515625" bestFit="1" customWidth="1"/>
    <col min="15" max="15" width="6.7109375" customWidth="1"/>
  </cols>
  <sheetData>
    <row r="1" spans="1:5" ht="17.25" thickBot="1" x14ac:dyDescent="0.35">
      <c r="A1" s="7" t="s">
        <v>28</v>
      </c>
      <c r="B1" s="37" t="s">
        <v>0</v>
      </c>
      <c r="C1" t="s">
        <v>27</v>
      </c>
      <c r="D1">
        <f ca="1">RANDBETWEEN(2,22)</f>
        <v>21</v>
      </c>
    </row>
    <row r="2" spans="1:5" ht="16.5" x14ac:dyDescent="0.3">
      <c r="A2" s="1">
        <v>1</v>
      </c>
      <c r="B2" s="38">
        <v>32</v>
      </c>
      <c r="C2" s="61" t="e" cm="1">
        <f t="array" aca="1" ref="C2" ca="1">IF(A2&lt;$D$1,NA(),IF(A2=$D$1,AVERAGE(B$2:B2),C1+B2/$D$1-INDEX($B$2:$B$29,A2-$D$1)/$D$1))</f>
        <v>#N/A</v>
      </c>
      <c r="D2" t="e">
        <f ca="1">IF(A2&lt;$D$1,NA(),AVERAGE(B2:INDEX(B$2:B2,A2-$D$1+1)))</f>
        <v>#N/A</v>
      </c>
    </row>
    <row r="3" spans="1:5" ht="16.5" x14ac:dyDescent="0.3">
      <c r="A3" s="1">
        <v>2</v>
      </c>
      <c r="B3" s="38">
        <v>42</v>
      </c>
      <c r="C3" s="61" t="e" cm="1">
        <f t="array" aca="1" ref="C3" ca="1">IF(A3&lt;$D$1,NA(),IF(A3=$D$1,AVERAGE(B$2:B3),C2+B3/$D$1-INDEX($B$2:$B$29,A3-$D$1)/$D$1))</f>
        <v>#N/A</v>
      </c>
      <c r="D3" t="e">
        <f ca="1">IF(A3&lt;$D$1,NA(),AVERAGE(B3:INDEX(B$2:B3,A3-$D$1+1)))</f>
        <v>#N/A</v>
      </c>
    </row>
    <row r="4" spans="1:5" ht="16.5" x14ac:dyDescent="0.3">
      <c r="A4" s="1">
        <v>3</v>
      </c>
      <c r="B4" s="38">
        <v>37</v>
      </c>
      <c r="C4" s="61" t="e" cm="1">
        <f t="array" aca="1" ref="C4" ca="1">IF(A4&lt;$D$1,NA(),IF(A4=$D$1,AVERAGE(B$2:B4),C3+B4/$D$1-INDEX($B$2:$B$29,A4-$D$1)/$D$1))</f>
        <v>#N/A</v>
      </c>
      <c r="D4" t="e">
        <f ca="1">IF(A4&lt;$D$1,NA(),AVERAGE(B4:INDEX(B$2:B4,A4-$D$1+1)))</f>
        <v>#N/A</v>
      </c>
      <c r="E4" s="36"/>
    </row>
    <row r="5" spans="1:5" ht="16.5" x14ac:dyDescent="0.3">
      <c r="A5" s="1">
        <v>4</v>
      </c>
      <c r="B5" s="38">
        <v>34</v>
      </c>
      <c r="C5" s="61" t="e" cm="1">
        <f t="array" aca="1" ref="C5" ca="1">IF(A5&lt;$D$1,NA(),IF(A5=$D$1,AVERAGE(B$2:B5),C4+B5/$D$1-INDEX($B$2:$B$29,A5-$D$1)/$D$1))</f>
        <v>#N/A</v>
      </c>
      <c r="D5" t="e">
        <f ca="1">IF(A5&lt;$D$1,NA(),AVERAGE(B5:INDEX(B$2:B5,A5-$D$1+1)))</f>
        <v>#N/A</v>
      </c>
    </row>
    <row r="6" spans="1:5" ht="16.5" x14ac:dyDescent="0.3">
      <c r="A6" s="1">
        <v>5</v>
      </c>
      <c r="B6" s="38">
        <v>31</v>
      </c>
      <c r="C6" s="61" t="e" cm="1">
        <f t="array" aca="1" ref="C6" ca="1">IF(A6&lt;$D$1,NA(),IF(A6=$D$1,AVERAGE(B$2:B6),C5+B6/$D$1-INDEX($B$2:$B$29,A6-$D$1)/$D$1))</f>
        <v>#N/A</v>
      </c>
      <c r="D6" t="e">
        <f ca="1">IF(A6&lt;$D$1,NA(),AVERAGE(B6:INDEX(B$2:B6,A6-$D$1+1)))</f>
        <v>#N/A</v>
      </c>
      <c r="E6" s="36"/>
    </row>
    <row r="7" spans="1:5" ht="16.5" x14ac:dyDescent="0.3">
      <c r="A7" s="1">
        <v>6</v>
      </c>
      <c r="B7" s="38">
        <v>47</v>
      </c>
      <c r="C7" s="61" t="e" cm="1">
        <f t="array" aca="1" ref="C7" ca="1">IF(A7&lt;$D$1,NA(),IF(A7=$D$1,AVERAGE(B$2:B7),C6+B7/$D$1-INDEX($B$2:$B$29,A7-$D$1)/$D$1))</f>
        <v>#N/A</v>
      </c>
      <c r="D7" t="e">
        <f ca="1">IF(A7&lt;$D$1,NA(),AVERAGE(B7:INDEX(B$2:B7,A7-$D$1+1)))</f>
        <v>#N/A</v>
      </c>
    </row>
    <row r="8" spans="1:5" ht="16.5" x14ac:dyDescent="0.3">
      <c r="A8" s="1">
        <v>7</v>
      </c>
      <c r="B8" s="38">
        <v>29</v>
      </c>
      <c r="C8" s="61" t="e" cm="1">
        <f t="array" aca="1" ref="C8" ca="1">IF(A8&lt;$D$1,NA(),IF(A8=$D$1,AVERAGE(B$2:B8),C7+B8/$D$1-INDEX($B$2:$B$29,A8-$D$1)/$D$1))</f>
        <v>#N/A</v>
      </c>
      <c r="D8" t="e">
        <f ca="1">IF(A8&lt;$D$1,NA(),AVERAGE(B8:INDEX(B$2:B8,A8-$D$1+1)))</f>
        <v>#N/A</v>
      </c>
    </row>
    <row r="9" spans="1:5" ht="16.5" x14ac:dyDescent="0.3">
      <c r="A9" s="1">
        <v>8</v>
      </c>
      <c r="B9" s="38">
        <v>56</v>
      </c>
      <c r="C9" s="61" t="e" cm="1">
        <f t="array" aca="1" ref="C9" ca="1">IF(A9&lt;$D$1,NA(),IF(A9=$D$1,AVERAGE(B$2:B9),C8+B9/$D$1-INDEX($B$2:$B$29,A9-$D$1)/$D$1))</f>
        <v>#N/A</v>
      </c>
      <c r="D9" t="e">
        <f ca="1">IF(A9&lt;$D$1,NA(),AVERAGE(B9:INDEX(B$2:B9,A9-$D$1+1)))</f>
        <v>#N/A</v>
      </c>
    </row>
    <row r="10" spans="1:5" ht="16.5" x14ac:dyDescent="0.3">
      <c r="A10" s="1">
        <v>9</v>
      </c>
      <c r="B10" s="38">
        <v>54</v>
      </c>
      <c r="C10" s="61" t="e" cm="1">
        <f t="array" aca="1" ref="C10" ca="1">IF(A10&lt;$D$1,NA(),IF(A10=$D$1,AVERAGE(B$2:B10),C9+B10/$D$1-INDEX($B$2:$B$29,A10-$D$1)/$D$1))</f>
        <v>#N/A</v>
      </c>
      <c r="D10" t="e">
        <f ca="1">IF(A10&lt;$D$1,NA(),AVERAGE(B10:INDEX(B$2:B10,A10-$D$1+1)))</f>
        <v>#N/A</v>
      </c>
    </row>
    <row r="11" spans="1:5" ht="16.5" x14ac:dyDescent="0.3">
      <c r="A11" s="1">
        <v>10</v>
      </c>
      <c r="B11" s="38">
        <v>58</v>
      </c>
      <c r="C11" s="61" t="e" cm="1">
        <f t="array" aca="1" ref="C11" ca="1">IF(A11&lt;$D$1,NA(),IF(A11=$D$1,AVERAGE(B$2:B11),C10+B11/$D$1-INDEX($B$2:$B$29,A11-$D$1)/$D$1))</f>
        <v>#N/A</v>
      </c>
      <c r="D11" t="e">
        <f ca="1">IF(A11&lt;$D$1,NA(),AVERAGE(B11:INDEX(B$2:B11,A11-$D$1+1)))</f>
        <v>#N/A</v>
      </c>
    </row>
    <row r="12" spans="1:5" ht="16.5" x14ac:dyDescent="0.3">
      <c r="A12" s="1">
        <v>11</v>
      </c>
      <c r="B12" s="38">
        <v>66</v>
      </c>
      <c r="C12" s="61" t="e" cm="1">
        <f t="array" aca="1" ref="C12" ca="1">IF(A12&lt;$D$1,NA(),IF(A12=$D$1,AVERAGE(B$2:B12),C11+B12/$D$1-INDEX($B$2:$B$29,A12-$D$1)/$D$1))</f>
        <v>#N/A</v>
      </c>
      <c r="D12" t="e">
        <f ca="1">IF(A12&lt;$D$1,NA(),AVERAGE(B12:INDEX(B$2:B12,A12-$D$1+1)))</f>
        <v>#N/A</v>
      </c>
    </row>
    <row r="13" spans="1:5" ht="16.5" x14ac:dyDescent="0.3">
      <c r="A13" s="1">
        <v>12</v>
      </c>
      <c r="B13" s="38">
        <v>29</v>
      </c>
      <c r="C13" s="61" t="e" cm="1">
        <f t="array" aca="1" ref="C13" ca="1">IF(A13&lt;$D$1,NA(),IF(A13=$D$1,AVERAGE(B$2:B13),C12+B13/$D$1-INDEX($B$2:$B$29,A13-$D$1)/$D$1))</f>
        <v>#N/A</v>
      </c>
      <c r="D13" t="e">
        <f ca="1">IF(A13&lt;$D$1,NA(),AVERAGE(B13:INDEX(B$2:B13,A13-$D$1+1)))</f>
        <v>#N/A</v>
      </c>
    </row>
    <row r="14" spans="1:5" ht="16.5" x14ac:dyDescent="0.3">
      <c r="A14" s="1">
        <v>13</v>
      </c>
      <c r="B14" s="38">
        <v>41</v>
      </c>
      <c r="C14" s="61" t="e" cm="1">
        <f t="array" aca="1" ref="C14" ca="1">IF(A14&lt;$D$1,NA(),IF(A14=$D$1,AVERAGE(B$2:B14),C13+B14/$D$1-INDEX($B$2:$B$29,A14-$D$1)/$D$1))</f>
        <v>#N/A</v>
      </c>
      <c r="D14" t="e">
        <f ca="1">IF(A14&lt;$D$1,NA(),AVERAGE(B14:INDEX(B$2:B14,A14-$D$1+1)))</f>
        <v>#N/A</v>
      </c>
    </row>
    <row r="15" spans="1:5" ht="16.5" x14ac:dyDescent="0.3">
      <c r="A15" s="1">
        <v>14</v>
      </c>
      <c r="B15" s="38">
        <v>37</v>
      </c>
      <c r="C15" s="61" t="e" cm="1">
        <f t="array" aca="1" ref="C15" ca="1">IF(A15&lt;$D$1,NA(),IF(A15=$D$1,AVERAGE(B$2:B15),C14+B15/$D$1-INDEX($B$2:$B$29,A15-$D$1)/$D$1))</f>
        <v>#N/A</v>
      </c>
      <c r="D15" t="e">
        <f ca="1">IF(A15&lt;$D$1,NA(),AVERAGE(B15:INDEX(B$2:B15,A15-$D$1+1)))</f>
        <v>#N/A</v>
      </c>
    </row>
    <row r="16" spans="1:5" ht="16.5" x14ac:dyDescent="0.3">
      <c r="A16" s="1">
        <v>15</v>
      </c>
      <c r="B16" s="38">
        <v>50</v>
      </c>
      <c r="C16" s="61" t="e" cm="1">
        <f t="array" aca="1" ref="C16" ca="1">IF(A16&lt;$D$1,NA(),IF(A16=$D$1,AVERAGE(B$2:B16),C15+B16/$D$1-INDEX($B$2:$B$29,A16-$D$1)/$D$1))</f>
        <v>#N/A</v>
      </c>
      <c r="D16" t="e">
        <f ca="1">IF(A16&lt;$D$1,NA(),AVERAGE(B16:INDEX(B$2:B16,A16-$D$1+1)))</f>
        <v>#N/A</v>
      </c>
    </row>
    <row r="17" spans="1:5" ht="16.5" x14ac:dyDescent="0.3">
      <c r="A17" s="1">
        <v>16</v>
      </c>
      <c r="B17" s="38">
        <v>39</v>
      </c>
      <c r="C17" s="61" t="e" cm="1">
        <f t="array" aca="1" ref="C17" ca="1">IF(A17&lt;$D$1,NA(),IF(A17=$D$1,AVERAGE(B$2:B17),C16+B17/$D$1-INDEX($B$2:$B$29,A17-$D$1)/$D$1))</f>
        <v>#N/A</v>
      </c>
      <c r="D17" t="e">
        <f ca="1">IF(A17&lt;$D$1,NA(),AVERAGE(B17:INDEX(B$2:B17,A17-$D$1+1)))</f>
        <v>#N/A</v>
      </c>
    </row>
    <row r="18" spans="1:5" ht="16.5" x14ac:dyDescent="0.3">
      <c r="A18" s="1">
        <v>17</v>
      </c>
      <c r="B18" s="38">
        <v>33</v>
      </c>
      <c r="C18" s="61" t="e" cm="1">
        <f t="array" aca="1" ref="C18" ca="1">IF(A18&lt;$D$1,NA(),IF(A18=$D$1,AVERAGE(B$2:B18),C17+B18/$D$1-INDEX($B$2:$B$29,A18-$D$1)/$D$1))</f>
        <v>#N/A</v>
      </c>
      <c r="D18" t="e">
        <f ca="1">IF(A18&lt;$D$1,NA(),AVERAGE(B18:INDEX(B$2:B18,A18-$D$1+1)))</f>
        <v>#N/A</v>
      </c>
    </row>
    <row r="19" spans="1:5" ht="16.5" x14ac:dyDescent="0.3">
      <c r="A19" s="1">
        <v>18</v>
      </c>
      <c r="B19" s="38">
        <v>34</v>
      </c>
      <c r="C19" s="61" t="e" cm="1">
        <f t="array" aca="1" ref="C19" ca="1">IF(A19&lt;$D$1,NA(),IF(A19=$D$1,AVERAGE(B$2:B19),C18+B19/$D$1-INDEX($B$2:$B$29,A19-$D$1)/$D$1))</f>
        <v>#N/A</v>
      </c>
      <c r="D19" t="e">
        <f ca="1">IF(A19&lt;$D$1,NA(),AVERAGE(B19:INDEX(B$2:B19,A19-$D$1+1)))</f>
        <v>#N/A</v>
      </c>
    </row>
    <row r="20" spans="1:5" ht="16.5" x14ac:dyDescent="0.3">
      <c r="A20" s="1">
        <v>19</v>
      </c>
      <c r="B20" s="38">
        <v>30</v>
      </c>
      <c r="C20" s="61" t="e" cm="1">
        <f t="array" aca="1" ref="C20" ca="1">IF(A20&lt;$D$1,NA(),IF(A20=$D$1,AVERAGE(B$2:B20),C19+B20/$D$1-INDEX($B$2:$B$29,A20-$D$1)/$D$1))</f>
        <v>#N/A</v>
      </c>
      <c r="D20" t="e">
        <f ca="1">IF(A20&lt;$D$1,NA(),AVERAGE(B20:INDEX(B$2:B20,A20-$D$1+1)))</f>
        <v>#N/A</v>
      </c>
      <c r="E20" t="str" cm="1">
        <f t="array" aca="1" ref="E20" ca="1">IF(A2&lt;$D$1,"",IF(A2=$D$1,AVERAGE(B$2:B2),D1+B2/$D$1-INDEX($B$2:$B$13,A2-$D$1+1))/$D$1)</f>
        <v/>
      </c>
    </row>
    <row r="21" spans="1:5" ht="16.5" x14ac:dyDescent="0.3">
      <c r="A21" s="1">
        <v>20</v>
      </c>
      <c r="B21" s="38">
        <v>36</v>
      </c>
      <c r="C21" s="61" t="e" cm="1">
        <f t="array" aca="1" ref="C21" ca="1">IF(A21&lt;$D$1,NA(),IF(A21=$D$1,AVERAGE(B$2:B21),C20+B21/$D$1-INDEX($B$2:$B$29,A21-$D$1)/$D$1))</f>
        <v>#N/A</v>
      </c>
      <c r="D21" t="e">
        <f ca="1">IF(A21&lt;$D$1,NA(),AVERAGE(B21:INDEX(B$2:B21,A21-$D$1+1)))</f>
        <v>#N/A</v>
      </c>
    </row>
    <row r="22" spans="1:5" ht="16.5" x14ac:dyDescent="0.3">
      <c r="A22" s="1">
        <v>21</v>
      </c>
      <c r="B22" s="38">
        <v>62</v>
      </c>
      <c r="C22" s="61" cm="1">
        <f t="array" aca="1" ref="C22" ca="1">IF(A22&lt;$D$1,NA(),IF(A22=$D$1,AVERAGE(B$2:B22),C21+B22/$D$1-INDEX($B$2:$B$29,A22-$D$1)/$D$1))</f>
        <v>41.761904761904759</v>
      </c>
      <c r="D22">
        <f ca="1">IF(A22&lt;$D$1,NA(),AVERAGE(B22:INDEX(B$2:B22,A22-$D$1+1)))</f>
        <v>41.761904761904759</v>
      </c>
      <c r="E22" s="36" t="str">
        <f ca="1">_xlfn.FORMULATEXT(C8)</f>
        <v>=IF(A8&lt;$D$1,NA(),IF(A8=$D$1,AVERAGE(B$2:B8),C7+B8/$D$1-INDEX($B$2:$B$29,A8-$D$1)/$D$1))</v>
      </c>
    </row>
    <row r="23" spans="1:5" ht="16.5" x14ac:dyDescent="0.3">
      <c r="A23" s="1">
        <v>22</v>
      </c>
      <c r="B23" s="38">
        <v>30</v>
      </c>
      <c r="C23" s="61" cm="1">
        <f t="array" aca="1" ref="C23" ca="1">IF(A23&lt;$D$1,NA(),IF(A23=$D$1,AVERAGE(B$2:B23),C22+B23/$D$1-INDEX($B$2:$B$29,A23-$D$1)/$D$1))</f>
        <v>41.666666666666664</v>
      </c>
      <c r="D23">
        <f ca="1">IF(A23&lt;$D$1,NA(),AVERAGE(B23:INDEX(B$2:B23,A23-$D$1+1)))</f>
        <v>41.666666666666664</v>
      </c>
    </row>
    <row r="24" spans="1:5" ht="16.5" x14ac:dyDescent="0.3">
      <c r="A24" s="1">
        <v>23</v>
      </c>
      <c r="B24" s="38">
        <v>42</v>
      </c>
      <c r="C24" s="61" cm="1">
        <f t="array" aca="1" ref="C24" ca="1">IF(A24&lt;$D$1,NA(),IF(A24=$D$1,AVERAGE(B$2:B24),C23+B24/$D$1-INDEX($B$2:$B$29,A24-$D$1)/$D$1))</f>
        <v>41.666666666666664</v>
      </c>
      <c r="D24">
        <f ca="1">IF(A24&lt;$D$1,NA(),AVERAGE(B24:INDEX(B$2:B24,A24-$D$1+1)))</f>
        <v>41.666666666666664</v>
      </c>
    </row>
    <row r="25" spans="1:5" ht="16.5" x14ac:dyDescent="0.3">
      <c r="A25" s="1">
        <v>24</v>
      </c>
      <c r="B25" s="38">
        <v>47</v>
      </c>
      <c r="C25" s="61" cm="1">
        <f t="array" aca="1" ref="C25" ca="1">IF(A25&lt;$D$1,NA(),IF(A25=$D$1,AVERAGE(B$2:B25),C24+B25/$D$1-INDEX($B$2:$B$29,A25-$D$1)/$D$1))</f>
        <v>42.142857142857146</v>
      </c>
      <c r="D25">
        <f ca="1">IF(A25&lt;$D$1,NA(),AVERAGE(B25:INDEX(B$2:B25,A25-$D$1+1)))</f>
        <v>42.142857142857146</v>
      </c>
    </row>
    <row r="26" spans="1:5" ht="16.5" x14ac:dyDescent="0.3">
      <c r="A26" s="1">
        <v>25</v>
      </c>
      <c r="B26" s="38">
        <v>88</v>
      </c>
      <c r="C26" s="61" cm="1">
        <f t="array" aca="1" ref="C26" ca="1">IF(A26&lt;$D$1,NA(),IF(A26=$D$1,AVERAGE(B$2:B26),C25+B26/$D$1-INDEX($B$2:$B$29,A26-$D$1)/$D$1))</f>
        <v>44.714285714285715</v>
      </c>
      <c r="D26">
        <f ca="1">IF(A26&lt;$D$1,NA(),AVERAGE(B26:INDEX(B$2:B26,A26-$D$1+1)))</f>
        <v>44.714285714285715</v>
      </c>
    </row>
    <row r="27" spans="1:5" ht="16.5" x14ac:dyDescent="0.3">
      <c r="A27" s="1">
        <v>26</v>
      </c>
      <c r="B27" s="38">
        <v>38</v>
      </c>
      <c r="C27" s="61" cm="1">
        <f t="array" aca="1" ref="C27" ca="1">IF(A27&lt;$D$1,NA(),IF(A27=$D$1,AVERAGE(B$2:B27),C26+B27/$D$1-INDEX($B$2:$B$29,A27-$D$1)/$D$1))</f>
        <v>45.047619047619051</v>
      </c>
      <c r="D27">
        <f ca="1">IF(A27&lt;$D$1,NA(),AVERAGE(B27:INDEX(B$2:B27,A27-$D$1+1)))</f>
        <v>45.047619047619051</v>
      </c>
    </row>
    <row r="28" spans="1:5" ht="16.5" x14ac:dyDescent="0.3">
      <c r="A28" s="1">
        <v>27</v>
      </c>
      <c r="B28" s="38">
        <v>46</v>
      </c>
      <c r="C28" s="61" cm="1">
        <f t="array" aca="1" ref="C28" ca="1">IF(A28&lt;$D$1,NA(),IF(A28=$D$1,AVERAGE(B$2:B28),C27+B28/$D$1-INDEX($B$2:$B$29,A28-$D$1)/$D$1))</f>
        <v>45</v>
      </c>
      <c r="D28">
        <f ca="1">IF(A28&lt;$D$1,NA(),AVERAGE(B28:INDEX(B$2:B28,A28-$D$1+1)))</f>
        <v>45</v>
      </c>
    </row>
    <row r="29" spans="1:5" ht="17.25" thickBot="1" x14ac:dyDescent="0.35">
      <c r="A29" s="1">
        <v>28</v>
      </c>
      <c r="B29" s="39">
        <v>49</v>
      </c>
      <c r="C29" s="61" cm="1">
        <f t="array" aca="1" ref="C29" ca="1">IF(A29&lt;$D$1,NA(),IF(A29=$D$1,AVERAGE(B$2:B29),C28+B29/$D$1-INDEX($B$2:$B$29,A29-$D$1)/$D$1))</f>
        <v>45.952380952380956</v>
      </c>
      <c r="D29">
        <f ca="1">IF(A29&lt;$D$1,NA(),AVERAGE(B29:INDEX(B$2:B29,A29-$D$1+1)))</f>
        <v>45.952380952380949</v>
      </c>
    </row>
  </sheetData>
  <conditionalFormatting sqref="C2:C29">
    <cfRule type="expression" dxfId="0" priority="1">
      <formula>ISNUMBER(C2)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Stationary</vt:lpstr>
      <vt:lpstr>1.StatFitPoissNorm</vt:lpstr>
      <vt:lpstr>FordReg</vt:lpstr>
      <vt:lpstr>NoneTimeSer.Prod.Ser</vt:lpstr>
      <vt:lpstr>Every.MA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2023-12-11T02:27:30Z</dcterms:modified>
</cp:coreProperties>
</file>