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blic_html\CourseBase\Forecasting\Reg-2020\"/>
    </mc:Choice>
  </mc:AlternateContent>
  <bookViews>
    <workbookView xWindow="0" yWindow="0" windowWidth="11910" windowHeight="11460" activeTab="1"/>
  </bookViews>
  <sheets>
    <sheet name="Sheet1" sheetId="1" r:id="rId1"/>
    <sheet name="Sheet1 (2)" sheetId="2" r:id="rId2"/>
  </sheets>
  <definedNames>
    <definedName name="solver_adj" localSheetId="0" hidden="1">Sheet1!$Q$1</definedName>
    <definedName name="solver_adj" localSheetId="1" hidden="1">'Sheet1 (2)'!$Q$1</definedName>
    <definedName name="solver_cvg" localSheetId="0" hidden="1">0.0001</definedName>
    <definedName name="solver_cvg" localSheetId="1" hidden="1">0.0001</definedName>
    <definedName name="solver_drv" localSheetId="0" hidden="1">2</definedName>
    <definedName name="solver_drv" localSheetId="1" hidden="1">2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1</definedName>
    <definedName name="solver_num" localSheetId="1" hidden="1">1</definedName>
    <definedName name="solver_nwt" localSheetId="0" hidden="1">1</definedName>
    <definedName name="solver_nwt" localSheetId="1" hidden="1">1</definedName>
    <definedName name="solver_opt" localSheetId="0" hidden="1">Sheet1!$H$21</definedName>
    <definedName name="solver_opt" localSheetId="1" hidden="1">'Sheet1 (2)'!$H$21</definedName>
    <definedName name="solver_pre" localSheetId="0" hidden="1">0.000001</definedName>
    <definedName name="solver_pre" localSheetId="1" hidden="1">0.000001</definedName>
    <definedName name="solver_rbv" localSheetId="0" hidden="1">2</definedName>
    <definedName name="solver_rbv" localSheetId="1" hidden="1">2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" i="2"/>
  <c r="K11" i="1" l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8" i="1"/>
  <c r="N5" i="1" l="1"/>
  <c r="N4" i="1"/>
  <c r="N7" i="1" s="1"/>
  <c r="N3" i="1"/>
  <c r="D9" i="1"/>
  <c r="D10" i="1"/>
  <c r="E10" i="1" s="1"/>
  <c r="G10" i="1" s="1"/>
  <c r="D11" i="1"/>
  <c r="D12" i="1"/>
  <c r="F12" i="1" s="1"/>
  <c r="E12" i="1"/>
  <c r="G12" i="1" s="1"/>
  <c r="D13" i="1"/>
  <c r="D14" i="1"/>
  <c r="D15" i="1"/>
  <c r="E15" i="1" s="1"/>
  <c r="G15" i="1" s="1"/>
  <c r="D16" i="1"/>
  <c r="D17" i="1"/>
  <c r="D18" i="1"/>
  <c r="E18" i="1" s="1"/>
  <c r="G18" i="1" s="1"/>
  <c r="D19" i="1"/>
  <c r="D20" i="1"/>
  <c r="D21" i="1"/>
  <c r="D8" i="1"/>
  <c r="O3" i="1"/>
  <c r="E13" i="1" l="1"/>
  <c r="G13" i="1" s="1"/>
  <c r="F13" i="1"/>
  <c r="E21" i="1"/>
  <c r="G21" i="1" s="1"/>
  <c r="F21" i="1"/>
  <c r="E20" i="1"/>
  <c r="G20" i="1" s="1"/>
  <c r="F20" i="1"/>
  <c r="N6" i="1"/>
  <c r="E16" i="1"/>
  <c r="G16" i="1" s="1"/>
  <c r="F16" i="1"/>
  <c r="F14" i="1"/>
  <c r="E14" i="1"/>
  <c r="G14" i="1" s="1"/>
  <c r="E19" i="1"/>
  <c r="G19" i="1" s="1"/>
  <c r="F19" i="1"/>
  <c r="E11" i="1"/>
  <c r="G11" i="1" s="1"/>
  <c r="F11" i="1"/>
  <c r="E17" i="1"/>
  <c r="G17" i="1" s="1"/>
  <c r="F17" i="1"/>
  <c r="E9" i="1"/>
  <c r="F9" i="1"/>
  <c r="F18" i="1"/>
  <c r="F10" i="1"/>
  <c r="F15" i="1"/>
  <c r="F8" i="1"/>
  <c r="I8" i="1" s="1"/>
  <c r="E8" i="1"/>
  <c r="H8" i="1" s="1"/>
  <c r="H12" i="1" l="1"/>
  <c r="H13" i="1"/>
  <c r="H21" i="1"/>
  <c r="H14" i="1"/>
  <c r="H15" i="1"/>
  <c r="H16" i="1"/>
  <c r="H11" i="1"/>
  <c r="H20" i="1"/>
  <c r="G9" i="1"/>
  <c r="H19" i="1"/>
  <c r="H9" i="1"/>
  <c r="H17" i="1"/>
  <c r="H10" i="1"/>
  <c r="H18" i="1"/>
  <c r="I11" i="1"/>
  <c r="I19" i="1"/>
  <c r="I12" i="1"/>
  <c r="I20" i="1"/>
  <c r="I21" i="1"/>
  <c r="I13" i="1"/>
  <c r="I18" i="1"/>
  <c r="I14" i="1"/>
  <c r="I15" i="1"/>
  <c r="I16" i="1"/>
  <c r="I10" i="1"/>
  <c r="I9" i="1"/>
  <c r="I17" i="1"/>
  <c r="G8" i="1"/>
  <c r="J8" i="1" s="1"/>
  <c r="N8" i="1"/>
  <c r="O8" i="1"/>
  <c r="H27" i="1"/>
  <c r="O5" i="1"/>
  <c r="J27" i="1"/>
  <c r="O4" i="1"/>
  <c r="F27" i="1"/>
  <c r="H29" i="1"/>
  <c r="I27" i="1"/>
  <c r="C28" i="1"/>
  <c r="O7" i="1"/>
  <c r="E27" i="1"/>
  <c r="D27" i="1"/>
  <c r="J29" i="1"/>
  <c r="G27" i="1"/>
  <c r="I29" i="1"/>
  <c r="C27" i="1"/>
  <c r="K27" i="1"/>
  <c r="O6" i="1"/>
  <c r="J10" i="1" l="1"/>
  <c r="J18" i="1"/>
  <c r="J11" i="1"/>
  <c r="J19" i="1"/>
  <c r="J12" i="1"/>
  <c r="J20" i="1"/>
  <c r="J13" i="1"/>
  <c r="J21" i="1"/>
  <c r="J17" i="1"/>
  <c r="J14" i="1"/>
  <c r="J15" i="1"/>
  <c r="J16" i="1"/>
  <c r="J9" i="1"/>
  <c r="H23" i="1"/>
  <c r="H24" i="1" s="1"/>
  <c r="D26" i="1"/>
  <c r="J26" i="1"/>
  <c r="G26" i="1"/>
  <c r="F26" i="1"/>
  <c r="K26" i="1"/>
  <c r="H26" i="1"/>
  <c r="C26" i="1"/>
  <c r="E26" i="1"/>
  <c r="I26" i="1"/>
  <c r="J23" i="1" l="1"/>
  <c r="I23" i="1"/>
  <c r="N9" i="1" s="1"/>
  <c r="I24" i="1" l="1"/>
</calcChain>
</file>

<file path=xl/sharedStrings.xml><?xml version="1.0" encoding="utf-8"?>
<sst xmlns="http://schemas.openxmlformats.org/spreadsheetml/2006/main" count="32" uniqueCount="30">
  <si>
    <t>Year</t>
  </si>
  <si>
    <t>Incoming</t>
  </si>
  <si>
    <t>F(t,6)</t>
  </si>
  <si>
    <t>E=A-F</t>
  </si>
  <si>
    <t>|E|</t>
  </si>
  <si>
    <t>MAD</t>
  </si>
  <si>
    <t>MSE</t>
  </si>
  <si>
    <t>MARD</t>
  </si>
  <si>
    <t>E2</t>
  </si>
  <si>
    <t>|E|/A</t>
  </si>
  <si>
    <t>Row 8 Formulas</t>
  </si>
  <si>
    <t>Row 17 Formulas</t>
  </si>
  <si>
    <t>Forecast</t>
  </si>
  <si>
    <t>StdDev Forecast</t>
  </si>
  <si>
    <t>Average Data</t>
  </si>
  <si>
    <t>StdDev Data</t>
  </si>
  <si>
    <t>StdErr Data</t>
  </si>
  <si>
    <t>Count</t>
  </si>
  <si>
    <t>Row 19 Formulas</t>
  </si>
  <si>
    <t>Row 18 Formulas</t>
  </si>
  <si>
    <t>Descriptive Statistics for Input Data</t>
  </si>
  <si>
    <t>Age of Data</t>
  </si>
  <si>
    <t>P(D&lt;=0.9F)</t>
  </si>
  <si>
    <t>CV</t>
  </si>
  <si>
    <t>0.95CI</t>
  </si>
  <si>
    <t>TS</t>
  </si>
  <si>
    <t>UCL-TS</t>
  </si>
  <si>
    <t>LCL-TS</t>
  </si>
  <si>
    <t>Zero</t>
  </si>
  <si>
    <t>Transfers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</si>
</sst>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Sheet1!$A$8:$A$21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Sheet1!$B$8:$B$21</c:f>
              <c:numCache>
                <c:formatCode>General</c:formatCode>
                <c:ptCount val="14"/>
                <c:pt idx="0">
                  <c:v>1702</c:v>
                </c:pt>
                <c:pt idx="1">
                  <c:v>1743</c:v>
                </c:pt>
                <c:pt idx="2">
                  <c:v>1726</c:v>
                </c:pt>
                <c:pt idx="3">
                  <c:v>1562</c:v>
                </c:pt>
                <c:pt idx="4">
                  <c:v>1761</c:v>
                </c:pt>
                <c:pt idx="5">
                  <c:v>1777</c:v>
                </c:pt>
                <c:pt idx="6">
                  <c:v>1394</c:v>
                </c:pt>
                <c:pt idx="7">
                  <c:v>1915</c:v>
                </c:pt>
                <c:pt idx="8">
                  <c:v>2063</c:v>
                </c:pt>
                <c:pt idx="9">
                  <c:v>2110</c:v>
                </c:pt>
                <c:pt idx="10">
                  <c:v>1662</c:v>
                </c:pt>
                <c:pt idx="11">
                  <c:v>1891</c:v>
                </c:pt>
                <c:pt idx="12">
                  <c:v>1957</c:v>
                </c:pt>
                <c:pt idx="13">
                  <c:v>1871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07-4F4F-BC49-EE48754A9BF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Sheet1!$A$8:$A$21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Sheet1!$C$8:$C$21</c:f>
              <c:numCache>
                <c:formatCode>0</c:formatCode>
                <c:ptCount val="14"/>
                <c:pt idx="0">
                  <c:v>1391.8333333333333</c:v>
                </c:pt>
                <c:pt idx="1">
                  <c:v>1456.5</c:v>
                </c:pt>
                <c:pt idx="2">
                  <c:v>1509.1666666666667</c:v>
                </c:pt>
                <c:pt idx="3">
                  <c:v>1572.5</c:v>
                </c:pt>
                <c:pt idx="4">
                  <c:v>1604</c:v>
                </c:pt>
                <c:pt idx="5">
                  <c:v>1690</c:v>
                </c:pt>
                <c:pt idx="6">
                  <c:v>1711.8333333333333</c:v>
                </c:pt>
                <c:pt idx="7">
                  <c:v>1660.5</c:v>
                </c:pt>
                <c:pt idx="8">
                  <c:v>1689.1666666666667</c:v>
                </c:pt>
                <c:pt idx="9">
                  <c:v>1745.3333333333333</c:v>
                </c:pt>
                <c:pt idx="10">
                  <c:v>1836.6666666666667</c:v>
                </c:pt>
                <c:pt idx="11">
                  <c:v>1820.1666666666667</c:v>
                </c:pt>
                <c:pt idx="12">
                  <c:v>1839.1666666666667</c:v>
                </c:pt>
                <c:pt idx="13">
                  <c:v>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07-4F4F-BC49-EE48754A9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504952"/>
        <c:axId val="893502656"/>
      </c:lineChart>
      <c:catAx>
        <c:axId val="893504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502656"/>
        <c:crosses val="autoZero"/>
        <c:auto val="1"/>
        <c:lblAlgn val="ctr"/>
        <c:lblOffset val="100"/>
        <c:noMultiLvlLbl val="0"/>
      </c:catAx>
      <c:valAx>
        <c:axId val="89350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504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Sheet1!$A$8:$A$21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Sheet1!$K$8:$K$21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3.8980582524271843</c:v>
                </c:pt>
                <c:pt idx="4">
                  <c:v>4.8929663608562697</c:v>
                </c:pt>
                <c:pt idx="5">
                  <c:v>5.882022471910112</c:v>
                </c:pt>
                <c:pt idx="6">
                  <c:v>3.6831028262176799</c:v>
                </c:pt>
                <c:pt idx="7">
                  <c:v>4.7973989026620609</c:v>
                </c:pt>
                <c:pt idx="8">
                  <c:v>6.0657840297889951</c:v>
                </c:pt>
                <c:pt idx="9">
                  <c:v>7.2395431934421648</c:v>
                </c:pt>
                <c:pt idx="10">
                  <c:v>6.6663403172116702</c:v>
                </c:pt>
                <c:pt idx="11">
                  <c:v>7.3999745967229771</c:v>
                </c:pt>
                <c:pt idx="12">
                  <c:v>8.2307785814137251</c:v>
                </c:pt>
                <c:pt idx="13">
                  <c:v>8.3583952451708772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0E-4FAD-B042-6983F63ED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467120"/>
        <c:axId val="916466792"/>
      </c:lineChart>
      <c:scatterChart>
        <c:scatterStyle val="lineMarker"/>
        <c:varyColors val="0"/>
        <c:ser>
          <c:idx val="1"/>
          <c:order val="1"/>
          <c:tx>
            <c:v>UCL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00E-4FAD-B042-6983F63EDD6A}"/>
              </c:ext>
            </c:extLst>
          </c:dPt>
          <c:xVal>
            <c:numRef>
              <c:f>Sheet1!$N$10:$N$11</c:f>
              <c:numCache>
                <c:formatCode>General</c:formatCode>
                <c:ptCount val="2"/>
                <c:pt idx="0">
                  <c:v>1</c:v>
                </c:pt>
                <c:pt idx="1">
                  <c:v>14</c:v>
                </c:pt>
              </c:numCache>
            </c:numRef>
          </c:xVal>
          <c:yVal>
            <c:numRef>
              <c:f>Sheet1!$O$10:$O$11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0E-4FAD-B042-6983F63EDD6A}"/>
            </c:ext>
          </c:extLst>
        </c:ser>
        <c:ser>
          <c:idx val="2"/>
          <c:order val="2"/>
          <c:tx>
            <c:v>LCL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Sheet1!$N$13:$N$14</c:f>
              <c:numCache>
                <c:formatCode>General</c:formatCode>
                <c:ptCount val="2"/>
                <c:pt idx="0">
                  <c:v>1</c:v>
                </c:pt>
                <c:pt idx="1">
                  <c:v>14</c:v>
                </c:pt>
              </c:numCache>
            </c:numRef>
          </c:xVal>
          <c:yVal>
            <c:numRef>
              <c:f>Sheet1!$O$13:$O$14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0E-4FAD-B042-6983F63EDD6A}"/>
            </c:ext>
          </c:extLst>
        </c:ser>
        <c:ser>
          <c:idx val="3"/>
          <c:order val="3"/>
          <c:spPr>
            <a:ln w="28575" cap="rnd" cmpd="sng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Sheet1!$N$16:$N$17</c:f>
              <c:numCache>
                <c:formatCode>General</c:formatCode>
                <c:ptCount val="2"/>
                <c:pt idx="0">
                  <c:v>1</c:v>
                </c:pt>
                <c:pt idx="1">
                  <c:v>14</c:v>
                </c:pt>
              </c:numCache>
            </c:numRef>
          </c:xVal>
          <c:yVal>
            <c:numRef>
              <c:f>Sheet1!$O$16:$O$17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0E-4FAD-B042-6983F63ED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467120"/>
        <c:axId val="916466792"/>
      </c:scatterChart>
      <c:catAx>
        <c:axId val="91646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466792"/>
        <c:crosses val="autoZero"/>
        <c:auto val="1"/>
        <c:lblAlgn val="ctr"/>
        <c:lblOffset val="100"/>
        <c:noMultiLvlLbl val="0"/>
      </c:catAx>
      <c:valAx>
        <c:axId val="91646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46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'Sheet1 (2)'!$B$1</c:f>
              <c:strCache>
                <c:ptCount val="1"/>
                <c:pt idx="0">
                  <c:v>Incoming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'Sheet1 (2)'!$A$2:$A$21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xVal>
          <c:yVal>
            <c:numRef>
              <c:f>'Sheet1 (2)'!$B$2:$B$21</c:f>
              <c:numCache>
                <c:formatCode>General</c:formatCode>
                <c:ptCount val="20"/>
                <c:pt idx="0">
                  <c:v>1314</c:v>
                </c:pt>
                <c:pt idx="1">
                  <c:v>1427</c:v>
                </c:pt>
                <c:pt idx="2">
                  <c:v>1346</c:v>
                </c:pt>
                <c:pt idx="3">
                  <c:v>1373</c:v>
                </c:pt>
                <c:pt idx="4">
                  <c:v>1245</c:v>
                </c:pt>
                <c:pt idx="5">
                  <c:v>1646</c:v>
                </c:pt>
                <c:pt idx="6">
                  <c:v>1702</c:v>
                </c:pt>
                <c:pt idx="7">
                  <c:v>1743</c:v>
                </c:pt>
                <c:pt idx="8">
                  <c:v>1726</c:v>
                </c:pt>
                <c:pt idx="9">
                  <c:v>1562</c:v>
                </c:pt>
                <c:pt idx="10">
                  <c:v>1761</c:v>
                </c:pt>
                <c:pt idx="11">
                  <c:v>1777</c:v>
                </c:pt>
                <c:pt idx="12">
                  <c:v>1394</c:v>
                </c:pt>
                <c:pt idx="13">
                  <c:v>1915</c:v>
                </c:pt>
                <c:pt idx="14">
                  <c:v>2063</c:v>
                </c:pt>
                <c:pt idx="15">
                  <c:v>2110</c:v>
                </c:pt>
                <c:pt idx="16">
                  <c:v>1662</c:v>
                </c:pt>
                <c:pt idx="17">
                  <c:v>1891</c:v>
                </c:pt>
                <c:pt idx="18">
                  <c:v>1957</c:v>
                </c:pt>
                <c:pt idx="19">
                  <c:v>1871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CC-4D8C-A790-991504141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132136"/>
        <c:axId val="730125248"/>
      </c:scatterChart>
      <c:valAx>
        <c:axId val="730132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125248"/>
        <c:crosses val="autoZero"/>
        <c:crossBetween val="midCat"/>
      </c:valAx>
      <c:valAx>
        <c:axId val="73012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132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'Sheet1 (2)'!$B$2:$B$21</c:f>
              <c:numCache>
                <c:formatCode>General</c:formatCode>
                <c:ptCount val="20"/>
                <c:pt idx="0">
                  <c:v>1314</c:v>
                </c:pt>
                <c:pt idx="1">
                  <c:v>1427</c:v>
                </c:pt>
                <c:pt idx="2">
                  <c:v>1346</c:v>
                </c:pt>
                <c:pt idx="3">
                  <c:v>1373</c:v>
                </c:pt>
                <c:pt idx="4">
                  <c:v>1245</c:v>
                </c:pt>
                <c:pt idx="5">
                  <c:v>1646</c:v>
                </c:pt>
                <c:pt idx="6">
                  <c:v>1702</c:v>
                </c:pt>
                <c:pt idx="7">
                  <c:v>1743</c:v>
                </c:pt>
                <c:pt idx="8">
                  <c:v>1726</c:v>
                </c:pt>
                <c:pt idx="9">
                  <c:v>1562</c:v>
                </c:pt>
                <c:pt idx="10">
                  <c:v>1761</c:v>
                </c:pt>
                <c:pt idx="11">
                  <c:v>1777</c:v>
                </c:pt>
                <c:pt idx="12">
                  <c:v>1394</c:v>
                </c:pt>
                <c:pt idx="13">
                  <c:v>1915</c:v>
                </c:pt>
                <c:pt idx="14">
                  <c:v>2063</c:v>
                </c:pt>
                <c:pt idx="15">
                  <c:v>2110</c:v>
                </c:pt>
                <c:pt idx="16">
                  <c:v>1662</c:v>
                </c:pt>
                <c:pt idx="17">
                  <c:v>1891</c:v>
                </c:pt>
                <c:pt idx="18">
                  <c:v>1957</c:v>
                </c:pt>
                <c:pt idx="19">
                  <c:v>1871</c:v>
                </c:pt>
              </c:numCache>
            </c:numRef>
          </c:xVal>
          <c:yVal>
            <c:numRef>
              <c:f>'Sheet1 (2)'!$C$2:$C$21</c:f>
              <c:numCache>
                <c:formatCode>General</c:formatCode>
                <c:ptCount val="20"/>
                <c:pt idx="0">
                  <c:v>833</c:v>
                </c:pt>
                <c:pt idx="1">
                  <c:v>879</c:v>
                </c:pt>
                <c:pt idx="2">
                  <c:v>765</c:v>
                </c:pt>
                <c:pt idx="3">
                  <c:v>750</c:v>
                </c:pt>
                <c:pt idx="4">
                  <c:v>709</c:v>
                </c:pt>
                <c:pt idx="5">
                  <c:v>987</c:v>
                </c:pt>
                <c:pt idx="6">
                  <c:v>1028</c:v>
                </c:pt>
                <c:pt idx="7">
                  <c:v>1042</c:v>
                </c:pt>
                <c:pt idx="8">
                  <c:v>935</c:v>
                </c:pt>
                <c:pt idx="9">
                  <c:v>938</c:v>
                </c:pt>
                <c:pt idx="10">
                  <c:v>1068</c:v>
                </c:pt>
                <c:pt idx="11">
                  <c:v>1101</c:v>
                </c:pt>
                <c:pt idx="12">
                  <c:v>846</c:v>
                </c:pt>
                <c:pt idx="13">
                  <c:v>1169</c:v>
                </c:pt>
                <c:pt idx="14">
                  <c:v>1278</c:v>
                </c:pt>
                <c:pt idx="15">
                  <c:v>1327</c:v>
                </c:pt>
                <c:pt idx="16">
                  <c:v>1061</c:v>
                </c:pt>
                <c:pt idx="17">
                  <c:v>1162</c:v>
                </c:pt>
                <c:pt idx="18">
                  <c:v>1302</c:v>
                </c:pt>
                <c:pt idx="19">
                  <c:v>1201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8F-4E97-873E-3AFC366A1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141320"/>
        <c:axId val="730139352"/>
      </c:scatterChart>
      <c:valAx>
        <c:axId val="730141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139352"/>
        <c:crosses val="autoZero"/>
        <c:crossBetween val="midCat"/>
      </c:valAx>
      <c:valAx>
        <c:axId val="73013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141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'Sheet1 (2)'!$D$2:$D$21</c:f>
              <c:numCache>
                <c:formatCode>General</c:formatCode>
                <c:ptCount val="20"/>
                <c:pt idx="0">
                  <c:v>0.63394216133942161</c:v>
                </c:pt>
                <c:pt idx="1">
                  <c:v>0.61597757533286612</c:v>
                </c:pt>
                <c:pt idx="2">
                  <c:v>0.56835066864784545</c:v>
                </c:pt>
                <c:pt idx="3">
                  <c:v>0.54624908958485074</c:v>
                </c:pt>
                <c:pt idx="4">
                  <c:v>0.56947791164658634</c:v>
                </c:pt>
                <c:pt idx="5">
                  <c:v>0.59963547995139732</c:v>
                </c:pt>
                <c:pt idx="6">
                  <c:v>0.60399529964747356</c:v>
                </c:pt>
                <c:pt idx="7">
                  <c:v>0.59781985083189904</c:v>
                </c:pt>
                <c:pt idx="8">
                  <c:v>0.54171494785631513</c:v>
                </c:pt>
                <c:pt idx="9">
                  <c:v>0.60051216389244555</c:v>
                </c:pt>
                <c:pt idx="10">
                  <c:v>0.60647359454855199</c:v>
                </c:pt>
                <c:pt idx="11">
                  <c:v>0.61958356781091728</c:v>
                </c:pt>
                <c:pt idx="12">
                  <c:v>0.60688665710186518</c:v>
                </c:pt>
                <c:pt idx="13">
                  <c:v>0.61044386422976504</c:v>
                </c:pt>
                <c:pt idx="14">
                  <c:v>0.6194861851672322</c:v>
                </c:pt>
                <c:pt idx="15">
                  <c:v>0.62890995260663507</c:v>
                </c:pt>
                <c:pt idx="16">
                  <c:v>0.63838748495788211</c:v>
                </c:pt>
                <c:pt idx="17">
                  <c:v>0.61448968799576942</c:v>
                </c:pt>
                <c:pt idx="18">
                  <c:v>0.66530403679100669</c:v>
                </c:pt>
                <c:pt idx="19">
                  <c:v>0.64190272581507213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67-46CE-BEB7-5C6DE1476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100976"/>
        <c:axId val="730095400"/>
      </c:scatterChart>
      <c:valAx>
        <c:axId val="730100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095400"/>
        <c:crosses val="autoZero"/>
        <c:crossBetween val="midCat"/>
      </c:valAx>
      <c:valAx>
        <c:axId val="730095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100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5</xdr:row>
      <xdr:rowOff>180975</xdr:rowOff>
    </xdr:from>
    <xdr:to>
      <xdr:col>16</xdr:col>
      <xdr:colOff>285750</xdr:colOff>
      <xdr:row>20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542925</xdr:colOff>
      <xdr:row>6</xdr:row>
      <xdr:rowOff>104775</xdr:rowOff>
    </xdr:from>
    <xdr:to>
      <xdr:col>24</xdr:col>
      <xdr:colOff>238125</xdr:colOff>
      <xdr:row>20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10</xdr:row>
      <xdr:rowOff>76200</xdr:rowOff>
    </xdr:from>
    <xdr:to>
      <xdr:col>12</xdr:col>
      <xdr:colOff>666750</xdr:colOff>
      <xdr:row>24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3</xdr:row>
      <xdr:rowOff>76200</xdr:rowOff>
    </xdr:from>
    <xdr:to>
      <xdr:col>14</xdr:col>
      <xdr:colOff>1990725</xdr:colOff>
      <xdr:row>17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257175</xdr:colOff>
      <xdr:row>13</xdr:row>
      <xdr:rowOff>142875</xdr:rowOff>
    </xdr:from>
    <xdr:to>
      <xdr:col>15</xdr:col>
      <xdr:colOff>590550</xdr:colOff>
      <xdr:row>28</xdr:row>
      <xdr:rowOff>28575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M25" sqref="M25"/>
    </sheetView>
  </sheetViews>
  <sheetFormatPr defaultRowHeight="15" x14ac:dyDescent="0.25"/>
  <cols>
    <col min="1" max="5" width="8.85546875" customWidth="1"/>
    <col min="6" max="6" width="7.7109375" customWidth="1"/>
    <col min="7" max="7" width="8.85546875" customWidth="1"/>
    <col min="12" max="12" width="9.140625" customWidth="1"/>
    <col min="13" max="13" width="12.7109375" bestFit="1" customWidth="1"/>
    <col min="15" max="15" width="32.5703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8</v>
      </c>
      <c r="G1" t="s">
        <v>9</v>
      </c>
      <c r="H1" t="s">
        <v>5</v>
      </c>
      <c r="I1" t="s">
        <v>6</v>
      </c>
      <c r="J1" t="s">
        <v>7</v>
      </c>
      <c r="K1" t="s">
        <v>25</v>
      </c>
      <c r="M1" t="s">
        <v>20</v>
      </c>
    </row>
    <row r="2" spans="1:15" x14ac:dyDescent="0.25">
      <c r="A2">
        <v>2000</v>
      </c>
      <c r="B2">
        <v>1314</v>
      </c>
    </row>
    <row r="3" spans="1:15" x14ac:dyDescent="0.25">
      <c r="A3">
        <v>2001</v>
      </c>
      <c r="B3">
        <v>1427</v>
      </c>
      <c r="M3" t="s">
        <v>14</v>
      </c>
      <c r="N3" s="1">
        <f>AVERAGE($B$2:$B$21)</f>
        <v>1674.25</v>
      </c>
      <c r="O3" t="str">
        <f ca="1">_xlfn.FORMULATEXT(N3)</f>
        <v>=AVERAGE($B$2:$B$21)</v>
      </c>
    </row>
    <row r="4" spans="1:15" x14ac:dyDescent="0.25">
      <c r="A4">
        <v>2002</v>
      </c>
      <c r="B4">
        <v>1346</v>
      </c>
      <c r="M4" t="s">
        <v>15</v>
      </c>
      <c r="N4" s="1">
        <f>_xlfn.STDEV.S($B$2:$B$21)</f>
        <v>257.17265856966497</v>
      </c>
      <c r="O4" t="str">
        <f t="shared" ref="O4:O6" ca="1" si="0">_xlfn.FORMULATEXT(N4)</f>
        <v>=STDEV.S($B$2:$B$21)</v>
      </c>
    </row>
    <row r="5" spans="1:15" x14ac:dyDescent="0.25">
      <c r="A5">
        <v>2003</v>
      </c>
      <c r="B5">
        <v>1373</v>
      </c>
      <c r="M5" t="s">
        <v>17</v>
      </c>
      <c r="N5">
        <f>COUNT($B$2:$B$21)</f>
        <v>20</v>
      </c>
      <c r="O5" t="str">
        <f t="shared" ca="1" si="0"/>
        <v>=COUNT($B$2:$B$21)</v>
      </c>
    </row>
    <row r="6" spans="1:15" x14ac:dyDescent="0.25">
      <c r="A6">
        <v>2004</v>
      </c>
      <c r="B6">
        <v>1245</v>
      </c>
      <c r="M6" t="s">
        <v>16</v>
      </c>
      <c r="N6" s="1">
        <f>N4/SQRT(N5)</f>
        <v>57.505554651611469</v>
      </c>
      <c r="O6" t="str">
        <f t="shared" ca="1" si="0"/>
        <v>=N4/SQRT(N5)</v>
      </c>
    </row>
    <row r="7" spans="1:15" x14ac:dyDescent="0.25">
      <c r="A7">
        <v>2005</v>
      </c>
      <c r="B7">
        <v>1646</v>
      </c>
      <c r="M7" t="s">
        <v>24</v>
      </c>
      <c r="N7" s="1">
        <f>_xlfn.CONFIDENCE.NORM(1-0.95,N4,N5)</f>
        <v>112.70881602815822</v>
      </c>
      <c r="O7" t="str">
        <f ca="1">_xlfn.FORMULATEXT(N7)</f>
        <v>=CONFIDENCE.NORM(1-0.95,N4,N5)</v>
      </c>
    </row>
    <row r="8" spans="1:15" x14ac:dyDescent="0.25">
      <c r="A8">
        <v>2006</v>
      </c>
      <c r="B8">
        <v>1702</v>
      </c>
      <c r="C8" s="1">
        <f>AVERAGE(B2:B7)</f>
        <v>1391.8333333333333</v>
      </c>
      <c r="D8" s="1">
        <f>B8-C8</f>
        <v>310.16666666666674</v>
      </c>
      <c r="E8" s="1">
        <f>ABS(D8:D17)</f>
        <v>310.16666666666674</v>
      </c>
      <c r="F8" s="1">
        <f>D8^2</f>
        <v>96203.361111111153</v>
      </c>
      <c r="G8" s="2">
        <f>E8/B8</f>
        <v>0.1822365844104975</v>
      </c>
      <c r="H8" s="1">
        <f>AVERAGE(E$8:E8)</f>
        <v>310.16666666666674</v>
      </c>
      <c r="I8" s="1">
        <f>AVERAGE(F$8:F8)</f>
        <v>96203.361111111153</v>
      </c>
      <c r="J8" s="2">
        <f>AVERAGE(G$8:G8)</f>
        <v>0.1822365844104975</v>
      </c>
      <c r="K8">
        <f>SUM(D$8:D8)/H8</f>
        <v>1</v>
      </c>
      <c r="M8" t="s">
        <v>21</v>
      </c>
      <c r="N8">
        <f>(1+6)/2</f>
        <v>3.5</v>
      </c>
      <c r="O8" t="str">
        <f ca="1">_xlfn.FORMULATEXT(N8)</f>
        <v>=(1+6)/2</v>
      </c>
    </row>
    <row r="9" spans="1:15" x14ac:dyDescent="0.25">
      <c r="A9">
        <v>2007</v>
      </c>
      <c r="B9">
        <v>1743</v>
      </c>
      <c r="C9" s="1">
        <f t="shared" ref="C9:C21" si="1">AVERAGE(B3:B8)+$Q$1</f>
        <v>1456.5</v>
      </c>
      <c r="D9" s="1">
        <f t="shared" ref="D9:D21" si="2">B9-C9</f>
        <v>286.5</v>
      </c>
      <c r="E9" s="1">
        <f t="shared" ref="E9:E12" si="3">ABS(D9:D18)</f>
        <v>286.5</v>
      </c>
      <c r="F9" s="1">
        <f t="shared" ref="F9:F21" si="4">D9^2</f>
        <v>82082.25</v>
      </c>
      <c r="G9" s="2">
        <f t="shared" ref="G9:G21" si="5">E9/B9</f>
        <v>0.16437177280550774</v>
      </c>
      <c r="H9" s="1">
        <f>AVERAGE(E$8:E9)</f>
        <v>298.33333333333337</v>
      </c>
      <c r="I9" s="1">
        <f>AVERAGE(F$8:F9)</f>
        <v>89142.805555555577</v>
      </c>
      <c r="J9" s="2">
        <f>AVERAGE(G$8:G9)</f>
        <v>0.17330417860800262</v>
      </c>
      <c r="K9">
        <f>SUM(D$8:D9)/H9</f>
        <v>2</v>
      </c>
      <c r="M9" t="s">
        <v>22</v>
      </c>
      <c r="N9">
        <f>_xlfn.NORM.DIST(0.9*C22,C22,I23,1)</f>
        <v>0.22686109111799271</v>
      </c>
    </row>
    <row r="10" spans="1:15" x14ac:dyDescent="0.25">
      <c r="A10">
        <v>2008</v>
      </c>
      <c r="B10">
        <v>1726</v>
      </c>
      <c r="C10" s="1">
        <f t="shared" si="1"/>
        <v>1509.1666666666667</v>
      </c>
      <c r="D10" s="1">
        <f t="shared" si="2"/>
        <v>216.83333333333326</v>
      </c>
      <c r="E10" s="1">
        <f t="shared" si="3"/>
        <v>216.83333333333326</v>
      </c>
      <c r="F10" s="1">
        <f t="shared" si="4"/>
        <v>47016.694444444409</v>
      </c>
      <c r="G10" s="2">
        <f t="shared" si="5"/>
        <v>0.12562765546543062</v>
      </c>
      <c r="H10" s="1">
        <f>AVERAGE(E$8:E10)</f>
        <v>271.16666666666669</v>
      </c>
      <c r="I10" s="1">
        <f>AVERAGE(F$8:F10)</f>
        <v>75100.768518518526</v>
      </c>
      <c r="J10" s="2">
        <f>AVERAGE(G$8:G10)</f>
        <v>0.1574120042271453</v>
      </c>
      <c r="K10">
        <f>SUM(D$8:D10)/H10</f>
        <v>3</v>
      </c>
      <c r="M10" t="s">
        <v>26</v>
      </c>
      <c r="N10">
        <v>1</v>
      </c>
      <c r="O10">
        <v>4</v>
      </c>
    </row>
    <row r="11" spans="1:15" x14ac:dyDescent="0.25">
      <c r="A11">
        <v>2009</v>
      </c>
      <c r="B11">
        <v>1562</v>
      </c>
      <c r="C11" s="1">
        <f t="shared" si="1"/>
        <v>1572.5</v>
      </c>
      <c r="D11" s="1">
        <f t="shared" si="2"/>
        <v>-10.5</v>
      </c>
      <c r="E11" s="1">
        <f t="shared" si="3"/>
        <v>10.5</v>
      </c>
      <c r="F11" s="1">
        <f t="shared" si="4"/>
        <v>110.25</v>
      </c>
      <c r="G11" s="2">
        <f t="shared" si="5"/>
        <v>6.7221510883482714E-3</v>
      </c>
      <c r="H11" s="1">
        <f>AVERAGE(E$8:E11)</f>
        <v>206</v>
      </c>
      <c r="I11" s="1">
        <f>AVERAGE(F$8:F11)</f>
        <v>56353.138888888891</v>
      </c>
      <c r="J11" s="2">
        <f>AVERAGE(G$8:G11)</f>
        <v>0.11973954094244604</v>
      </c>
      <c r="K11">
        <f>SUM(D$8:D11)/H11</f>
        <v>3.8980582524271843</v>
      </c>
      <c r="N11">
        <v>14</v>
      </c>
      <c r="O11">
        <v>4</v>
      </c>
    </row>
    <row r="12" spans="1:15" x14ac:dyDescent="0.25">
      <c r="A12">
        <v>2010</v>
      </c>
      <c r="B12">
        <v>1761</v>
      </c>
      <c r="C12" s="1">
        <f t="shared" si="1"/>
        <v>1604</v>
      </c>
      <c r="D12" s="1">
        <f t="shared" si="2"/>
        <v>157</v>
      </c>
      <c r="E12" s="1">
        <f t="shared" si="3"/>
        <v>157</v>
      </c>
      <c r="F12" s="1">
        <f t="shared" si="4"/>
        <v>24649</v>
      </c>
      <c r="G12" s="2">
        <f t="shared" si="5"/>
        <v>8.915388983532084E-2</v>
      </c>
      <c r="H12" s="1">
        <f>AVERAGE(E$8:E12)</f>
        <v>196.2</v>
      </c>
      <c r="I12" s="1">
        <f>AVERAGE(F$8:F12)</f>
        <v>50012.311111111114</v>
      </c>
      <c r="J12" s="2">
        <f>AVERAGE(G$8:G12)</f>
        <v>0.113622410721021</v>
      </c>
      <c r="K12">
        <f>SUM(D$8:D12)/H12</f>
        <v>4.8929663608562697</v>
      </c>
    </row>
    <row r="13" spans="1:15" x14ac:dyDescent="0.25">
      <c r="A13">
        <v>2011</v>
      </c>
      <c r="B13">
        <v>1777</v>
      </c>
      <c r="C13" s="1">
        <f t="shared" si="1"/>
        <v>1690</v>
      </c>
      <c r="D13" s="1">
        <f t="shared" si="2"/>
        <v>87</v>
      </c>
      <c r="E13" s="1">
        <f>ABS(D13:D21)</f>
        <v>87</v>
      </c>
      <c r="F13" s="1">
        <f t="shared" si="4"/>
        <v>7569</v>
      </c>
      <c r="G13" s="2">
        <f t="shared" si="5"/>
        <v>4.8958919527293192E-2</v>
      </c>
      <c r="H13" s="1">
        <f>AVERAGE(E$8:E13)</f>
        <v>178</v>
      </c>
      <c r="I13" s="1">
        <f>AVERAGE(F$8:F13)</f>
        <v>42938.425925925927</v>
      </c>
      <c r="J13" s="2">
        <f>AVERAGE(G$8:G13)</f>
        <v>0.10284516218873302</v>
      </c>
      <c r="K13">
        <f>SUM(D$8:D13)/H13</f>
        <v>5.882022471910112</v>
      </c>
      <c r="M13" t="s">
        <v>27</v>
      </c>
      <c r="N13">
        <v>1</v>
      </c>
      <c r="O13">
        <v>-4</v>
      </c>
    </row>
    <row r="14" spans="1:15" x14ac:dyDescent="0.25">
      <c r="A14">
        <v>2012</v>
      </c>
      <c r="B14">
        <v>1394</v>
      </c>
      <c r="C14" s="1">
        <f t="shared" si="1"/>
        <v>1711.8333333333333</v>
      </c>
      <c r="D14" s="1">
        <f t="shared" si="2"/>
        <v>-317.83333333333326</v>
      </c>
      <c r="E14" s="1">
        <f>ABS(D14:D21)</f>
        <v>317.83333333333326</v>
      </c>
      <c r="F14" s="1">
        <f t="shared" si="4"/>
        <v>101018.02777777772</v>
      </c>
      <c r="G14" s="2">
        <f t="shared" si="5"/>
        <v>0.22800095648015298</v>
      </c>
      <c r="H14" s="1">
        <f>AVERAGE(E$8:E14)</f>
        <v>197.97619047619045</v>
      </c>
      <c r="I14" s="1">
        <f>AVERAGE(F$8:F14)</f>
        <v>51235.511904761894</v>
      </c>
      <c r="J14" s="2">
        <f>AVERAGE(G$8:G14)</f>
        <v>0.12072456137322159</v>
      </c>
      <c r="K14">
        <f>SUM(D$8:D14)/H14</f>
        <v>3.6831028262176799</v>
      </c>
      <c r="N14">
        <v>14</v>
      </c>
      <c r="O14">
        <v>-4</v>
      </c>
    </row>
    <row r="15" spans="1:15" x14ac:dyDescent="0.25">
      <c r="A15">
        <v>2013</v>
      </c>
      <c r="B15">
        <v>1915</v>
      </c>
      <c r="C15" s="1">
        <f t="shared" si="1"/>
        <v>1660.5</v>
      </c>
      <c r="D15" s="1">
        <f t="shared" si="2"/>
        <v>254.5</v>
      </c>
      <c r="E15" s="1">
        <f t="shared" ref="E15:E21" si="6">ABS(D15:D21)</f>
        <v>254.5</v>
      </c>
      <c r="F15" s="1">
        <f t="shared" si="4"/>
        <v>64770.25</v>
      </c>
      <c r="G15" s="2">
        <f t="shared" si="5"/>
        <v>0.13289817232375978</v>
      </c>
      <c r="H15" s="1">
        <f>AVERAGE(E$8:E15)</f>
        <v>205.04166666666666</v>
      </c>
      <c r="I15" s="1">
        <f>AVERAGE(F$8:F15)</f>
        <v>52927.354166666657</v>
      </c>
      <c r="J15" s="2">
        <f>AVERAGE(G$8:G15)</f>
        <v>0.12224626274203886</v>
      </c>
      <c r="K15">
        <f>SUM(D$8:D15)/H15</f>
        <v>4.7973989026620609</v>
      </c>
    </row>
    <row r="16" spans="1:15" x14ac:dyDescent="0.25">
      <c r="A16">
        <v>2014</v>
      </c>
      <c r="B16">
        <v>2063</v>
      </c>
      <c r="C16" s="1">
        <f t="shared" si="1"/>
        <v>1689.1666666666667</v>
      </c>
      <c r="D16" s="1">
        <f t="shared" si="2"/>
        <v>373.83333333333326</v>
      </c>
      <c r="E16" s="1">
        <f t="shared" si="6"/>
        <v>373.83333333333326</v>
      </c>
      <c r="F16" s="1">
        <f t="shared" si="4"/>
        <v>139751.36111111107</v>
      </c>
      <c r="G16" s="2">
        <f t="shared" si="5"/>
        <v>0.18120859589594437</v>
      </c>
      <c r="H16" s="1">
        <f>AVERAGE(E$8:E16)</f>
        <v>223.79629629629628</v>
      </c>
      <c r="I16" s="1">
        <f>AVERAGE(F$8:F16)</f>
        <v>62574.466049382696</v>
      </c>
      <c r="J16" s="2">
        <f>AVERAGE(G$8:G16)</f>
        <v>0.1287976330924728</v>
      </c>
      <c r="K16">
        <f>SUM(D$8:D16)/H16</f>
        <v>6.0657840297889951</v>
      </c>
      <c r="M16" t="s">
        <v>28</v>
      </c>
      <c r="N16">
        <v>1</v>
      </c>
      <c r="O16">
        <v>0</v>
      </c>
    </row>
    <row r="17" spans="1:15" x14ac:dyDescent="0.25">
      <c r="A17">
        <v>2015</v>
      </c>
      <c r="B17">
        <v>2110</v>
      </c>
      <c r="C17" s="1">
        <f t="shared" si="1"/>
        <v>1745.3333333333333</v>
      </c>
      <c r="D17" s="1">
        <f t="shared" si="2"/>
        <v>364.66666666666674</v>
      </c>
      <c r="E17" s="1">
        <f t="shared" si="6"/>
        <v>364.66666666666674</v>
      </c>
      <c r="F17" s="1">
        <f t="shared" si="4"/>
        <v>132981.77777777784</v>
      </c>
      <c r="G17" s="2">
        <f t="shared" si="5"/>
        <v>0.17282780410742499</v>
      </c>
      <c r="H17" s="1">
        <f>AVERAGE(E$8:E17)</f>
        <v>237.8833333333333</v>
      </c>
      <c r="I17" s="1">
        <f>AVERAGE(F$8:F17)</f>
        <v>69615.19722222221</v>
      </c>
      <c r="J17" s="2">
        <f>AVERAGE(G$8:G17)</f>
        <v>0.13320065019396801</v>
      </c>
      <c r="K17">
        <f>SUM(D$8:D17)/H17</f>
        <v>7.2395431934421648</v>
      </c>
      <c r="N17">
        <v>14</v>
      </c>
      <c r="O17">
        <v>0</v>
      </c>
    </row>
    <row r="18" spans="1:15" x14ac:dyDescent="0.25">
      <c r="A18">
        <v>2016</v>
      </c>
      <c r="B18">
        <v>1662</v>
      </c>
      <c r="C18" s="1">
        <f t="shared" si="1"/>
        <v>1836.6666666666667</v>
      </c>
      <c r="D18" s="1">
        <f t="shared" si="2"/>
        <v>-174.66666666666674</v>
      </c>
      <c r="E18" s="1">
        <f t="shared" si="6"/>
        <v>174.66666666666674</v>
      </c>
      <c r="F18" s="1">
        <f t="shared" si="4"/>
        <v>30508.444444444471</v>
      </c>
      <c r="G18" s="2">
        <f t="shared" si="5"/>
        <v>0.10509426393902933</v>
      </c>
      <c r="H18" s="1">
        <f>AVERAGE(E$8:E18)</f>
        <v>232.13636363636363</v>
      </c>
      <c r="I18" s="1">
        <f>AVERAGE(F$8:F18)</f>
        <v>66060.037878787873</v>
      </c>
      <c r="J18" s="2">
        <f>AVERAGE(G$8:G18)</f>
        <v>0.13064552417079175</v>
      </c>
      <c r="K18">
        <f>SUM(D$8:D18)/H18</f>
        <v>6.6663403172116702</v>
      </c>
    </row>
    <row r="19" spans="1:15" x14ac:dyDescent="0.25">
      <c r="A19">
        <v>2017</v>
      </c>
      <c r="B19">
        <v>1891</v>
      </c>
      <c r="C19" s="1">
        <f t="shared" si="1"/>
        <v>1820.1666666666667</v>
      </c>
      <c r="D19" s="1">
        <f t="shared" si="2"/>
        <v>70.833333333333258</v>
      </c>
      <c r="E19" s="1">
        <f t="shared" si="6"/>
        <v>70.833333333333258</v>
      </c>
      <c r="F19" s="1">
        <f t="shared" si="4"/>
        <v>5017.3611111111004</v>
      </c>
      <c r="G19" s="2">
        <f t="shared" si="5"/>
        <v>3.7458135025559627E-2</v>
      </c>
      <c r="H19" s="1">
        <f>AVERAGE(E$8:E19)</f>
        <v>218.69444444444443</v>
      </c>
      <c r="I19" s="1">
        <f>AVERAGE(F$8:F19)</f>
        <v>60973.148148148146</v>
      </c>
      <c r="J19" s="2">
        <f>AVERAGE(G$8:G19)</f>
        <v>0.12287990840868908</v>
      </c>
      <c r="K19">
        <f>SUM(D$8:D19)/H19</f>
        <v>7.3999745967229771</v>
      </c>
    </row>
    <row r="20" spans="1:15" x14ac:dyDescent="0.25">
      <c r="A20">
        <v>2018</v>
      </c>
      <c r="B20">
        <v>1957</v>
      </c>
      <c r="C20" s="1">
        <f t="shared" si="1"/>
        <v>1839.1666666666667</v>
      </c>
      <c r="D20" s="1">
        <f t="shared" si="2"/>
        <v>117.83333333333326</v>
      </c>
      <c r="E20" s="1">
        <f t="shared" si="6"/>
        <v>117.83333333333326</v>
      </c>
      <c r="F20" s="1">
        <f t="shared" si="4"/>
        <v>13884.694444444427</v>
      </c>
      <c r="G20" s="2">
        <f t="shared" si="5"/>
        <v>6.0211207630727265E-2</v>
      </c>
      <c r="H20" s="1">
        <f>AVERAGE(E$8:E20)</f>
        <v>210.9358974358974</v>
      </c>
      <c r="I20" s="1">
        <f>AVERAGE(F$8:F20)</f>
        <v>57350.959401709391</v>
      </c>
      <c r="J20" s="2">
        <f>AVERAGE(G$8:G20)</f>
        <v>0.11805923911807664</v>
      </c>
      <c r="K20">
        <f>SUM(D$8:D20)/H20</f>
        <v>8.2307785814137251</v>
      </c>
    </row>
    <row r="21" spans="1:15" x14ac:dyDescent="0.25">
      <c r="A21">
        <v>2019</v>
      </c>
      <c r="B21">
        <v>1871</v>
      </c>
      <c r="C21" s="1">
        <f t="shared" si="1"/>
        <v>1933</v>
      </c>
      <c r="D21" s="1">
        <f t="shared" si="2"/>
        <v>-62</v>
      </c>
      <c r="E21" s="1">
        <f t="shared" si="6"/>
        <v>62</v>
      </c>
      <c r="F21" s="1">
        <f t="shared" si="4"/>
        <v>3844</v>
      </c>
      <c r="G21" s="2">
        <f t="shared" si="5"/>
        <v>3.3137359700694813E-2</v>
      </c>
      <c r="H21" s="1">
        <f>AVERAGE(E$8:E21)</f>
        <v>200.29761904761901</v>
      </c>
      <c r="I21" s="1">
        <f>AVERAGE(F$8:F21)</f>
        <v>53529.033730158721</v>
      </c>
      <c r="J21" s="2">
        <f>AVERAGE(G$8:G21)</f>
        <v>0.11199339058826364</v>
      </c>
      <c r="K21">
        <f>SUM(D$8:D21)/H21</f>
        <v>8.3583952451708772</v>
      </c>
    </row>
    <row r="22" spans="1:15" x14ac:dyDescent="0.25">
      <c r="A22" t="s">
        <v>12</v>
      </c>
      <c r="C22" s="1">
        <f>AVERAGE(B16:B21)+$Q$1</f>
        <v>1925.6666666666667</v>
      </c>
    </row>
    <row r="23" spans="1:15" x14ac:dyDescent="0.25">
      <c r="A23" t="s">
        <v>13</v>
      </c>
      <c r="H23" s="1">
        <f>1.25*H18</f>
        <v>290.1704545454545</v>
      </c>
      <c r="I23" s="1">
        <f>SQRT(I18)</f>
        <v>257.02147357524018</v>
      </c>
      <c r="J23" s="2">
        <f>1.25*J18</f>
        <v>0.1633069052134897</v>
      </c>
    </row>
    <row r="24" spans="1:15" x14ac:dyDescent="0.25">
      <c r="A24" t="s">
        <v>23</v>
      </c>
      <c r="H24" s="2">
        <f>H23/$C$22</f>
        <v>0.15068571293688135</v>
      </c>
      <c r="I24" s="2">
        <f>I23/$C$22</f>
        <v>0.13347142474047438</v>
      </c>
    </row>
    <row r="26" spans="1:15" ht="45" x14ac:dyDescent="0.25">
      <c r="A26" s="3" t="s">
        <v>10</v>
      </c>
      <c r="B26" s="3"/>
      <c r="C26" s="4" t="str">
        <f t="shared" ref="C26:K26" ca="1" si="7">_xlfn.FORMULATEXT(C9)</f>
        <v>=AVERAGE(B3:B8)+$Q$1</v>
      </c>
      <c r="D26" s="4" t="str">
        <f t="shared" ca="1" si="7"/>
        <v>=B9-C9</v>
      </c>
      <c r="E26" s="4" t="str">
        <f t="shared" ca="1" si="7"/>
        <v>=ABS(D9:D18)</v>
      </c>
      <c r="F26" s="4" t="str">
        <f t="shared" ca="1" si="7"/>
        <v>=D9^2</v>
      </c>
      <c r="G26" s="4" t="str">
        <f t="shared" ca="1" si="7"/>
        <v>=E9/B9</v>
      </c>
      <c r="H26" s="4" t="str">
        <f t="shared" ca="1" si="7"/>
        <v>=AVERAGE(E$8:E9)</v>
      </c>
      <c r="I26" s="4" t="str">
        <f t="shared" ca="1" si="7"/>
        <v>=AVERAGE(F$8:F9)</v>
      </c>
      <c r="J26" s="4" t="str">
        <f t="shared" ca="1" si="7"/>
        <v>=AVERAGE(G$8:G9)</v>
      </c>
      <c r="K26" s="4" t="str">
        <f t="shared" ca="1" si="7"/>
        <v>=SUM(D$8:D9)/H9</v>
      </c>
      <c r="L26" s="4"/>
    </row>
    <row r="27" spans="1:15" ht="60" x14ac:dyDescent="0.25">
      <c r="A27" s="3" t="s">
        <v>11</v>
      </c>
      <c r="B27" s="3"/>
      <c r="C27" s="4" t="str">
        <f t="shared" ref="C27:K27" ca="1" si="8">_xlfn.FORMULATEXT(C18)</f>
        <v>=AVERAGE(B12:B17)+$Q$1</v>
      </c>
      <c r="D27" s="4" t="str">
        <f t="shared" ca="1" si="8"/>
        <v>=B18-C18</v>
      </c>
      <c r="E27" s="4" t="str">
        <f t="shared" ca="1" si="8"/>
        <v>=ABS(D18:D24)</v>
      </c>
      <c r="F27" s="4" t="str">
        <f t="shared" ca="1" si="8"/>
        <v>=D18^2</v>
      </c>
      <c r="G27" s="4" t="str">
        <f t="shared" ca="1" si="8"/>
        <v>=E18/B18</v>
      </c>
      <c r="H27" s="4" t="str">
        <f t="shared" ca="1" si="8"/>
        <v>=AVERAGE(E$8:E18)</v>
      </c>
      <c r="I27" s="4" t="str">
        <f t="shared" ca="1" si="8"/>
        <v>=AVERAGE(F$8:F18)</v>
      </c>
      <c r="J27" s="4" t="str">
        <f t="shared" ca="1" si="8"/>
        <v>=AVERAGE(G$8:G18)</v>
      </c>
      <c r="K27" s="4" t="str">
        <f t="shared" ca="1" si="8"/>
        <v>=SUM(D$8:D18)/H18</v>
      </c>
      <c r="L27" s="4"/>
    </row>
    <row r="28" spans="1:15" ht="60" x14ac:dyDescent="0.25">
      <c r="A28" s="3" t="s">
        <v>19</v>
      </c>
      <c r="C28" s="4" t="str">
        <f ca="1">_xlfn.FORMULATEXT(C22)</f>
        <v>=AVERAGE(B16:B21)+$Q$1</v>
      </c>
      <c r="I28" s="4"/>
      <c r="J28" s="4"/>
    </row>
    <row r="29" spans="1:15" ht="45" x14ac:dyDescent="0.25">
      <c r="A29" s="3" t="s">
        <v>18</v>
      </c>
      <c r="H29" s="4" t="str">
        <f ca="1">_xlfn.FORMULATEXT(H23)</f>
        <v>=1.25*H18</v>
      </c>
      <c r="I29" s="4" t="str">
        <f ca="1">_xlfn.FORMULATEXT(I23)</f>
        <v>=SQRT(I18)</v>
      </c>
      <c r="J29" s="4" t="str">
        <f ca="1">_xlfn.FORMULATEXT(J23)</f>
        <v>=1.25*J18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R26" sqref="R26"/>
    </sheetView>
  </sheetViews>
  <sheetFormatPr defaultRowHeight="15" x14ac:dyDescent="0.25"/>
  <cols>
    <col min="1" max="5" width="8.85546875" customWidth="1"/>
    <col min="6" max="6" width="7.7109375" customWidth="1"/>
    <col min="7" max="7" width="8.85546875" customWidth="1"/>
    <col min="12" max="12" width="9.140625" customWidth="1"/>
    <col min="13" max="13" width="12.7109375" bestFit="1" customWidth="1"/>
    <col min="15" max="15" width="32.5703125" bestFit="1" customWidth="1"/>
  </cols>
  <sheetData>
    <row r="1" spans="1:14" x14ac:dyDescent="0.25">
      <c r="A1" t="s">
        <v>0</v>
      </c>
      <c r="B1" t="s">
        <v>1</v>
      </c>
      <c r="C1" t="s">
        <v>29</v>
      </c>
    </row>
    <row r="2" spans="1:14" x14ac:dyDescent="0.25">
      <c r="A2">
        <v>2000</v>
      </c>
      <c r="B2">
        <v>1314</v>
      </c>
      <c r="C2">
        <v>833</v>
      </c>
      <c r="D2">
        <f>C2/B2</f>
        <v>0.63394216133942161</v>
      </c>
    </row>
    <row r="3" spans="1:14" x14ac:dyDescent="0.25">
      <c r="A3">
        <v>2001</v>
      </c>
      <c r="B3">
        <v>1427</v>
      </c>
      <c r="C3">
        <v>879</v>
      </c>
      <c r="D3">
        <f t="shared" ref="D3:D21" si="0">C3/B3</f>
        <v>0.61597757533286612</v>
      </c>
      <c r="N3" s="1"/>
    </row>
    <row r="4" spans="1:14" x14ac:dyDescent="0.25">
      <c r="A4">
        <v>2002</v>
      </c>
      <c r="B4">
        <v>1346</v>
      </c>
      <c r="C4">
        <v>765</v>
      </c>
      <c r="D4">
        <f t="shared" si="0"/>
        <v>0.56835066864784545</v>
      </c>
      <c r="N4" s="1"/>
    </row>
    <row r="5" spans="1:14" x14ac:dyDescent="0.25">
      <c r="A5">
        <v>2003</v>
      </c>
      <c r="B5">
        <v>1373</v>
      </c>
      <c r="C5">
        <v>750</v>
      </c>
      <c r="D5">
        <f t="shared" si="0"/>
        <v>0.54624908958485074</v>
      </c>
    </row>
    <row r="6" spans="1:14" x14ac:dyDescent="0.25">
      <c r="A6">
        <v>2004</v>
      </c>
      <c r="B6">
        <v>1245</v>
      </c>
      <c r="C6">
        <v>709</v>
      </c>
      <c r="D6">
        <f t="shared" si="0"/>
        <v>0.56947791164658634</v>
      </c>
      <c r="N6" s="1"/>
    </row>
    <row r="7" spans="1:14" x14ac:dyDescent="0.25">
      <c r="A7">
        <v>2005</v>
      </c>
      <c r="B7">
        <v>1646</v>
      </c>
      <c r="C7">
        <v>987</v>
      </c>
      <c r="D7">
        <f t="shared" si="0"/>
        <v>0.59963547995139732</v>
      </c>
      <c r="N7" s="1"/>
    </row>
    <row r="8" spans="1:14" x14ac:dyDescent="0.25">
      <c r="A8">
        <v>2006</v>
      </c>
      <c r="B8">
        <v>1702</v>
      </c>
      <c r="C8">
        <v>1028</v>
      </c>
      <c r="D8">
        <f t="shared" si="0"/>
        <v>0.60399529964747356</v>
      </c>
      <c r="G8" s="2"/>
      <c r="H8" s="1"/>
      <c r="I8" s="1"/>
      <c r="J8" s="2"/>
    </row>
    <row r="9" spans="1:14" x14ac:dyDescent="0.25">
      <c r="A9">
        <v>2007</v>
      </c>
      <c r="B9">
        <v>1743</v>
      </c>
      <c r="C9">
        <v>1042</v>
      </c>
      <c r="D9">
        <f t="shared" si="0"/>
        <v>0.59781985083189904</v>
      </c>
      <c r="G9" s="2"/>
      <c r="H9" s="1"/>
      <c r="I9" s="1"/>
      <c r="J9" s="2"/>
    </row>
    <row r="10" spans="1:14" x14ac:dyDescent="0.25">
      <c r="A10">
        <v>2008</v>
      </c>
      <c r="B10">
        <v>1726</v>
      </c>
      <c r="C10">
        <v>935</v>
      </c>
      <c r="D10">
        <f t="shared" si="0"/>
        <v>0.54171494785631513</v>
      </c>
      <c r="G10" s="2"/>
      <c r="H10" s="1"/>
      <c r="I10" s="1"/>
      <c r="J10" s="2"/>
    </row>
    <row r="11" spans="1:14" x14ac:dyDescent="0.25">
      <c r="A11">
        <v>2009</v>
      </c>
      <c r="B11">
        <v>1562</v>
      </c>
      <c r="C11">
        <v>938</v>
      </c>
      <c r="D11">
        <f t="shared" si="0"/>
        <v>0.60051216389244555</v>
      </c>
      <c r="G11" s="2"/>
      <c r="H11" s="1"/>
      <c r="I11" s="1"/>
      <c r="J11" s="2"/>
    </row>
    <row r="12" spans="1:14" x14ac:dyDescent="0.25">
      <c r="A12">
        <v>2010</v>
      </c>
      <c r="B12">
        <v>1761</v>
      </c>
      <c r="C12">
        <v>1068</v>
      </c>
      <c r="D12">
        <f t="shared" si="0"/>
        <v>0.60647359454855199</v>
      </c>
      <c r="G12" s="2"/>
      <c r="H12" s="1"/>
      <c r="I12" s="1"/>
      <c r="J12" s="2"/>
    </row>
    <row r="13" spans="1:14" x14ac:dyDescent="0.25">
      <c r="A13">
        <v>2011</v>
      </c>
      <c r="B13">
        <v>1777</v>
      </c>
      <c r="C13">
        <v>1101</v>
      </c>
      <c r="D13">
        <f t="shared" si="0"/>
        <v>0.61958356781091728</v>
      </c>
      <c r="G13" s="2"/>
      <c r="H13" s="1"/>
      <c r="I13" s="1"/>
      <c r="J13" s="2"/>
    </row>
    <row r="14" spans="1:14" x14ac:dyDescent="0.25">
      <c r="A14">
        <v>2012</v>
      </c>
      <c r="B14">
        <v>1394</v>
      </c>
      <c r="C14">
        <v>846</v>
      </c>
      <c r="D14">
        <f t="shared" si="0"/>
        <v>0.60688665710186518</v>
      </c>
      <c r="G14" s="2"/>
      <c r="H14" s="1"/>
      <c r="I14" s="1"/>
      <c r="J14" s="2"/>
    </row>
    <row r="15" spans="1:14" x14ac:dyDescent="0.25">
      <c r="A15">
        <v>2013</v>
      </c>
      <c r="B15">
        <v>1915</v>
      </c>
      <c r="C15">
        <v>1169</v>
      </c>
      <c r="D15">
        <f t="shared" si="0"/>
        <v>0.61044386422976504</v>
      </c>
      <c r="G15" s="2"/>
      <c r="H15" s="1"/>
      <c r="I15" s="1"/>
      <c r="J15" s="2"/>
    </row>
    <row r="16" spans="1:14" x14ac:dyDescent="0.25">
      <c r="A16">
        <v>2014</v>
      </c>
      <c r="B16">
        <v>2063</v>
      </c>
      <c r="C16">
        <v>1278</v>
      </c>
      <c r="D16">
        <f t="shared" si="0"/>
        <v>0.6194861851672322</v>
      </c>
      <c r="G16" s="2"/>
      <c r="H16" s="1"/>
      <c r="I16" s="1"/>
      <c r="J16" s="2"/>
    </row>
    <row r="17" spans="1:12" x14ac:dyDescent="0.25">
      <c r="A17">
        <v>2015</v>
      </c>
      <c r="B17">
        <v>2110</v>
      </c>
      <c r="C17">
        <v>1327</v>
      </c>
      <c r="D17">
        <f t="shared" si="0"/>
        <v>0.62890995260663507</v>
      </c>
      <c r="G17" s="2"/>
      <c r="H17" s="1"/>
      <c r="I17" s="1"/>
      <c r="J17" s="2"/>
    </row>
    <row r="18" spans="1:12" x14ac:dyDescent="0.25">
      <c r="A18">
        <v>2016</v>
      </c>
      <c r="B18">
        <v>1662</v>
      </c>
      <c r="C18">
        <v>1061</v>
      </c>
      <c r="D18">
        <f t="shared" si="0"/>
        <v>0.63838748495788211</v>
      </c>
      <c r="G18" s="2"/>
      <c r="H18" s="1"/>
      <c r="I18" s="1"/>
      <c r="J18" s="2"/>
    </row>
    <row r="19" spans="1:12" x14ac:dyDescent="0.25">
      <c r="A19">
        <v>2017</v>
      </c>
      <c r="B19">
        <v>1891</v>
      </c>
      <c r="C19">
        <v>1162</v>
      </c>
      <c r="D19">
        <f t="shared" si="0"/>
        <v>0.61448968799576942</v>
      </c>
      <c r="G19" s="2"/>
      <c r="H19" s="1"/>
      <c r="I19" s="1"/>
      <c r="J19" s="2"/>
    </row>
    <row r="20" spans="1:12" x14ac:dyDescent="0.25">
      <c r="A20">
        <v>2018</v>
      </c>
      <c r="B20">
        <v>1957</v>
      </c>
      <c r="C20">
        <v>1302</v>
      </c>
      <c r="D20">
        <f t="shared" si="0"/>
        <v>0.66530403679100669</v>
      </c>
      <c r="G20" s="2"/>
      <c r="H20" s="1"/>
      <c r="I20" s="1"/>
      <c r="J20" s="2"/>
    </row>
    <row r="21" spans="1:12" x14ac:dyDescent="0.25">
      <c r="A21">
        <v>2019</v>
      </c>
      <c r="B21">
        <v>1871</v>
      </c>
      <c r="C21">
        <v>1201</v>
      </c>
      <c r="D21">
        <f t="shared" si="0"/>
        <v>0.64190272581507213</v>
      </c>
      <c r="G21" s="2"/>
      <c r="H21" s="1"/>
      <c r="I21" s="1"/>
      <c r="J21" s="2"/>
    </row>
    <row r="22" spans="1:12" x14ac:dyDescent="0.25">
      <c r="C22" s="1"/>
    </row>
    <row r="23" spans="1:12" x14ac:dyDescent="0.25">
      <c r="H23" s="1"/>
      <c r="I23" s="1"/>
      <c r="J23" s="2"/>
    </row>
    <row r="24" spans="1:12" x14ac:dyDescent="0.25">
      <c r="H24" s="2"/>
      <c r="I24" s="2"/>
    </row>
    <row r="26" spans="1:12" x14ac:dyDescent="0.25">
      <c r="A26" s="3"/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3"/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5">
      <c r="A28" s="3"/>
      <c r="C28" s="4"/>
      <c r="I28" s="4"/>
      <c r="J28" s="4"/>
    </row>
    <row r="29" spans="1:12" x14ac:dyDescent="0.25">
      <c r="A29" s="3"/>
      <c r="H29" s="4"/>
      <c r="I29" s="4"/>
      <c r="J29" s="4"/>
    </row>
  </sheetData>
  <sortState ref="E2:F21">
    <sortCondition ref="E2:E2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2020-07-24T14:09:07Z</dcterms:created>
  <dcterms:modified xsi:type="dcterms:W3CDTF">2020-08-06T16:07:47Z</dcterms:modified>
</cp:coreProperties>
</file>