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MA-2020\"/>
    </mc:Choice>
  </mc:AlternateContent>
  <xr:revisionPtr revIDLastSave="0" documentId="13_ncr:1_{AA9A21A4-8258-4100-8DD3-E37666E5EC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.1P.AP" sheetId="40" r:id="rId1"/>
    <sheet name="MA.MAD.TS" sheetId="41" r:id="rId2"/>
    <sheet name="MA.MSE.MAPE" sheetId="42" r:id="rId3"/>
    <sheet name="BIA.MAD.MSE.MAPE.TS" sheetId="43" r:id="rId4"/>
    <sheet name="0.ArdiData28Fixed" sheetId="24" r:id="rId5"/>
  </sheets>
  <definedNames>
    <definedName name="Page1">#REF!</definedName>
    <definedName name="solver_typ" localSheetId="4" hidden="1">2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er" localSheetId="4" hidden="1">17</definedName>
    <definedName name="solver_ver" localSheetId="0" hidden="1">17</definedName>
    <definedName name="solver_ver" localSheetId="1" hidden="1">17</definedName>
    <definedName name="solver_ver" localSheetId="2" hidden="1">17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" i="24" l="1"/>
  <c r="Y4" i="24"/>
  <c r="Y7" i="24"/>
  <c r="Y6" i="24"/>
  <c r="P2" i="24"/>
  <c r="Q2" i="24"/>
  <c r="R2" i="24"/>
  <c r="P3" i="24"/>
  <c r="Q3" i="24"/>
  <c r="Q9" i="24" s="1"/>
  <c r="R3" i="24"/>
  <c r="P4" i="24"/>
  <c r="Q4" i="24"/>
  <c r="Q6" i="24" s="1"/>
  <c r="Q10" i="24" s="1"/>
  <c r="R4" i="24"/>
  <c r="P5" i="24"/>
  <c r="Q5" i="24"/>
  <c r="R5" i="24"/>
  <c r="R6" i="24" s="1"/>
  <c r="R10" i="24" s="1"/>
  <c r="P6" i="24"/>
  <c r="P10" i="24" s="1"/>
  <c r="P7" i="24"/>
  <c r="P8" i="24" s="1"/>
  <c r="Q7" i="24"/>
  <c r="R7" i="24"/>
  <c r="Q8" i="24"/>
  <c r="R8" i="24"/>
  <c r="P9" i="24"/>
  <c r="R9" i="24"/>
  <c r="O10" i="24"/>
  <c r="O9" i="24"/>
  <c r="O7" i="24"/>
  <c r="O6" i="24"/>
  <c r="O5" i="24"/>
  <c r="O4" i="24"/>
  <c r="O3" i="24"/>
  <c r="O2" i="24"/>
  <c r="D29" i="43" l="1"/>
  <c r="E29" i="43" s="1"/>
  <c r="C29" i="43"/>
  <c r="D30" i="43" s="1"/>
  <c r="D28" i="43"/>
  <c r="E28" i="43" s="1"/>
  <c r="C28" i="43"/>
  <c r="C27" i="43"/>
  <c r="E26" i="43"/>
  <c r="H26" i="43" s="1"/>
  <c r="D26" i="43"/>
  <c r="C26" i="43"/>
  <c r="D27" i="43" s="1"/>
  <c r="E27" i="43" s="1"/>
  <c r="C25" i="43"/>
  <c r="C24" i="43"/>
  <c r="D25" i="43" s="1"/>
  <c r="E25" i="43" s="1"/>
  <c r="D23" i="43"/>
  <c r="E23" i="43" s="1"/>
  <c r="C23" i="43"/>
  <c r="D24" i="43" s="1"/>
  <c r="E24" i="43" s="1"/>
  <c r="F24" i="43" s="1"/>
  <c r="G24" i="43" s="1"/>
  <c r="C22" i="43"/>
  <c r="D21" i="43"/>
  <c r="E21" i="43" s="1"/>
  <c r="C21" i="43"/>
  <c r="D22" i="43" s="1"/>
  <c r="E22" i="43" s="1"/>
  <c r="H22" i="43" s="1"/>
  <c r="D20" i="43"/>
  <c r="E20" i="43" s="1"/>
  <c r="C20" i="43"/>
  <c r="C19" i="43"/>
  <c r="C18" i="43"/>
  <c r="D19" i="43" s="1"/>
  <c r="E19" i="43" s="1"/>
  <c r="E17" i="43"/>
  <c r="C17" i="43"/>
  <c r="D18" i="43" s="1"/>
  <c r="E18" i="43" s="1"/>
  <c r="H16" i="43"/>
  <c r="C16" i="43"/>
  <c r="D17" i="43" s="1"/>
  <c r="D15" i="43"/>
  <c r="E15" i="43" s="1"/>
  <c r="C15" i="43"/>
  <c r="D16" i="43" s="1"/>
  <c r="E16" i="43" s="1"/>
  <c r="F16" i="43" s="1"/>
  <c r="G16" i="43" s="1"/>
  <c r="F14" i="43"/>
  <c r="G14" i="43" s="1"/>
  <c r="C14" i="43"/>
  <c r="D13" i="43"/>
  <c r="E13" i="43" s="1"/>
  <c r="C13" i="43"/>
  <c r="D14" i="43" s="1"/>
  <c r="E14" i="43" s="1"/>
  <c r="H14" i="43" s="1"/>
  <c r="D12" i="43"/>
  <c r="E12" i="43" s="1"/>
  <c r="C12" i="43"/>
  <c r="C11" i="43"/>
  <c r="C10" i="43"/>
  <c r="D11" i="43" s="1"/>
  <c r="E11" i="43" s="1"/>
  <c r="C9" i="43"/>
  <c r="D10" i="43" s="1"/>
  <c r="E10" i="43" s="1"/>
  <c r="C8" i="43"/>
  <c r="D9" i="43" s="1"/>
  <c r="E9" i="43" s="1"/>
  <c r="D7" i="43"/>
  <c r="E7" i="43" s="1"/>
  <c r="C7" i="43"/>
  <c r="D8" i="43" s="1"/>
  <c r="E8" i="43" s="1"/>
  <c r="F8" i="43" s="1"/>
  <c r="G8" i="43" s="1"/>
  <c r="C6" i="43"/>
  <c r="D5" i="43"/>
  <c r="E5" i="43" s="1"/>
  <c r="C5" i="43"/>
  <c r="D6" i="43" s="1"/>
  <c r="E6" i="43" s="1"/>
  <c r="H6" i="43" s="1"/>
  <c r="C4" i="43"/>
  <c r="I56" i="42"/>
  <c r="C52" i="42"/>
  <c r="C51" i="42"/>
  <c r="D50" i="42"/>
  <c r="C50" i="42"/>
  <c r="F50" i="42" s="1"/>
  <c r="J49" i="42"/>
  <c r="C49" i="42"/>
  <c r="F49" i="42" s="1"/>
  <c r="D48" i="42"/>
  <c r="C48" i="42"/>
  <c r="F48" i="42" s="1"/>
  <c r="D47" i="42"/>
  <c r="C47" i="42"/>
  <c r="F47" i="42" s="1"/>
  <c r="F46" i="42"/>
  <c r="D46" i="42"/>
  <c r="C46" i="42"/>
  <c r="C45" i="42"/>
  <c r="C44" i="42"/>
  <c r="F44" i="42" s="1"/>
  <c r="F43" i="42"/>
  <c r="C43" i="42"/>
  <c r="D43" i="42" s="1"/>
  <c r="C42" i="42"/>
  <c r="F42" i="42" s="1"/>
  <c r="C41" i="42"/>
  <c r="F41" i="42" s="1"/>
  <c r="D40" i="42"/>
  <c r="C40" i="42"/>
  <c r="F40" i="42" s="1"/>
  <c r="D39" i="42"/>
  <c r="C39" i="42"/>
  <c r="F39" i="42" s="1"/>
  <c r="F38" i="42"/>
  <c r="D38" i="42"/>
  <c r="C38" i="42"/>
  <c r="C37" i="42"/>
  <c r="C36" i="42"/>
  <c r="F36" i="42" s="1"/>
  <c r="F35" i="42"/>
  <c r="C35" i="42"/>
  <c r="D35" i="42" s="1"/>
  <c r="C34" i="42"/>
  <c r="F34" i="42" s="1"/>
  <c r="F33" i="42"/>
  <c r="C33" i="42"/>
  <c r="D33" i="42" s="1"/>
  <c r="D32" i="42"/>
  <c r="C32" i="42"/>
  <c r="F32" i="42" s="1"/>
  <c r="D31" i="42"/>
  <c r="C31" i="42"/>
  <c r="F31" i="42" s="1"/>
  <c r="F30" i="42"/>
  <c r="D30" i="42"/>
  <c r="C30" i="42"/>
  <c r="C29" i="42"/>
  <c r="C28" i="42"/>
  <c r="F28" i="42" s="1"/>
  <c r="F27" i="42"/>
  <c r="D27" i="42"/>
  <c r="C27" i="42"/>
  <c r="C26" i="42"/>
  <c r="F26" i="42" s="1"/>
  <c r="F25" i="42"/>
  <c r="C25" i="42"/>
  <c r="D25" i="42" s="1"/>
  <c r="D24" i="42"/>
  <c r="C24" i="42"/>
  <c r="F24" i="42" s="1"/>
  <c r="D23" i="42"/>
  <c r="C23" i="42"/>
  <c r="F23" i="42" s="1"/>
  <c r="F22" i="42"/>
  <c r="D22" i="42"/>
  <c r="C22" i="42"/>
  <c r="C21" i="42"/>
  <c r="C20" i="42"/>
  <c r="F20" i="42" s="1"/>
  <c r="F19" i="42"/>
  <c r="D19" i="42"/>
  <c r="C19" i="42"/>
  <c r="C18" i="42"/>
  <c r="F18" i="42" s="1"/>
  <c r="F17" i="42"/>
  <c r="C17" i="42"/>
  <c r="D17" i="42" s="1"/>
  <c r="D16" i="42"/>
  <c r="C16" i="42"/>
  <c r="F16" i="42" s="1"/>
  <c r="D15" i="42"/>
  <c r="C15" i="42"/>
  <c r="F15" i="42" s="1"/>
  <c r="F14" i="42"/>
  <c r="D14" i="42"/>
  <c r="C14" i="42"/>
  <c r="C13" i="42"/>
  <c r="F13" i="42" s="1"/>
  <c r="C12" i="42"/>
  <c r="F12" i="42" s="1"/>
  <c r="F11" i="42"/>
  <c r="D11" i="42"/>
  <c r="C11" i="42"/>
  <c r="C10" i="42"/>
  <c r="F9" i="42"/>
  <c r="C9" i="42"/>
  <c r="D9" i="42" s="1"/>
  <c r="C8" i="42"/>
  <c r="F8" i="42" s="1"/>
  <c r="C52" i="41"/>
  <c r="C51" i="41"/>
  <c r="D51" i="41" s="1"/>
  <c r="E51" i="41" s="1"/>
  <c r="I50" i="41"/>
  <c r="D50" i="41"/>
  <c r="E50" i="41" s="1"/>
  <c r="C50" i="41"/>
  <c r="E49" i="41"/>
  <c r="D49" i="41"/>
  <c r="C49" i="41"/>
  <c r="D48" i="41"/>
  <c r="E48" i="41" s="1"/>
  <c r="C48" i="41"/>
  <c r="C47" i="41"/>
  <c r="D47" i="41" s="1"/>
  <c r="E47" i="41" s="1"/>
  <c r="E46" i="41"/>
  <c r="D46" i="41"/>
  <c r="C46" i="41"/>
  <c r="E45" i="41"/>
  <c r="C45" i="41"/>
  <c r="D45" i="41" s="1"/>
  <c r="E44" i="41"/>
  <c r="C44" i="41"/>
  <c r="D44" i="41" s="1"/>
  <c r="D43" i="41"/>
  <c r="E43" i="41" s="1"/>
  <c r="C43" i="41"/>
  <c r="D42" i="41"/>
  <c r="E42" i="41" s="1"/>
  <c r="C42" i="41"/>
  <c r="D41" i="41"/>
  <c r="E41" i="41" s="1"/>
  <c r="C41" i="41"/>
  <c r="C40" i="41"/>
  <c r="D40" i="41" s="1"/>
  <c r="E40" i="41" s="1"/>
  <c r="C39" i="41"/>
  <c r="D39" i="41" s="1"/>
  <c r="E39" i="41" s="1"/>
  <c r="C38" i="41"/>
  <c r="D38" i="41" s="1"/>
  <c r="E38" i="41" s="1"/>
  <c r="E37" i="41"/>
  <c r="D37" i="41"/>
  <c r="C37" i="41"/>
  <c r="C36" i="41"/>
  <c r="D36" i="41" s="1"/>
  <c r="E36" i="41" s="1"/>
  <c r="C35" i="41"/>
  <c r="D35" i="41" s="1"/>
  <c r="E35" i="41" s="1"/>
  <c r="C34" i="41"/>
  <c r="D34" i="41" s="1"/>
  <c r="E34" i="41" s="1"/>
  <c r="E33" i="41"/>
  <c r="D33" i="41"/>
  <c r="C33" i="41"/>
  <c r="C32" i="41"/>
  <c r="D32" i="41" s="1"/>
  <c r="E32" i="41" s="1"/>
  <c r="C31" i="41"/>
  <c r="D31" i="41" s="1"/>
  <c r="E31" i="41" s="1"/>
  <c r="C30" i="41"/>
  <c r="D30" i="41" s="1"/>
  <c r="E30" i="41" s="1"/>
  <c r="C29" i="41"/>
  <c r="D29" i="41" s="1"/>
  <c r="E29" i="41" s="1"/>
  <c r="C28" i="41"/>
  <c r="D28" i="41" s="1"/>
  <c r="E28" i="41" s="1"/>
  <c r="C27" i="41"/>
  <c r="D27" i="41" s="1"/>
  <c r="E27" i="41" s="1"/>
  <c r="D26" i="41"/>
  <c r="E26" i="41" s="1"/>
  <c r="C26" i="41"/>
  <c r="C25" i="41"/>
  <c r="D25" i="41" s="1"/>
  <c r="E25" i="41" s="1"/>
  <c r="C24" i="41"/>
  <c r="D24" i="41" s="1"/>
  <c r="E24" i="41" s="1"/>
  <c r="C23" i="41"/>
  <c r="D23" i="41" s="1"/>
  <c r="E23" i="41" s="1"/>
  <c r="D22" i="41"/>
  <c r="E22" i="41" s="1"/>
  <c r="C22" i="41"/>
  <c r="C21" i="41"/>
  <c r="D21" i="41" s="1"/>
  <c r="E21" i="41" s="1"/>
  <c r="C20" i="41"/>
  <c r="D20" i="41" s="1"/>
  <c r="E20" i="41" s="1"/>
  <c r="C19" i="41"/>
  <c r="D19" i="41" s="1"/>
  <c r="E19" i="41" s="1"/>
  <c r="D18" i="41"/>
  <c r="E18" i="41" s="1"/>
  <c r="C18" i="41"/>
  <c r="C17" i="41"/>
  <c r="D17" i="41" s="1"/>
  <c r="E17" i="41" s="1"/>
  <c r="C16" i="41"/>
  <c r="D16" i="41" s="1"/>
  <c r="E16" i="41" s="1"/>
  <c r="C15" i="41"/>
  <c r="D15" i="41" s="1"/>
  <c r="E15" i="41" s="1"/>
  <c r="D14" i="41"/>
  <c r="E14" i="41" s="1"/>
  <c r="C14" i="41"/>
  <c r="C13" i="41"/>
  <c r="D13" i="41" s="1"/>
  <c r="E13" i="41" s="1"/>
  <c r="C12" i="41"/>
  <c r="D12" i="41" s="1"/>
  <c r="E12" i="41" s="1"/>
  <c r="C11" i="41"/>
  <c r="D11" i="41" s="1"/>
  <c r="E11" i="41" s="1"/>
  <c r="D10" i="41"/>
  <c r="E10" i="41" s="1"/>
  <c r="C10" i="41"/>
  <c r="C9" i="41"/>
  <c r="D9" i="41" s="1"/>
  <c r="E9" i="41" s="1"/>
  <c r="C8" i="41"/>
  <c r="D8" i="41" s="1"/>
  <c r="E8" i="41" s="1"/>
  <c r="G53" i="40"/>
  <c r="F53" i="40"/>
  <c r="E53" i="40"/>
  <c r="D53" i="40"/>
  <c r="G52" i="40"/>
  <c r="F52" i="40"/>
  <c r="E52" i="40"/>
  <c r="D52" i="40"/>
  <c r="J51" i="40"/>
  <c r="G51" i="40"/>
  <c r="F51" i="40"/>
  <c r="E51" i="40"/>
  <c r="D51" i="40"/>
  <c r="J50" i="40"/>
  <c r="J52" i="40" s="1"/>
  <c r="J53" i="40" s="1"/>
  <c r="G50" i="40"/>
  <c r="F50" i="40"/>
  <c r="E50" i="40"/>
  <c r="D50" i="40"/>
  <c r="J49" i="40"/>
  <c r="G49" i="40"/>
  <c r="F49" i="40"/>
  <c r="E49" i="40"/>
  <c r="D49" i="40"/>
  <c r="G48" i="40"/>
  <c r="F48" i="40"/>
  <c r="E48" i="40"/>
  <c r="D48" i="40"/>
  <c r="J47" i="40"/>
  <c r="J48" i="40" s="1"/>
  <c r="G47" i="40"/>
  <c r="F47" i="40"/>
  <c r="E47" i="40"/>
  <c r="D47" i="40"/>
  <c r="J46" i="40"/>
  <c r="G46" i="40"/>
  <c r="F46" i="40"/>
  <c r="E46" i="40"/>
  <c r="D46" i="40"/>
  <c r="G45" i="40"/>
  <c r="F45" i="40"/>
  <c r="E45" i="40"/>
  <c r="D45" i="40"/>
  <c r="G44" i="40"/>
  <c r="F44" i="40"/>
  <c r="E44" i="40"/>
  <c r="D44" i="40"/>
  <c r="G43" i="40"/>
  <c r="F43" i="40"/>
  <c r="E43" i="40"/>
  <c r="D43" i="40"/>
  <c r="G42" i="40"/>
  <c r="F42" i="40"/>
  <c r="E42" i="40"/>
  <c r="D42" i="40"/>
  <c r="G41" i="40"/>
  <c r="F41" i="40"/>
  <c r="E41" i="40"/>
  <c r="D41" i="40"/>
  <c r="G40" i="40"/>
  <c r="F40" i="40"/>
  <c r="E40" i="40"/>
  <c r="D40" i="40"/>
  <c r="G39" i="40"/>
  <c r="F39" i="40"/>
  <c r="E39" i="40"/>
  <c r="D39" i="40"/>
  <c r="G38" i="40"/>
  <c r="F38" i="40"/>
  <c r="E38" i="40"/>
  <c r="D38" i="40"/>
  <c r="G37" i="40"/>
  <c r="F37" i="40"/>
  <c r="E37" i="40"/>
  <c r="D37" i="40"/>
  <c r="G36" i="40"/>
  <c r="F36" i="40"/>
  <c r="E36" i="40"/>
  <c r="D36" i="40"/>
  <c r="G35" i="40"/>
  <c r="F35" i="40"/>
  <c r="E35" i="40"/>
  <c r="D35" i="40"/>
  <c r="G34" i="40"/>
  <c r="F34" i="40"/>
  <c r="E34" i="40"/>
  <c r="D34" i="40"/>
  <c r="G33" i="40"/>
  <c r="F33" i="40"/>
  <c r="E33" i="40"/>
  <c r="D33" i="40"/>
  <c r="G32" i="40"/>
  <c r="F32" i="40"/>
  <c r="E32" i="40"/>
  <c r="D32" i="40"/>
  <c r="G31" i="40"/>
  <c r="F31" i="40"/>
  <c r="E31" i="40"/>
  <c r="D31" i="40"/>
  <c r="G30" i="40"/>
  <c r="F30" i="40"/>
  <c r="E30" i="40"/>
  <c r="D30" i="40"/>
  <c r="G29" i="40"/>
  <c r="F29" i="40"/>
  <c r="E29" i="40"/>
  <c r="D29" i="40"/>
  <c r="G28" i="40"/>
  <c r="F28" i="40"/>
  <c r="E28" i="40"/>
  <c r="D28" i="40"/>
  <c r="G27" i="40"/>
  <c r="F27" i="40"/>
  <c r="E27" i="40"/>
  <c r="D27" i="40"/>
  <c r="G26" i="40"/>
  <c r="F26" i="40"/>
  <c r="E26" i="40"/>
  <c r="D26" i="40"/>
  <c r="G25" i="40"/>
  <c r="F25" i="40"/>
  <c r="E25" i="40"/>
  <c r="D25" i="40"/>
  <c r="G24" i="40"/>
  <c r="F24" i="40"/>
  <c r="E24" i="40"/>
  <c r="D24" i="40"/>
  <c r="G23" i="40"/>
  <c r="F23" i="40"/>
  <c r="E23" i="40"/>
  <c r="D23" i="40"/>
  <c r="G22" i="40"/>
  <c r="F22" i="40"/>
  <c r="E22" i="40"/>
  <c r="D22" i="40"/>
  <c r="G21" i="40"/>
  <c r="F21" i="40"/>
  <c r="E21" i="40"/>
  <c r="D21" i="40"/>
  <c r="G20" i="40"/>
  <c r="F20" i="40"/>
  <c r="E20" i="40"/>
  <c r="D20" i="40"/>
  <c r="G19" i="40"/>
  <c r="F19" i="40"/>
  <c r="E19" i="40"/>
  <c r="D19" i="40"/>
  <c r="G18" i="40"/>
  <c r="F18" i="40"/>
  <c r="E18" i="40"/>
  <c r="D18" i="40"/>
  <c r="G17" i="40"/>
  <c r="F17" i="40"/>
  <c r="E17" i="40"/>
  <c r="D17" i="40"/>
  <c r="G16" i="40"/>
  <c r="F16" i="40"/>
  <c r="E16" i="40"/>
  <c r="D16" i="40"/>
  <c r="G15" i="40"/>
  <c r="F15" i="40"/>
  <c r="E15" i="40"/>
  <c r="D15" i="40"/>
  <c r="G14" i="40"/>
  <c r="F14" i="40"/>
  <c r="E14" i="40"/>
  <c r="D14" i="40"/>
  <c r="G13" i="40"/>
  <c r="F13" i="40"/>
  <c r="E13" i="40"/>
  <c r="D13" i="40"/>
  <c r="G12" i="40"/>
  <c r="F12" i="40"/>
  <c r="E12" i="40"/>
  <c r="D12" i="40"/>
  <c r="G11" i="40"/>
  <c r="F11" i="40"/>
  <c r="E11" i="40"/>
  <c r="D11" i="40"/>
  <c r="F10" i="40"/>
  <c r="E10" i="40"/>
  <c r="D10" i="40"/>
  <c r="F9" i="40"/>
  <c r="E9" i="40"/>
  <c r="D9" i="40"/>
  <c r="F8" i="40"/>
  <c r="E8" i="40"/>
  <c r="D8" i="40"/>
  <c r="F7" i="40"/>
  <c r="E7" i="40"/>
  <c r="D7" i="40"/>
  <c r="F6" i="40"/>
  <c r="E6" i="40"/>
  <c r="D6" i="40"/>
  <c r="F5" i="40"/>
  <c r="E5" i="40"/>
  <c r="D5" i="40"/>
  <c r="E4" i="40"/>
  <c r="D4" i="40"/>
  <c r="S5" i="43"/>
  <c r="P29" i="43"/>
  <c r="P5" i="43"/>
  <c r="V5" i="43"/>
  <c r="S29" i="43"/>
  <c r="Q29" i="43"/>
  <c r="T29" i="43"/>
  <c r="N5" i="43"/>
  <c r="R29" i="43"/>
  <c r="T5" i="43"/>
  <c r="U29" i="43"/>
  <c r="R5" i="43"/>
  <c r="U5" i="43"/>
  <c r="V29" i="43"/>
  <c r="Q5" i="43"/>
  <c r="O5" i="43"/>
  <c r="W5" i="43"/>
  <c r="W29" i="43"/>
  <c r="O29" i="43"/>
  <c r="N29" i="43"/>
  <c r="H25" i="43" l="1"/>
  <c r="F25" i="43"/>
  <c r="G25" i="43" s="1"/>
  <c r="F47" i="41"/>
  <c r="G47" i="41" s="1"/>
  <c r="F50" i="41"/>
  <c r="G50" i="41" s="1"/>
  <c r="F42" i="41"/>
  <c r="G42" i="41" s="1"/>
  <c r="F34" i="41"/>
  <c r="G34" i="41" s="1"/>
  <c r="F45" i="41"/>
  <c r="G45" i="41" s="1"/>
  <c r="F37" i="41"/>
  <c r="G37" i="41" s="1"/>
  <c r="F51" i="41"/>
  <c r="F48" i="41"/>
  <c r="G48" i="41" s="1"/>
  <c r="F43" i="41"/>
  <c r="G43" i="41" s="1"/>
  <c r="F31" i="41"/>
  <c r="G31" i="41" s="1"/>
  <c r="F27" i="41"/>
  <c r="G27" i="41" s="1"/>
  <c r="F19" i="41"/>
  <c r="G19" i="41" s="1"/>
  <c r="F11" i="41"/>
  <c r="G11" i="41" s="1"/>
  <c r="F49" i="41"/>
  <c r="G49" i="41" s="1"/>
  <c r="F41" i="41"/>
  <c r="G41" i="41" s="1"/>
  <c r="F39" i="41"/>
  <c r="G39" i="41" s="1"/>
  <c r="F22" i="41"/>
  <c r="G22" i="41" s="1"/>
  <c r="F14" i="41"/>
  <c r="G14" i="41" s="1"/>
  <c r="F35" i="41"/>
  <c r="G35" i="41" s="1"/>
  <c r="F8" i="41"/>
  <c r="G8" i="41" s="1"/>
  <c r="F25" i="41"/>
  <c r="G25" i="41" s="1"/>
  <c r="F17" i="41"/>
  <c r="G17" i="41" s="1"/>
  <c r="F9" i="41"/>
  <c r="G9" i="41" s="1"/>
  <c r="F46" i="41"/>
  <c r="G46" i="41" s="1"/>
  <c r="F33" i="41"/>
  <c r="G33" i="41" s="1"/>
  <c r="F38" i="41"/>
  <c r="G38" i="41" s="1"/>
  <c r="F36" i="41"/>
  <c r="G36" i="41" s="1"/>
  <c r="F32" i="41"/>
  <c r="G32" i="41" s="1"/>
  <c r="F30" i="41"/>
  <c r="G30" i="41" s="1"/>
  <c r="F20" i="41"/>
  <c r="G20" i="41" s="1"/>
  <c r="F12" i="41"/>
  <c r="G12" i="41" s="1"/>
  <c r="F24" i="41"/>
  <c r="G24" i="41" s="1"/>
  <c r="F28" i="41"/>
  <c r="G28" i="41" s="1"/>
  <c r="F23" i="41"/>
  <c r="G23" i="41" s="1"/>
  <c r="F15" i="41"/>
  <c r="G15" i="41" s="1"/>
  <c r="F29" i="41"/>
  <c r="G29" i="41" s="1"/>
  <c r="F40" i="41"/>
  <c r="G40" i="41" s="1"/>
  <c r="F26" i="41"/>
  <c r="G26" i="41" s="1"/>
  <c r="F18" i="41"/>
  <c r="G18" i="41" s="1"/>
  <c r="F10" i="41"/>
  <c r="G10" i="41" s="1"/>
  <c r="F44" i="41"/>
  <c r="G44" i="41" s="1"/>
  <c r="F21" i="41"/>
  <c r="G21" i="41" s="1"/>
  <c r="F13" i="41"/>
  <c r="G13" i="41" s="1"/>
  <c r="F16" i="41"/>
  <c r="G16" i="41" s="1"/>
  <c r="H9" i="43"/>
  <c r="F9" i="43"/>
  <c r="G9" i="43" s="1"/>
  <c r="G39" i="42"/>
  <c r="G10" i="42"/>
  <c r="G40" i="42"/>
  <c r="G8" i="42"/>
  <c r="G19" i="42"/>
  <c r="F45" i="42"/>
  <c r="D45" i="42"/>
  <c r="H13" i="43"/>
  <c r="F13" i="43"/>
  <c r="G13" i="43" s="1"/>
  <c r="D8" i="42"/>
  <c r="F29" i="42"/>
  <c r="D29" i="42"/>
  <c r="F37" i="42"/>
  <c r="D37" i="42"/>
  <c r="H7" i="43"/>
  <c r="F7" i="43"/>
  <c r="G7" i="43" s="1"/>
  <c r="I13" i="43"/>
  <c r="H18" i="43"/>
  <c r="F18" i="43"/>
  <c r="G18" i="43" s="1"/>
  <c r="H20" i="43"/>
  <c r="F20" i="43"/>
  <c r="G20" i="43" s="1"/>
  <c r="H23" i="43"/>
  <c r="F23" i="43"/>
  <c r="G23" i="43" s="1"/>
  <c r="D33" i="43"/>
  <c r="D32" i="43"/>
  <c r="F11" i="43"/>
  <c r="G11" i="43" s="1"/>
  <c r="H11" i="43"/>
  <c r="H17" i="43"/>
  <c r="F17" i="43"/>
  <c r="G17" i="43" s="1"/>
  <c r="H29" i="43"/>
  <c r="F29" i="43"/>
  <c r="G29" i="43" s="1"/>
  <c r="F21" i="42"/>
  <c r="D21" i="42"/>
  <c r="I26" i="43"/>
  <c r="I18" i="43"/>
  <c r="I10" i="43"/>
  <c r="I23" i="43"/>
  <c r="I15" i="43"/>
  <c r="I7" i="43"/>
  <c r="I5" i="43"/>
  <c r="I28" i="43"/>
  <c r="I20" i="43"/>
  <c r="I12" i="43"/>
  <c r="H5" i="43"/>
  <c r="I25" i="43"/>
  <c r="I17" i="43"/>
  <c r="I9" i="43"/>
  <c r="I22" i="43"/>
  <c r="I14" i="43"/>
  <c r="I6" i="43"/>
  <c r="F5" i="43"/>
  <c r="I27" i="43"/>
  <c r="I19" i="43"/>
  <c r="I11" i="43"/>
  <c r="I24" i="43"/>
  <c r="I16" i="43"/>
  <c r="I8" i="43"/>
  <c r="I29" i="43"/>
  <c r="F27" i="43"/>
  <c r="G27" i="43" s="1"/>
  <c r="H27" i="43"/>
  <c r="H8" i="43"/>
  <c r="F19" i="43"/>
  <c r="G19" i="43" s="1"/>
  <c r="H19" i="43"/>
  <c r="H21" i="43"/>
  <c r="F21" i="43"/>
  <c r="G21" i="43" s="1"/>
  <c r="H24" i="43"/>
  <c r="G9" i="42"/>
  <c r="D13" i="42"/>
  <c r="F51" i="42"/>
  <c r="D51" i="42"/>
  <c r="H10" i="43"/>
  <c r="F10" i="43"/>
  <c r="G10" i="43" s="1"/>
  <c r="H12" i="43"/>
  <c r="F12" i="43"/>
  <c r="G12" i="43" s="1"/>
  <c r="H15" i="43"/>
  <c r="F15" i="43"/>
  <c r="G15" i="43" s="1"/>
  <c r="I21" i="43"/>
  <c r="D31" i="43"/>
  <c r="F10" i="42"/>
  <c r="G44" i="42" s="1"/>
  <c r="D10" i="42"/>
  <c r="F6" i="43"/>
  <c r="G6" i="43" s="1"/>
  <c r="F22" i="43"/>
  <c r="G22" i="43" s="1"/>
  <c r="H28" i="43"/>
  <c r="F28" i="43"/>
  <c r="G28" i="43" s="1"/>
  <c r="D18" i="42"/>
  <c r="D26" i="42"/>
  <c r="D34" i="42"/>
  <c r="D42" i="42"/>
  <c r="D12" i="42"/>
  <c r="D20" i="42"/>
  <c r="D28" i="42"/>
  <c r="D36" i="42"/>
  <c r="D44" i="42"/>
  <c r="F26" i="43"/>
  <c r="G26" i="43" s="1"/>
  <c r="D41" i="42"/>
  <c r="D49" i="42"/>
  <c r="I58" i="42"/>
  <c r="G27" i="42" l="1"/>
  <c r="G48" i="42"/>
  <c r="G18" i="42"/>
  <c r="G47" i="42"/>
  <c r="M11" i="43"/>
  <c r="G17" i="42"/>
  <c r="G35" i="42"/>
  <c r="G13" i="42"/>
  <c r="G26" i="42"/>
  <c r="G50" i="42"/>
  <c r="G14" i="42"/>
  <c r="G22" i="42"/>
  <c r="G43" i="42"/>
  <c r="G21" i="42"/>
  <c r="G34" i="42"/>
  <c r="G12" i="42"/>
  <c r="L25" i="43"/>
  <c r="L17" i="43"/>
  <c r="L9" i="43"/>
  <c r="L22" i="43"/>
  <c r="L14" i="43"/>
  <c r="L6" i="43"/>
  <c r="L27" i="43"/>
  <c r="L19" i="43"/>
  <c r="L11" i="43"/>
  <c r="L24" i="43"/>
  <c r="L16" i="43"/>
  <c r="L8" i="43"/>
  <c r="L29" i="43"/>
  <c r="L21" i="43"/>
  <c r="L13" i="43"/>
  <c r="L26" i="43"/>
  <c r="L18" i="43"/>
  <c r="L10" i="43"/>
  <c r="L23" i="43"/>
  <c r="L15" i="43"/>
  <c r="L7" i="43"/>
  <c r="L5" i="43"/>
  <c r="L12" i="43"/>
  <c r="L28" i="43"/>
  <c r="L20" i="43"/>
  <c r="E46" i="42"/>
  <c r="E38" i="42"/>
  <c r="E30" i="42"/>
  <c r="E22" i="42"/>
  <c r="E14" i="42"/>
  <c r="E49" i="42"/>
  <c r="E41" i="42"/>
  <c r="E33" i="42"/>
  <c r="E25" i="42"/>
  <c r="E17" i="42"/>
  <c r="E9" i="42"/>
  <c r="E44" i="42"/>
  <c r="E36" i="42"/>
  <c r="E28" i="42"/>
  <c r="E20" i="42"/>
  <c r="E12" i="42"/>
  <c r="E50" i="42"/>
  <c r="E47" i="42"/>
  <c r="E39" i="42"/>
  <c r="E31" i="42"/>
  <c r="E23" i="42"/>
  <c r="E15" i="42"/>
  <c r="E42" i="42"/>
  <c r="E34" i="42"/>
  <c r="E26" i="42"/>
  <c r="E18" i="42"/>
  <c r="E10" i="42"/>
  <c r="E51" i="42"/>
  <c r="E52" i="42" s="1"/>
  <c r="J50" i="42" s="1"/>
  <c r="J51" i="42" s="1"/>
  <c r="I57" i="42" s="1"/>
  <c r="I59" i="42" s="1"/>
  <c r="E45" i="42"/>
  <c r="E37" i="42"/>
  <c r="E29" i="42"/>
  <c r="E21" i="42"/>
  <c r="E13" i="42"/>
  <c r="E48" i="42"/>
  <c r="E40" i="42"/>
  <c r="E32" i="42"/>
  <c r="E24" i="42"/>
  <c r="E35" i="42"/>
  <c r="E27" i="42"/>
  <c r="E16" i="42"/>
  <c r="E43" i="42"/>
  <c r="E19" i="42"/>
  <c r="E8" i="42"/>
  <c r="E11" i="42"/>
  <c r="G30" i="42"/>
  <c r="G29" i="42"/>
  <c r="G42" i="42"/>
  <c r="G20" i="42"/>
  <c r="M22" i="43"/>
  <c r="J23" i="43"/>
  <c r="M23" i="43" s="1"/>
  <c r="J15" i="43"/>
  <c r="M15" i="43" s="1"/>
  <c r="J7" i="43"/>
  <c r="M7" i="43" s="1"/>
  <c r="J5" i="43"/>
  <c r="M5" i="43" s="1"/>
  <c r="J28" i="43"/>
  <c r="J20" i="43"/>
  <c r="J12" i="43"/>
  <c r="M12" i="43" s="1"/>
  <c r="J25" i="43"/>
  <c r="M25" i="43" s="1"/>
  <c r="J17" i="43"/>
  <c r="M17" i="43" s="1"/>
  <c r="J9" i="43"/>
  <c r="M9" i="43" s="1"/>
  <c r="J22" i="43"/>
  <c r="J14" i="43"/>
  <c r="J6" i="43"/>
  <c r="G5" i="43"/>
  <c r="J27" i="43"/>
  <c r="M27" i="43" s="1"/>
  <c r="J19" i="43"/>
  <c r="M19" i="43" s="1"/>
  <c r="J11" i="43"/>
  <c r="J24" i="43"/>
  <c r="M24" i="43" s="1"/>
  <c r="J16" i="43"/>
  <c r="J8" i="43"/>
  <c r="J29" i="43"/>
  <c r="J21" i="43"/>
  <c r="J13" i="43"/>
  <c r="M13" i="43" s="1"/>
  <c r="J18" i="43"/>
  <c r="M18" i="43" s="1"/>
  <c r="J26" i="43"/>
  <c r="J10" i="43"/>
  <c r="M10" i="43" s="1"/>
  <c r="G49" i="42"/>
  <c r="G38" i="42"/>
  <c r="G16" i="42"/>
  <c r="G37" i="42"/>
  <c r="G15" i="42"/>
  <c r="G28" i="42"/>
  <c r="M16" i="43"/>
  <c r="M29" i="43"/>
  <c r="M6" i="43"/>
  <c r="M20" i="43"/>
  <c r="M26" i="43"/>
  <c r="G41" i="42"/>
  <c r="G46" i="42"/>
  <c r="G24" i="42"/>
  <c r="G45" i="42"/>
  <c r="G23" i="42"/>
  <c r="G36" i="42"/>
  <c r="M21" i="43"/>
  <c r="M8" i="43"/>
  <c r="M14" i="43"/>
  <c r="M28" i="43"/>
  <c r="G33" i="42"/>
  <c r="G25" i="42"/>
  <c r="G11" i="42"/>
  <c r="G32" i="42"/>
  <c r="G51" i="42"/>
  <c r="G52" i="42" s="1"/>
  <c r="J52" i="42" s="1"/>
  <c r="J53" i="42" s="1"/>
  <c r="G31" i="42"/>
  <c r="I51" i="41"/>
  <c r="G51" i="41"/>
  <c r="K28" i="43" l="1"/>
  <c r="K20" i="43"/>
  <c r="K12" i="43"/>
  <c r="K25" i="43"/>
  <c r="K17" i="43"/>
  <c r="K9" i="43"/>
  <c r="K22" i="43"/>
  <c r="K14" i="43"/>
  <c r="K6" i="43"/>
  <c r="K27" i="43"/>
  <c r="K19" i="43"/>
  <c r="K11" i="43"/>
  <c r="K24" i="43"/>
  <c r="K16" i="43"/>
  <c r="K8" i="43"/>
  <c r="K29" i="43"/>
  <c r="K21" i="43"/>
  <c r="K13" i="43"/>
  <c r="K26" i="43"/>
  <c r="K18" i="43"/>
  <c r="K10" i="43"/>
  <c r="K15" i="43"/>
  <c r="K5" i="43"/>
  <c r="K23" i="43"/>
  <c r="K7" i="43"/>
  <c r="BB30" i="24" l="1"/>
  <c r="AT30" i="24"/>
  <c r="AO30" i="24"/>
  <c r="BB29" i="24"/>
  <c r="AT29" i="24"/>
  <c r="AO29" i="24"/>
  <c r="BB28" i="24"/>
  <c r="AT28" i="24"/>
  <c r="AO28" i="24"/>
  <c r="BB27" i="24"/>
  <c r="AT27" i="24"/>
  <c r="AO27" i="24"/>
  <c r="BB26" i="24"/>
  <c r="AT26" i="24"/>
  <c r="AO26" i="24"/>
  <c r="BB25" i="24"/>
  <c r="AT25" i="24"/>
  <c r="AO25" i="24"/>
  <c r="BB24" i="24"/>
  <c r="AT24" i="24"/>
  <c r="AO24" i="24"/>
  <c r="BB23" i="24"/>
  <c r="AT23" i="24"/>
  <c r="AO23" i="24"/>
  <c r="BB22" i="24"/>
  <c r="AT22" i="24"/>
  <c r="AO22" i="24"/>
  <c r="BB21" i="24"/>
  <c r="AT21" i="24"/>
  <c r="AO21" i="24"/>
  <c r="BB20" i="24"/>
  <c r="AT20" i="24"/>
  <c r="AO20" i="24"/>
  <c r="BB19" i="24"/>
  <c r="AT19" i="24"/>
  <c r="AO19" i="24"/>
  <c r="BB18" i="24"/>
  <c r="AT18" i="24"/>
  <c r="AO18" i="24"/>
  <c r="BB17" i="24"/>
  <c r="AT17" i="24"/>
  <c r="AO17" i="24"/>
  <c r="BB16" i="24"/>
  <c r="AT16" i="24"/>
  <c r="AO16" i="24"/>
  <c r="BB15" i="24"/>
  <c r="AT15" i="24"/>
  <c r="AO15" i="24"/>
  <c r="BB14" i="24"/>
  <c r="AT14" i="24"/>
  <c r="AO14" i="24"/>
  <c r="BB13" i="24"/>
  <c r="AT13" i="24"/>
  <c r="AO13" i="24"/>
  <c r="BB12" i="24"/>
  <c r="AT12" i="24"/>
  <c r="AO12" i="24"/>
  <c r="BB11" i="24"/>
  <c r="AT11" i="24"/>
  <c r="AO11" i="24"/>
  <c r="BB10" i="24"/>
  <c r="AX10" i="24"/>
  <c r="AT10" i="24"/>
  <c r="AR10" i="24"/>
  <c r="AR14" i="24" s="1"/>
  <c r="AO10" i="24"/>
  <c r="BB9" i="24"/>
  <c r="AX9" i="24"/>
  <c r="AX13" i="24" s="1"/>
  <c r="AT9" i="24"/>
  <c r="AR9" i="24"/>
  <c r="AR13" i="24" s="1"/>
  <c r="AO9" i="24"/>
  <c r="BB8" i="24"/>
  <c r="AX8" i="24"/>
  <c r="AX12" i="24" s="1"/>
  <c r="AT8" i="24"/>
  <c r="AR8" i="24"/>
  <c r="AR12" i="24" s="1"/>
  <c r="AO8" i="24"/>
  <c r="BB7" i="24"/>
  <c r="AX7" i="24"/>
  <c r="AX11" i="24" s="1"/>
  <c r="AT7" i="24"/>
  <c r="AR7" i="24"/>
  <c r="AR11" i="24" s="1"/>
  <c r="AO7" i="24"/>
  <c r="BB6" i="24"/>
  <c r="AT6" i="24"/>
  <c r="AQ6" i="24"/>
  <c r="AO6" i="24"/>
  <c r="BB5" i="24"/>
  <c r="AT5" i="24"/>
  <c r="AQ5" i="24"/>
  <c r="AO5" i="24"/>
  <c r="BB4" i="24"/>
  <c r="AT4" i="24"/>
  <c r="AQ4" i="24"/>
  <c r="AO4" i="24"/>
  <c r="BB3" i="24"/>
  <c r="AT3" i="24"/>
  <c r="AQ3" i="24"/>
  <c r="AO3" i="24"/>
  <c r="Y2" i="24" l="1"/>
  <c r="Y3" i="24" s="1"/>
  <c r="AQ8" i="24"/>
  <c r="AQ10" i="24"/>
  <c r="O8" i="24"/>
  <c r="AP13" i="24"/>
  <c r="AX15" i="24"/>
  <c r="AR18" i="24"/>
  <c r="AQ14" i="24"/>
  <c r="AX17" i="24"/>
  <c r="AR16" i="24"/>
  <c r="AQ12" i="24"/>
  <c r="AR17" i="24"/>
  <c r="AQ13" i="24"/>
  <c r="AR15" i="24"/>
  <c r="AQ11" i="24"/>
  <c r="AX16" i="24"/>
  <c r="AP11" i="24"/>
  <c r="AP4" i="24"/>
  <c r="AS4" i="24" s="1"/>
  <c r="AP8" i="24"/>
  <c r="AQ9" i="24"/>
  <c r="AP15" i="24"/>
  <c r="AP17" i="24"/>
  <c r="AP19" i="24"/>
  <c r="AP21" i="24"/>
  <c r="AP23" i="24"/>
  <c r="AP25" i="24"/>
  <c r="AP27" i="24"/>
  <c r="AP29" i="24"/>
  <c r="AT88" i="24"/>
  <c r="AP3" i="24"/>
  <c r="AS3" i="24" s="1"/>
  <c r="AQ7" i="24"/>
  <c r="AP14" i="24"/>
  <c r="AX14" i="24"/>
  <c r="AP6" i="24"/>
  <c r="AS6" i="24" s="1"/>
  <c r="AP12" i="24"/>
  <c r="AP16" i="24"/>
  <c r="AP18" i="24"/>
  <c r="AP20" i="24"/>
  <c r="AP22" i="24"/>
  <c r="AP24" i="24"/>
  <c r="AP26" i="24"/>
  <c r="AP28" i="24"/>
  <c r="AP30" i="24"/>
  <c r="AP7" i="24"/>
  <c r="AP5" i="24"/>
  <c r="AS5" i="24" s="1"/>
  <c r="AP10" i="24"/>
  <c r="AP9" i="24"/>
  <c r="G2" i="24" l="1"/>
  <c r="H2" i="24" s="1"/>
  <c r="AS8" i="24"/>
  <c r="AS10" i="24"/>
  <c r="AS12" i="24"/>
  <c r="AS14" i="24"/>
  <c r="AS9" i="24"/>
  <c r="AS7" i="24"/>
  <c r="AS11" i="24"/>
  <c r="AS13" i="24"/>
  <c r="AR21" i="24"/>
  <c r="AQ17" i="24"/>
  <c r="AS17" i="24" s="1"/>
  <c r="AX20" i="24"/>
  <c r="AR20" i="24"/>
  <c r="AQ16" i="24"/>
  <c r="AS16" i="24" s="1"/>
  <c r="AR22" i="24"/>
  <c r="AQ18" i="24"/>
  <c r="AS18" i="24" s="1"/>
  <c r="AX18" i="24"/>
  <c r="AR19" i="24"/>
  <c r="AQ15" i="24"/>
  <c r="AS15" i="24" s="1"/>
  <c r="AX21" i="24"/>
  <c r="AX19" i="24"/>
  <c r="AR23" i="24" l="1"/>
  <c r="AQ19" i="24"/>
  <c r="AS19" i="24" s="1"/>
  <c r="AR24" i="24"/>
  <c r="AQ20" i="24"/>
  <c r="AS20" i="24" s="1"/>
  <c r="AX25" i="24"/>
  <c r="G3" i="24"/>
  <c r="I2" i="24"/>
  <c r="AR26" i="24"/>
  <c r="AQ22" i="24"/>
  <c r="AS22" i="24" s="1"/>
  <c r="F2" i="24"/>
  <c r="AQ21" i="24"/>
  <c r="AS21" i="24" s="1"/>
  <c r="AR25" i="24"/>
  <c r="AX24" i="24"/>
  <c r="AX23" i="24"/>
  <c r="AX22" i="24"/>
  <c r="J2" i="24" l="1"/>
  <c r="H3" i="24"/>
  <c r="F3" i="24" s="1"/>
  <c r="AQ25" i="24"/>
  <c r="AS25" i="24" s="1"/>
  <c r="AR29" i="24"/>
  <c r="AQ29" i="24" s="1"/>
  <c r="AS29" i="24" s="1"/>
  <c r="AX28" i="24"/>
  <c r="AX29" i="24"/>
  <c r="AR28" i="24"/>
  <c r="AQ28" i="24" s="1"/>
  <c r="AS28" i="24" s="1"/>
  <c r="AQ24" i="24"/>
  <c r="AS24" i="24" s="1"/>
  <c r="AX26" i="24"/>
  <c r="AX27" i="24"/>
  <c r="AR30" i="24"/>
  <c r="AQ30" i="24" s="1"/>
  <c r="AS30" i="24" s="1"/>
  <c r="AQ26" i="24"/>
  <c r="AS26" i="24" s="1"/>
  <c r="AQ23" i="24"/>
  <c r="AS23" i="24" s="1"/>
  <c r="AR27" i="24"/>
  <c r="AQ27" i="24" s="1"/>
  <c r="AS27" i="24" s="1"/>
  <c r="AU14" i="24" l="1"/>
  <c r="AU12" i="24"/>
  <c r="AU23" i="24"/>
  <c r="AU15" i="24"/>
  <c r="AU25" i="24"/>
  <c r="AU5" i="24"/>
  <c r="AU16" i="24"/>
  <c r="AU11" i="24"/>
  <c r="AU8" i="24"/>
  <c r="AU26" i="24"/>
  <c r="AU24" i="24"/>
  <c r="AU19" i="24"/>
  <c r="AU27" i="24"/>
  <c r="AU22" i="24"/>
  <c r="AV14" i="24"/>
  <c r="BC14" i="24" s="1"/>
  <c r="AV13" i="24"/>
  <c r="BC13" i="24" s="1"/>
  <c r="AV24" i="24"/>
  <c r="BC24" i="24" s="1"/>
  <c r="AU17" i="24"/>
  <c r="AU7" i="24"/>
  <c r="AU9" i="24"/>
  <c r="AU4" i="24"/>
  <c r="AU29" i="24"/>
  <c r="AU20" i="24"/>
  <c r="AV11" i="24"/>
  <c r="BC11" i="24" s="1"/>
  <c r="AU18" i="24"/>
  <c r="AU10" i="24"/>
  <c r="AU28" i="24"/>
  <c r="AU6" i="24"/>
  <c r="AV12" i="24"/>
  <c r="BC12" i="24" s="1"/>
  <c r="AU3" i="24"/>
  <c r="AV25" i="24"/>
  <c r="BC25" i="24" s="1"/>
  <c r="AU13" i="24"/>
  <c r="AU21" i="24"/>
  <c r="AV21" i="24"/>
  <c r="BC21" i="24" s="1"/>
  <c r="AV10" i="24"/>
  <c r="BC10" i="24" s="1"/>
  <c r="AV9" i="24"/>
  <c r="BC9" i="24" s="1"/>
  <c r="AV19" i="24"/>
  <c r="BC19" i="24" s="1"/>
  <c r="AV15" i="24"/>
  <c r="BC15" i="24" s="1"/>
  <c r="AS32" i="24"/>
  <c r="AS88" i="24" s="1"/>
  <c r="AX30" i="24"/>
  <c r="AV22" i="24"/>
  <c r="BC22" i="24" s="1"/>
  <c r="AV18" i="24"/>
  <c r="BC18" i="24" s="1"/>
  <c r="AV16" i="24"/>
  <c r="BC16" i="24" s="1"/>
  <c r="AV8" i="24"/>
  <c r="BC8" i="24" s="1"/>
  <c r="AU30" i="24"/>
  <c r="AV5" i="24"/>
  <c r="BC5" i="24" s="1"/>
  <c r="AV17" i="24"/>
  <c r="BC17" i="24" s="1"/>
  <c r="AV26" i="24"/>
  <c r="BC26" i="24" s="1"/>
  <c r="AV7" i="24"/>
  <c r="BC7" i="24" s="1"/>
  <c r="AV20" i="24"/>
  <c r="BC20" i="24" s="1"/>
  <c r="AV27" i="24"/>
  <c r="BC27" i="24" s="1"/>
  <c r="AV3" i="24"/>
  <c r="AV28" i="24"/>
  <c r="BC28" i="24" s="1"/>
  <c r="G4" i="24"/>
  <c r="I3" i="24"/>
  <c r="AV29" i="24"/>
  <c r="BC29" i="24" s="1"/>
  <c r="AV30" i="24"/>
  <c r="BC30" i="24" s="1"/>
  <c r="AV4" i="24"/>
  <c r="BC4" i="24" s="1"/>
  <c r="AV23" i="24"/>
  <c r="BC23" i="24" s="1"/>
  <c r="AV6" i="24"/>
  <c r="BC6" i="24" s="1"/>
  <c r="AW28" i="24" l="1"/>
  <c r="AW20" i="24"/>
  <c r="AW16" i="24"/>
  <c r="AW17" i="24"/>
  <c r="AW4" i="24"/>
  <c r="AU32" i="24"/>
  <c r="AU88" i="24" s="1"/>
  <c r="AW13" i="24"/>
  <c r="AW25" i="24"/>
  <c r="AW12" i="24"/>
  <c r="AW5" i="24"/>
  <c r="AW29" i="24"/>
  <c r="AW24" i="24"/>
  <c r="AW21" i="24"/>
  <c r="AW9" i="24"/>
  <c r="AW8" i="24"/>
  <c r="J3" i="24"/>
  <c r="H4" i="24"/>
  <c r="F4" i="24" s="1"/>
  <c r="BC3" i="24"/>
  <c r="AW23" i="24" s="1"/>
  <c r="AV32" i="24"/>
  <c r="AV88" i="24" s="1"/>
  <c r="AW19" i="24" l="1"/>
  <c r="AW7" i="24"/>
  <c r="AW11" i="24"/>
  <c r="AW22" i="24"/>
  <c r="AW18" i="24"/>
  <c r="AW3" i="24"/>
  <c r="AW26" i="24"/>
  <c r="AW6" i="24"/>
  <c r="AW14" i="24"/>
  <c r="AW10" i="24"/>
  <c r="AW27" i="24"/>
  <c r="AW15" i="24"/>
  <c r="AW30" i="24"/>
  <c r="I4" i="24"/>
  <c r="G5" i="24"/>
  <c r="AW32" i="24" l="1"/>
  <c r="AW88" i="24" s="1"/>
  <c r="H5" i="24"/>
  <c r="J4" i="24"/>
  <c r="I5" i="24" l="1"/>
  <c r="G6" i="24"/>
  <c r="F5" i="24"/>
  <c r="H6" i="24" l="1"/>
  <c r="J5" i="24"/>
  <c r="G7" i="24" l="1"/>
  <c r="I6" i="24"/>
  <c r="F6" i="24"/>
  <c r="J6" i="24" l="1"/>
  <c r="H7" i="24"/>
  <c r="F7" i="24" s="1"/>
  <c r="G8" i="24" l="1"/>
  <c r="I7" i="24"/>
  <c r="J7" i="24" l="1"/>
  <c r="H8" i="24"/>
  <c r="F8" i="24" s="1"/>
  <c r="I8" i="24" l="1"/>
  <c r="G9" i="24"/>
  <c r="H9" i="24" l="1"/>
  <c r="F9" i="24" s="1"/>
  <c r="J8" i="24"/>
  <c r="I9" i="24" l="1"/>
  <c r="G10" i="24"/>
  <c r="H10" i="24" l="1"/>
  <c r="F10" i="24" s="1"/>
  <c r="J9" i="24"/>
  <c r="I10" i="24" l="1"/>
  <c r="G11" i="24"/>
  <c r="H11" i="24" l="1"/>
  <c r="J10" i="24"/>
  <c r="G12" i="24" l="1"/>
  <c r="I11" i="24"/>
  <c r="F11" i="24"/>
  <c r="J11" i="24" l="1"/>
  <c r="H12" i="24"/>
  <c r="F12" i="24" s="1"/>
  <c r="I12" i="24" l="1"/>
  <c r="G13" i="24"/>
  <c r="H13" i="24" l="1"/>
  <c r="F13" i="24" s="1"/>
  <c r="J12" i="24"/>
  <c r="G14" i="24" l="1"/>
  <c r="I13" i="24"/>
  <c r="J13" i="24" l="1"/>
  <c r="H14" i="24"/>
  <c r="I14" i="24" s="1"/>
  <c r="F14" i="24" l="1"/>
  <c r="J14" i="24"/>
  <c r="J15" i="24" l="1"/>
  <c r="L2" i="24" l="1"/>
  <c r="K2" i="24"/>
  <c r="L3" i="24"/>
  <c r="K3" i="24"/>
  <c r="L4" i="24"/>
  <c r="K4" i="24"/>
  <c r="L5" i="24"/>
  <c r="K5" i="24"/>
  <c r="L6" i="24"/>
  <c r="K6" i="24"/>
  <c r="L7" i="24"/>
  <c r="K7" i="24"/>
  <c r="L8" i="24"/>
  <c r="K8" i="24"/>
  <c r="L9" i="24"/>
  <c r="K9" i="24"/>
  <c r="L10" i="24"/>
  <c r="K10" i="24"/>
  <c r="L11" i="24"/>
  <c r="K11" i="24"/>
  <c r="L12" i="24"/>
  <c r="K12" i="24"/>
  <c r="L13" i="24"/>
  <c r="L14" i="24"/>
  <c r="K13" i="24"/>
  <c r="K14" i="24"/>
  <c r="K15" i="24" l="1"/>
</calcChain>
</file>

<file path=xl/sharedStrings.xml><?xml version="1.0" encoding="utf-8"?>
<sst xmlns="http://schemas.openxmlformats.org/spreadsheetml/2006/main" count="109" uniqueCount="83">
  <si>
    <t>At</t>
  </si>
  <si>
    <t>MAD</t>
  </si>
  <si>
    <t>|E|</t>
  </si>
  <si>
    <t>E</t>
  </si>
  <si>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</si>
  <si>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</si>
  <si>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</si>
  <si>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</si>
  <si>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</si>
  <si>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</si>
  <si>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</si>
  <si>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</si>
  <si>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</si>
  <si>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</si>
  <si>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</si>
  <si>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</si>
  <si>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</si>
  <si>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These data were generated using the procedure in columns AB to AI</t>
  </si>
  <si>
    <t>Do Not Write on these four columns A-D</t>
  </si>
  <si>
    <t>Trend</t>
  </si>
  <si>
    <t>Seas</t>
  </si>
  <si>
    <t>Trend&amp;Seas</t>
  </si>
  <si>
    <t>=RANDBETWEEN(INT((ROWS($AC$3:AC15)/($AA$2)))*$AA$2,(INT((ROWS($AC$3:AC15)/($AA$2))+1)*$AA$2-1))</t>
  </si>
  <si>
    <t>TS</t>
  </si>
  <si>
    <t>Statistics</t>
  </si>
  <si>
    <t>Set 1</t>
  </si>
  <si>
    <t>Set 2</t>
  </si>
  <si>
    <t>Set 3</t>
  </si>
  <si>
    <t>Range/Mean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</si>
  <si>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</si>
  <si>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</si>
  <si>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</si>
  <si>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</si>
  <si>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</si>
  <si>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</si>
  <si>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</si>
  <si>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</si>
  <si>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Norm(Poiss)</t>
  </si>
  <si>
    <t>Small</t>
  </si>
  <si>
    <t>Data</t>
  </si>
  <si>
    <t>Rand()</t>
  </si>
  <si>
    <t>NoTrend</t>
  </si>
  <si>
    <t>Set 4</t>
  </si>
  <si>
    <t>NoTrenSeas</t>
  </si>
  <si>
    <t>Stationary</t>
  </si>
  <si>
    <t>Seas-No-Trend</t>
  </si>
  <si>
    <t>DataSeas</t>
  </si>
  <si>
    <t>SeasNoTrend</t>
  </si>
  <si>
    <t>SEasFac</t>
  </si>
  <si>
    <t>Ft</t>
  </si>
  <si>
    <t>E2</t>
  </si>
  <si>
    <t>MSE</t>
  </si>
  <si>
    <t>MAPE</t>
  </si>
  <si>
    <t>Bias</t>
  </si>
  <si>
    <t>|E|/A</t>
  </si>
  <si>
    <t>t</t>
  </si>
  <si>
    <t>Ft (1P)</t>
  </si>
  <si>
    <t>Ft (AllP)</t>
  </si>
  <si>
    <t>Ft (2P)</t>
  </si>
  <si>
    <t>Ft (8P)</t>
  </si>
  <si>
    <t>Lecture is Recorded at</t>
  </si>
  <si>
    <t>https://youtu.be/GICffBJLrsg</t>
  </si>
  <si>
    <t>E4=AVERAGE($C$3:C3) is correct</t>
  </si>
  <si>
    <t>Alternative MAs</t>
  </si>
  <si>
    <t>Average</t>
  </si>
  <si>
    <t>Ramge</t>
  </si>
  <si>
    <t>Rnge/Median</t>
  </si>
  <si>
    <t>Ft (6P)</t>
  </si>
  <si>
    <t>E=A-F</t>
  </si>
  <si>
    <t>LCL</t>
  </si>
  <si>
    <t>UCL</t>
  </si>
  <si>
    <t>Center</t>
  </si>
  <si>
    <t>F51 (Mean)</t>
  </si>
  <si>
    <t>StdDev F51</t>
  </si>
  <si>
    <r>
      <t>E</t>
    </r>
    <r>
      <rPr>
        <b/>
        <vertAlign val="superscript"/>
        <sz val="11"/>
        <color rgb="FFFF0000"/>
        <rFont val="Calibri"/>
        <family val="2"/>
        <scheme val="minor"/>
      </rPr>
      <t>2</t>
    </r>
  </si>
  <si>
    <t>F51</t>
  </si>
  <si>
    <t>StdDevF51</t>
  </si>
  <si>
    <t>MARD(MAPE)</t>
  </si>
  <si>
    <t>MARD(MAPE)-Std</t>
  </si>
  <si>
    <t>Z(alpha/2)</t>
  </si>
  <si>
    <t>Margin of Error for (1-alpha)</t>
  </si>
  <si>
    <t>MA</t>
  </si>
  <si>
    <t>Min How Many 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</si>
</sst>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sz val="11"/>
      <color theme="0"/>
      <name val="Book Antiqua"/>
      <family val="1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Book Antiqua"/>
      <family val="1"/>
    </font>
    <font>
      <b/>
      <sz val="11"/>
      <color rgb="FFC00000"/>
      <name val="Book Antiqua"/>
      <family val="1"/>
    </font>
    <font>
      <b/>
      <sz val="20"/>
      <color theme="0"/>
      <name val="Book Antiqua"/>
      <family val="1"/>
    </font>
    <font>
      <b/>
      <u/>
      <sz val="20"/>
      <color theme="10"/>
      <name val="Book Antiqua"/>
      <family val="1"/>
    </font>
    <font>
      <b/>
      <sz val="20"/>
      <color theme="1"/>
      <name val="Book Antiqua"/>
      <family val="1"/>
    </font>
    <font>
      <sz val="20"/>
      <color theme="1"/>
      <name val="Book Antiqua"/>
      <family val="1"/>
    </font>
    <font>
      <sz val="14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1"/>
      <color theme="0"/>
      <name val="Book Antiqua"/>
      <family val="1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0" fontId="1" fillId="0" borderId="0" xfId="0" applyFont="1"/>
    <xf numFmtId="0" fontId="4" fillId="0" borderId="0" xfId="0" applyFont="1"/>
    <xf numFmtId="0" fontId="4" fillId="0" borderId="0" xfId="1" applyFont="1"/>
    <xf numFmtId="0" fontId="6" fillId="4" borderId="0" xfId="1" applyFont="1" applyFill="1"/>
    <xf numFmtId="0" fontId="4" fillId="4" borderId="0" xfId="1" applyFont="1" applyFill="1" applyAlignment="1">
      <alignment horizontal="right"/>
    </xf>
    <xf numFmtId="0" fontId="4" fillId="4" borderId="0" xfId="1" applyFont="1" applyFill="1" applyAlignment="1">
      <alignment horizontal="left"/>
    </xf>
    <xf numFmtId="0" fontId="4" fillId="0" borderId="11" xfId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/>
    <xf numFmtId="0" fontId="7" fillId="0" borderId="0" xfId="2" quotePrefix="1" applyFont="1"/>
    <xf numFmtId="0" fontId="9" fillId="0" borderId="0" xfId="1" applyFont="1"/>
    <xf numFmtId="0" fontId="4" fillId="5" borderId="0" xfId="1" applyFont="1" applyFill="1"/>
    <xf numFmtId="0" fontId="4" fillId="0" borderId="10" xfId="1" applyFont="1" applyBorder="1" applyAlignment="1">
      <alignment horizontal="left"/>
    </xf>
    <xf numFmtId="0" fontId="4" fillId="3" borderId="12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7" fillId="0" borderId="0" xfId="2" applyFont="1" applyFill="1"/>
    <xf numFmtId="0" fontId="7" fillId="0" borderId="2" xfId="2" applyFont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" fontId="7" fillId="0" borderId="13" xfId="2" applyNumberFormat="1" applyFont="1" applyBorder="1" applyAlignment="1">
      <alignment horizontal="center"/>
    </xf>
    <xf numFmtId="2" fontId="7" fillId="0" borderId="13" xfId="2" applyNumberFormat="1" applyFont="1" applyBorder="1" applyAlignment="1">
      <alignment horizontal="center"/>
    </xf>
    <xf numFmtId="2" fontId="7" fillId="0" borderId="3" xfId="2" applyNumberFormat="1" applyFont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6" borderId="0" xfId="1" applyFont="1" applyFill="1" applyAlignment="1">
      <alignment horizontal="center"/>
    </xf>
    <xf numFmtId="0" fontId="7" fillId="0" borderId="4" xfId="2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1" fontId="7" fillId="0" borderId="5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2" fontId="7" fillId="0" borderId="5" xfId="2" applyNumberFormat="1" applyFont="1" applyBorder="1" applyAlignment="1">
      <alignment horizontal="center"/>
    </xf>
    <xf numFmtId="0" fontId="4" fillId="0" borderId="0" xfId="4" applyFont="1"/>
    <xf numFmtId="0" fontId="7" fillId="0" borderId="6" xfId="2" applyFont="1" applyBorder="1" applyAlignment="1">
      <alignment horizontal="center"/>
    </xf>
    <xf numFmtId="1" fontId="7" fillId="0" borderId="6" xfId="2" applyNumberFormat="1" applyFont="1" applyBorder="1" applyAlignment="1">
      <alignment horizontal="center"/>
    </xf>
    <xf numFmtId="1" fontId="7" fillId="0" borderId="7" xfId="2" applyNumberFormat="1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2" fontId="7" fillId="0" borderId="14" xfId="2" applyNumberFormat="1" applyFont="1" applyBorder="1" applyAlignment="1">
      <alignment horizontal="center"/>
    </xf>
    <xf numFmtId="2" fontId="7" fillId="0" borderId="7" xfId="2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10" fillId="0" borderId="8" xfId="2" applyFont="1" applyFill="1" applyBorder="1"/>
    <xf numFmtId="0" fontId="10" fillId="0" borderId="9" xfId="2" applyFont="1" applyFill="1" applyBorder="1"/>
    <xf numFmtId="0" fontId="10" fillId="0" borderId="15" xfId="2" applyFont="1" applyFill="1" applyBorder="1"/>
    <xf numFmtId="0" fontId="7" fillId="0" borderId="10" xfId="2" applyFont="1" applyBorder="1"/>
    <xf numFmtId="0" fontId="7" fillId="0" borderId="11" xfId="2" applyFont="1" applyBorder="1"/>
    <xf numFmtId="0" fontId="7" fillId="0" borderId="1" xfId="2" applyFont="1" applyBorder="1"/>
    <xf numFmtId="0" fontId="7" fillId="8" borderId="0" xfId="2" applyFont="1" applyFill="1"/>
    <xf numFmtId="2" fontId="7" fillId="0" borderId="0" xfId="2" applyNumberFormat="1" applyFont="1" applyAlignment="1">
      <alignment horizontal="center"/>
    </xf>
    <xf numFmtId="0" fontId="7" fillId="0" borderId="0" xfId="2" applyFont="1" applyFill="1" applyBorder="1"/>
    <xf numFmtId="0" fontId="7" fillId="0" borderId="0" xfId="2" applyFont="1" applyFill="1" applyAlignment="1">
      <alignment horizontal="center"/>
    </xf>
    <xf numFmtId="0" fontId="7" fillId="0" borderId="9" xfId="2" applyFont="1" applyBorder="1"/>
    <xf numFmtId="0" fontId="4" fillId="0" borderId="0" xfId="1" applyFont="1" applyFill="1"/>
    <xf numFmtId="0" fontId="8" fillId="0" borderId="8" xfId="2" applyFont="1" applyBorder="1" applyAlignment="1">
      <alignment horizontal="center"/>
    </xf>
    <xf numFmtId="1" fontId="7" fillId="0" borderId="8" xfId="2" applyNumberFormat="1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2" fontId="0" fillId="0" borderId="0" xfId="0" applyNumberFormat="1"/>
    <xf numFmtId="0" fontId="11" fillId="2" borderId="11" xfId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11" fillId="10" borderId="11" xfId="1" applyFont="1" applyFill="1" applyBorder="1" applyAlignment="1">
      <alignment horizontal="center"/>
    </xf>
    <xf numFmtId="0" fontId="11" fillId="10" borderId="0" xfId="1" applyFont="1" applyFill="1" applyAlignment="1">
      <alignment horizontal="center"/>
    </xf>
    <xf numFmtId="0" fontId="4" fillId="6" borderId="11" xfId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2" borderId="0" xfId="0" applyFont="1" applyFill="1"/>
    <xf numFmtId="0" fontId="17" fillId="0" borderId="0" xfId="5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2" fontId="15" fillId="0" borderId="0" xfId="0" applyNumberFormat="1" applyFont="1" applyAlignment="1">
      <alignment horizontal="center"/>
    </xf>
    <xf numFmtId="0" fontId="21" fillId="0" borderId="0" xfId="0" applyFont="1" applyAlignment="1">
      <alignment wrapText="1"/>
    </xf>
    <xf numFmtId="0" fontId="22" fillId="2" borderId="0" xfId="0" applyFont="1" applyFill="1"/>
    <xf numFmtId="2" fontId="22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2" fontId="2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12" fillId="2" borderId="0" xfId="0" applyNumberFormat="1" applyFont="1" applyFill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5" fillId="0" borderId="0" xfId="0" applyFont="1"/>
    <xf numFmtId="0" fontId="12" fillId="2" borderId="0" xfId="0" applyFont="1" applyFill="1"/>
    <xf numFmtId="2" fontId="12" fillId="2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0" fontId="22" fillId="9" borderId="1" xfId="1" applyFont="1" applyFill="1" applyBorder="1" applyAlignment="1">
      <alignment horizontal="center"/>
    </xf>
    <xf numFmtId="0" fontId="22" fillId="9" borderId="9" xfId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22" fillId="9" borderId="15" xfId="1" applyFont="1" applyFill="1" applyBorder="1" applyAlignment="1">
      <alignment horizontal="center"/>
    </xf>
    <xf numFmtId="164" fontId="10" fillId="0" borderId="8" xfId="2" applyNumberFormat="1" applyFont="1" applyFill="1" applyBorder="1"/>
    <xf numFmtId="164" fontId="7" fillId="0" borderId="9" xfId="2" applyNumberFormat="1" applyFont="1" applyBorder="1"/>
    <xf numFmtId="164" fontId="10" fillId="0" borderId="9" xfId="2" applyNumberFormat="1" applyFont="1" applyFill="1" applyBorder="1"/>
    <xf numFmtId="164" fontId="10" fillId="0" borderId="15" xfId="2" applyNumberFormat="1" applyFont="1" applyFill="1" applyBorder="1"/>
  </cellXfs>
  <cellStyles count="6">
    <cellStyle name="Hyperlink" xfId="5" builtinId="8"/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'MA.1P.AP'!$I$10</c:f>
          <c:strCache>
            <c:ptCount val="1"/>
            <c:pt idx="0">
              <c:v>Alternative MAs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At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'MA.1P.AP'!$B$3:$B$52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'MA.1P.AP'!$C$3:$C$52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2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5</c:v>
                </c:pt>
                <c:pt idx="4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0-4803-8976-CBBEEA628D78}"/>
            </c:ext>
          </c:extLst>
        </c:ser>
        <c:ser>
          <c:idx val="1"/>
          <c:order val="1"/>
          <c:tx>
            <c:strRef>
              <c:f>'MA.1P.AP'!$D$2</c:f>
              <c:strCache>
                <c:ptCount val="1"/>
                <c:pt idx="0">
                  <c:v>Ft (1P)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'MA.1P.AP'!$B$4:$B$53</c:f>
              <c:numCache>
                <c:formatCode>General</c:formatCode>
                <c:ptCount val="5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</c:numCache>
            </c:numRef>
          </c:xVal>
          <c:yVal>
            <c:numRef>
              <c:f>'MA.1P.AP'!$D$4:$D$53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2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5</c:v>
                </c:pt>
                <c:pt idx="4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50-4803-8976-CBBEEA628D78}"/>
            </c:ext>
          </c:extLst>
        </c:ser>
        <c:ser>
          <c:idx val="2"/>
          <c:order val="2"/>
          <c:tx>
            <c:strRef>
              <c:f>'MA.1P.AP'!$E$2</c:f>
              <c:strCache>
                <c:ptCount val="1"/>
                <c:pt idx="0">
                  <c:v>Ft (AllP)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'MA.1P.AP'!$B$3:$B$53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xVal>
          <c:yVal>
            <c:numRef>
              <c:f>'MA.1P.AP'!$E$4:$E$53</c:f>
              <c:numCache>
                <c:formatCode>0.00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1.6666666666666667</c:v>
                </c:pt>
                <c:pt idx="3">
                  <c:v>1.25</c:v>
                </c:pt>
                <c:pt idx="4">
                  <c:v>1.4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1.25</c:v>
                </c:pt>
                <c:pt idx="8">
                  <c:v>1.3333333333333333</c:v>
                </c:pt>
                <c:pt idx="9">
                  <c:v>1.5</c:v>
                </c:pt>
                <c:pt idx="10">
                  <c:v>1.4545454545454546</c:v>
                </c:pt>
                <c:pt idx="11">
                  <c:v>1.5833333333333333</c:v>
                </c:pt>
                <c:pt idx="12">
                  <c:v>1.6923076923076923</c:v>
                </c:pt>
                <c:pt idx="13">
                  <c:v>1.7142857142857142</c:v>
                </c:pt>
                <c:pt idx="14">
                  <c:v>1.6666666666666667</c:v>
                </c:pt>
                <c:pt idx="15">
                  <c:v>1.9375</c:v>
                </c:pt>
                <c:pt idx="16">
                  <c:v>1.9411764705882353</c:v>
                </c:pt>
                <c:pt idx="17">
                  <c:v>1.8888888888888888</c:v>
                </c:pt>
                <c:pt idx="18">
                  <c:v>1.8947368421052631</c:v>
                </c:pt>
                <c:pt idx="19">
                  <c:v>1.9</c:v>
                </c:pt>
                <c:pt idx="20">
                  <c:v>1.9523809523809523</c:v>
                </c:pt>
                <c:pt idx="21">
                  <c:v>2.0454545454545454</c:v>
                </c:pt>
                <c:pt idx="22">
                  <c:v>2.1304347826086958</c:v>
                </c:pt>
                <c:pt idx="23">
                  <c:v>2.25</c:v>
                </c:pt>
                <c:pt idx="24">
                  <c:v>2.3199999999999998</c:v>
                </c:pt>
                <c:pt idx="25">
                  <c:v>2.3076923076923075</c:v>
                </c:pt>
                <c:pt idx="26">
                  <c:v>2.2592592592592591</c:v>
                </c:pt>
                <c:pt idx="27">
                  <c:v>2.3214285714285716</c:v>
                </c:pt>
                <c:pt idx="28">
                  <c:v>2.3448275862068964</c:v>
                </c:pt>
                <c:pt idx="29">
                  <c:v>2.4</c:v>
                </c:pt>
                <c:pt idx="30">
                  <c:v>2.4193548387096775</c:v>
                </c:pt>
                <c:pt idx="31">
                  <c:v>2.375</c:v>
                </c:pt>
                <c:pt idx="32">
                  <c:v>2.4545454545454546</c:v>
                </c:pt>
                <c:pt idx="33">
                  <c:v>2.4411764705882355</c:v>
                </c:pt>
                <c:pt idx="34">
                  <c:v>2.3714285714285714</c:v>
                </c:pt>
                <c:pt idx="35">
                  <c:v>2.5</c:v>
                </c:pt>
                <c:pt idx="36">
                  <c:v>2.5135135135135136</c:v>
                </c:pt>
                <c:pt idx="37">
                  <c:v>2.5789473684210527</c:v>
                </c:pt>
                <c:pt idx="38">
                  <c:v>2.641025641025641</c:v>
                </c:pt>
                <c:pt idx="39">
                  <c:v>2.7250000000000001</c:v>
                </c:pt>
                <c:pt idx="40">
                  <c:v>2.7073170731707319</c:v>
                </c:pt>
                <c:pt idx="41">
                  <c:v>2.7142857142857144</c:v>
                </c:pt>
                <c:pt idx="42">
                  <c:v>2.7441860465116279</c:v>
                </c:pt>
                <c:pt idx="43">
                  <c:v>2.7272727272727271</c:v>
                </c:pt>
                <c:pt idx="44">
                  <c:v>2.7333333333333334</c:v>
                </c:pt>
                <c:pt idx="45">
                  <c:v>2.7391304347826089</c:v>
                </c:pt>
                <c:pt idx="46">
                  <c:v>2.8085106382978724</c:v>
                </c:pt>
                <c:pt idx="47">
                  <c:v>2.9791666666666665</c:v>
                </c:pt>
                <c:pt idx="48">
                  <c:v>3.0204081632653059</c:v>
                </c:pt>
                <c:pt idx="49" formatCode="General">
                  <c:v>3.06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50-4803-8976-CBBEEA628D78}"/>
            </c:ext>
          </c:extLst>
        </c:ser>
        <c:ser>
          <c:idx val="3"/>
          <c:order val="3"/>
          <c:tx>
            <c:strRef>
              <c:f>'MA.1P.AP'!$F$2</c:f>
              <c:strCache>
                <c:ptCount val="1"/>
                <c:pt idx="0">
                  <c:v>Ft (2P)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'MA.1P.AP'!$B$5:$B$53</c:f>
              <c:numCache>
                <c:formatCode>General</c:formatCode>
                <c:ptCount val="4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</c:numCache>
            </c:numRef>
          </c:xVal>
          <c:yVal>
            <c:numRef>
              <c:f>'MA.1P.AP'!$F$5:$F$53</c:f>
              <c:numCache>
                <c:formatCode>0.00</c:formatCode>
                <c:ptCount val="49"/>
                <c:pt idx="0">
                  <c:v>2</c:v>
                </c:pt>
                <c:pt idx="1">
                  <c:v>1.5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2.5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2.5</c:v>
                </c:pt>
                <c:pt idx="13">
                  <c:v>1.5</c:v>
                </c:pt>
                <c:pt idx="14">
                  <c:v>3.5</c:v>
                </c:pt>
                <c:pt idx="15">
                  <c:v>4</c:v>
                </c:pt>
                <c:pt idx="16">
                  <c:v>1.5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4.5</c:v>
                </c:pt>
                <c:pt idx="24">
                  <c:v>3</c:v>
                </c:pt>
                <c:pt idx="25">
                  <c:v>1.5</c:v>
                </c:pt>
                <c:pt idx="26">
                  <c:v>2.5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2</c:v>
                </c:pt>
                <c:pt idx="31">
                  <c:v>3</c:v>
                </c:pt>
                <c:pt idx="32">
                  <c:v>3.5</c:v>
                </c:pt>
                <c:pt idx="33">
                  <c:v>1</c:v>
                </c:pt>
                <c:pt idx="34">
                  <c:v>3.5</c:v>
                </c:pt>
                <c:pt idx="35">
                  <c:v>5</c:v>
                </c:pt>
                <c:pt idx="36">
                  <c:v>4</c:v>
                </c:pt>
                <c:pt idx="37">
                  <c:v>5</c:v>
                </c:pt>
                <c:pt idx="38">
                  <c:v>5.5</c:v>
                </c:pt>
                <c:pt idx="39">
                  <c:v>4</c:v>
                </c:pt>
                <c:pt idx="40">
                  <c:v>2.5</c:v>
                </c:pt>
                <c:pt idx="41">
                  <c:v>3.5</c:v>
                </c:pt>
                <c:pt idx="42">
                  <c:v>3</c:v>
                </c:pt>
                <c:pt idx="43">
                  <c:v>2.5</c:v>
                </c:pt>
                <c:pt idx="44">
                  <c:v>3</c:v>
                </c:pt>
                <c:pt idx="45">
                  <c:v>4.5</c:v>
                </c:pt>
                <c:pt idx="46">
                  <c:v>8.5</c:v>
                </c:pt>
                <c:pt idx="47">
                  <c:v>8</c:v>
                </c:pt>
                <c:pt idx="48" formatCode="General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50-4803-8976-CBBEEA628D78}"/>
            </c:ext>
          </c:extLst>
        </c:ser>
        <c:ser>
          <c:idx val="4"/>
          <c:order val="4"/>
          <c:tx>
            <c:strRef>
              <c:f>'MA.1P.AP'!$G$2</c:f>
              <c:strCache>
                <c:ptCount val="1"/>
                <c:pt idx="0">
                  <c:v>Ft (8P)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'MA.1P.AP'!$B$11:$B$53</c:f>
              <c:numCache>
                <c:formatCode>General</c:formatCode>
                <c:ptCount val="4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</c:numCache>
            </c:numRef>
          </c:xVal>
          <c:yVal>
            <c:numRef>
              <c:f>'MA.1P.AP'!$G$11:$G$53</c:f>
              <c:numCache>
                <c:formatCode>0.00</c:formatCode>
                <c:ptCount val="43"/>
                <c:pt idx="0">
                  <c:v>1.25</c:v>
                </c:pt>
                <c:pt idx="1">
                  <c:v>1.25</c:v>
                </c:pt>
                <c:pt idx="2">
                  <c:v>1.375</c:v>
                </c:pt>
                <c:pt idx="3">
                  <c:v>1.375</c:v>
                </c:pt>
                <c:pt idx="4">
                  <c:v>1.75</c:v>
                </c:pt>
                <c:pt idx="5">
                  <c:v>1.875</c:v>
                </c:pt>
                <c:pt idx="6">
                  <c:v>2</c:v>
                </c:pt>
                <c:pt idx="7">
                  <c:v>2.125</c:v>
                </c:pt>
                <c:pt idx="8">
                  <c:v>2.625</c:v>
                </c:pt>
                <c:pt idx="9">
                  <c:v>2.625</c:v>
                </c:pt>
                <c:pt idx="10">
                  <c:v>2.375</c:v>
                </c:pt>
                <c:pt idx="11">
                  <c:v>2.5</c:v>
                </c:pt>
                <c:pt idx="12">
                  <c:v>2.375</c:v>
                </c:pt>
                <c:pt idx="13">
                  <c:v>2.375</c:v>
                </c:pt>
                <c:pt idx="14">
                  <c:v>2.625</c:v>
                </c:pt>
                <c:pt idx="15">
                  <c:v>3</c:v>
                </c:pt>
                <c:pt idx="16">
                  <c:v>2.875</c:v>
                </c:pt>
                <c:pt idx="17">
                  <c:v>3.125</c:v>
                </c:pt>
                <c:pt idx="18">
                  <c:v>3.25</c:v>
                </c:pt>
                <c:pt idx="19">
                  <c:v>3.125</c:v>
                </c:pt>
                <c:pt idx="20">
                  <c:v>3.375</c:v>
                </c:pt>
                <c:pt idx="21">
                  <c:v>3.375</c:v>
                </c:pt>
                <c:pt idx="22">
                  <c:v>3.375</c:v>
                </c:pt>
                <c:pt idx="23">
                  <c:v>3.25</c:v>
                </c:pt>
                <c:pt idx="24">
                  <c:v>2.75</c:v>
                </c:pt>
                <c:pt idx="25">
                  <c:v>2.875</c:v>
                </c:pt>
                <c:pt idx="26">
                  <c:v>2.875</c:v>
                </c:pt>
                <c:pt idx="27">
                  <c:v>2.75</c:v>
                </c:pt>
                <c:pt idx="28">
                  <c:v>3.125</c:v>
                </c:pt>
                <c:pt idx="29">
                  <c:v>3.125</c:v>
                </c:pt>
                <c:pt idx="30">
                  <c:v>3.25</c:v>
                </c:pt>
                <c:pt idx="31">
                  <c:v>3.5</c:v>
                </c:pt>
                <c:pt idx="32">
                  <c:v>4.125</c:v>
                </c:pt>
                <c:pt idx="33">
                  <c:v>3.75</c:v>
                </c:pt>
                <c:pt idx="34">
                  <c:v>3.875</c:v>
                </c:pt>
                <c:pt idx="35">
                  <c:v>4.375</c:v>
                </c:pt>
                <c:pt idx="36">
                  <c:v>3.75</c:v>
                </c:pt>
                <c:pt idx="37">
                  <c:v>3.75</c:v>
                </c:pt>
                <c:pt idx="38">
                  <c:v>3.5</c:v>
                </c:pt>
                <c:pt idx="39">
                  <c:v>3.625</c:v>
                </c:pt>
                <c:pt idx="40">
                  <c:v>4.25</c:v>
                </c:pt>
                <c:pt idx="41">
                  <c:v>4.625</c:v>
                </c:pt>
                <c:pt idx="42">
                  <c:v>4.875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50-4803-8976-CBBEEA628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833328"/>
        <c:axId val="641834312"/>
      </c:scatterChart>
      <c:valAx>
        <c:axId val="641833328"/>
        <c:scaling>
          <c:orientation val="minMax"/>
          <c:max val="5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1834312"/>
        <c:crosses val="autoZero"/>
        <c:crossBetween val="midCat"/>
      </c:valAx>
      <c:valAx>
        <c:axId val="64183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1833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'0.ArdiData28Fixed'!$B$2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'0.ArdiData28Fixed'!$B$3:$B$30</c:f>
              <c:numCache>
                <c:formatCode>General</c:formatCode>
                <c:ptCount val="28"/>
                <c:pt idx="0">
                  <c:v>50</c:v>
                </c:pt>
                <c:pt idx="1">
                  <c:v>25</c:v>
                </c:pt>
                <c:pt idx="2">
                  <c:v>33</c:v>
                </c:pt>
                <c:pt idx="3">
                  <c:v>72</c:v>
                </c:pt>
                <c:pt idx="4">
                  <c:v>67</c:v>
                </c:pt>
                <c:pt idx="5">
                  <c:v>35</c:v>
                </c:pt>
                <c:pt idx="6">
                  <c:v>42</c:v>
                </c:pt>
                <c:pt idx="7">
                  <c:v>44</c:v>
                </c:pt>
                <c:pt idx="8">
                  <c:v>51</c:v>
                </c:pt>
                <c:pt idx="9">
                  <c:v>39</c:v>
                </c:pt>
                <c:pt idx="10">
                  <c:v>46</c:v>
                </c:pt>
                <c:pt idx="11">
                  <c:v>41</c:v>
                </c:pt>
                <c:pt idx="12">
                  <c:v>69</c:v>
                </c:pt>
                <c:pt idx="13">
                  <c:v>28</c:v>
                </c:pt>
                <c:pt idx="14">
                  <c:v>82</c:v>
                </c:pt>
                <c:pt idx="15">
                  <c:v>65</c:v>
                </c:pt>
                <c:pt idx="16">
                  <c:v>47</c:v>
                </c:pt>
                <c:pt idx="17">
                  <c:v>53</c:v>
                </c:pt>
                <c:pt idx="18">
                  <c:v>90</c:v>
                </c:pt>
                <c:pt idx="19">
                  <c:v>56</c:v>
                </c:pt>
                <c:pt idx="20">
                  <c:v>51</c:v>
                </c:pt>
                <c:pt idx="21">
                  <c:v>40</c:v>
                </c:pt>
                <c:pt idx="22">
                  <c:v>61</c:v>
                </c:pt>
                <c:pt idx="23">
                  <c:v>72</c:v>
                </c:pt>
                <c:pt idx="24">
                  <c:v>39</c:v>
                </c:pt>
                <c:pt idx="25">
                  <c:v>31</c:v>
                </c:pt>
                <c:pt idx="26">
                  <c:v>62</c:v>
                </c:pt>
                <c:pt idx="2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1-4215-9285-1D3727437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'0.ArdiData28Fixed'!$C$3:$C$30</c:f>
              <c:numCache>
                <c:formatCode>General</c:formatCode>
                <c:ptCount val="28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33</c:v>
                </c:pt>
                <c:pt idx="4">
                  <c:v>35</c:v>
                </c:pt>
                <c:pt idx="5">
                  <c:v>39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44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50</c:v>
                </c:pt>
                <c:pt idx="15">
                  <c:v>51</c:v>
                </c:pt>
                <c:pt idx="16">
                  <c:v>51</c:v>
                </c:pt>
                <c:pt idx="17">
                  <c:v>53</c:v>
                </c:pt>
                <c:pt idx="18">
                  <c:v>56</c:v>
                </c:pt>
                <c:pt idx="19">
                  <c:v>61</c:v>
                </c:pt>
                <c:pt idx="20">
                  <c:v>62</c:v>
                </c:pt>
                <c:pt idx="21">
                  <c:v>65</c:v>
                </c:pt>
                <c:pt idx="22">
                  <c:v>67</c:v>
                </c:pt>
                <c:pt idx="23">
                  <c:v>69</c:v>
                </c:pt>
                <c:pt idx="24">
                  <c:v>72</c:v>
                </c:pt>
                <c:pt idx="25">
                  <c:v>72</c:v>
                </c:pt>
                <c:pt idx="26">
                  <c:v>82</c:v>
                </c:pt>
                <c:pt idx="27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2A-4F83-B2BA-0110ABCB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'0.ArdiData28Fixed'!$D$3:$D$30</c:f>
              <c:numCache>
                <c:formatCode>General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F-4765-8F98-D8F4D5A25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'0.ArdiData28Fixed'!$E$2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'0.ArdiData28Fixed'!$E$3:$E$30</c:f>
              <c:numCache>
                <c:formatCode>General</c:formatCode>
                <c:ptCount val="28"/>
                <c:pt idx="0">
                  <c:v>39</c:v>
                </c:pt>
                <c:pt idx="1">
                  <c:v>67</c:v>
                </c:pt>
                <c:pt idx="2">
                  <c:v>50</c:v>
                </c:pt>
                <c:pt idx="3">
                  <c:v>35</c:v>
                </c:pt>
                <c:pt idx="4">
                  <c:v>28</c:v>
                </c:pt>
                <c:pt idx="5">
                  <c:v>61</c:v>
                </c:pt>
                <c:pt idx="6">
                  <c:v>51</c:v>
                </c:pt>
                <c:pt idx="7">
                  <c:v>46</c:v>
                </c:pt>
                <c:pt idx="8">
                  <c:v>48</c:v>
                </c:pt>
                <c:pt idx="9">
                  <c:v>56</c:v>
                </c:pt>
                <c:pt idx="10">
                  <c:v>72</c:v>
                </c:pt>
                <c:pt idx="11">
                  <c:v>40</c:v>
                </c:pt>
                <c:pt idx="12">
                  <c:v>42</c:v>
                </c:pt>
                <c:pt idx="13">
                  <c:v>72</c:v>
                </c:pt>
                <c:pt idx="14">
                  <c:v>53</c:v>
                </c:pt>
                <c:pt idx="15">
                  <c:v>41</c:v>
                </c:pt>
                <c:pt idx="16">
                  <c:v>25</c:v>
                </c:pt>
                <c:pt idx="17">
                  <c:v>69</c:v>
                </c:pt>
                <c:pt idx="18">
                  <c:v>90</c:v>
                </c:pt>
                <c:pt idx="19">
                  <c:v>33</c:v>
                </c:pt>
                <c:pt idx="20">
                  <c:v>31</c:v>
                </c:pt>
                <c:pt idx="21">
                  <c:v>82</c:v>
                </c:pt>
                <c:pt idx="22">
                  <c:v>62</c:v>
                </c:pt>
                <c:pt idx="23">
                  <c:v>47</c:v>
                </c:pt>
                <c:pt idx="24">
                  <c:v>39</c:v>
                </c:pt>
                <c:pt idx="25">
                  <c:v>51</c:v>
                </c:pt>
                <c:pt idx="26">
                  <c:v>65</c:v>
                </c:pt>
                <c:pt idx="27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8E-4C6C-93DA-830ACEE8E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5-43BC-99C1-2126A15C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Tracking Signal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'MA.MAD.TS'!$A$2:$A$51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'MA.MAD.TS'!$G$2:$G$51</c:f>
              <c:numCache>
                <c:formatCode>General</c:formatCode>
                <c:ptCount val="50"/>
                <c:pt idx="6" formatCode="0.00">
                  <c:v>-1</c:v>
                </c:pt>
                <c:pt idx="7" formatCode="0.00">
                  <c:v>-0.2857142857142857</c:v>
                </c:pt>
                <c:pt idx="8" formatCode="0.00">
                  <c:v>0.6000000000000002</c:v>
                </c:pt>
                <c:pt idx="9" formatCode="0.00">
                  <c:v>1.9354838709677422</c:v>
                </c:pt>
                <c:pt idx="10" formatCode="0.00">
                  <c:v>1.5714285714285716</c:v>
                </c:pt>
                <c:pt idx="11" formatCode="0.00">
                  <c:v>2.7272727272727275</c:v>
                </c:pt>
                <c:pt idx="12" formatCode="0.00">
                  <c:v>3.7058823529411766</c:v>
                </c:pt>
                <c:pt idx="13" formatCode="0.00">
                  <c:v>3.7735849056603765</c:v>
                </c:pt>
                <c:pt idx="14" formatCode="0.00">
                  <c:v>2.5081967213114744</c:v>
                </c:pt>
                <c:pt idx="15" formatCode="0.00">
                  <c:v>4.761904761904761</c:v>
                </c:pt>
                <c:pt idx="16" formatCode="0.00">
                  <c:v>4.4999999999999991</c:v>
                </c:pt>
                <c:pt idx="17" formatCode="0.00">
                  <c:v>3.0303030303030298</c:v>
                </c:pt>
                <c:pt idx="18" formatCode="0.00">
                  <c:v>2.8039215686274503</c:v>
                </c:pt>
                <c:pt idx="19" formatCode="0.00">
                  <c:v>2.6923076923076921</c:v>
                </c:pt>
                <c:pt idx="20" formatCode="0.00">
                  <c:v>3.3333333333333326</c:v>
                </c:pt>
                <c:pt idx="21" formatCode="0.00">
                  <c:v>4.4137931034482749</c:v>
                </c:pt>
                <c:pt idx="22" formatCode="0.00">
                  <c:v>5.6666666666666652</c:v>
                </c:pt>
                <c:pt idx="23" formatCode="0.00">
                  <c:v>7.1999999999999993</c:v>
                </c:pt>
                <c:pt idx="24" formatCode="0.00">
                  <c:v>7.9166666666666661</c:v>
                </c:pt>
                <c:pt idx="25" formatCode="0.00">
                  <c:v>6.4935064935064917</c:v>
                </c:pt>
                <c:pt idx="26" formatCode="0.00">
                  <c:v>4.1999999999999993</c:v>
                </c:pt>
                <c:pt idx="27" formatCode="0.00">
                  <c:v>4.8045977011494241</c:v>
                </c:pt>
                <c:pt idx="28" formatCode="0.00">
                  <c:v>4.7045454545454524</c:v>
                </c:pt>
                <c:pt idx="29" formatCode="0.00">
                  <c:v>5.4364640883977895</c:v>
                </c:pt>
                <c:pt idx="30" formatCode="0.00">
                  <c:v>5.6629834254143629</c:v>
                </c:pt>
                <c:pt idx="31" formatCode="0.00">
                  <c:v>4.0624999999999982</c:v>
                </c:pt>
                <c:pt idx="32" formatCode="0.00">
                  <c:v>5.7669902912621342</c:v>
                </c:pt>
                <c:pt idx="33" formatCode="0.00">
                  <c:v>4.7102803738317736</c:v>
                </c:pt>
                <c:pt idx="34" formatCode="0.00">
                  <c:v>2.2499999999999982</c:v>
                </c:pt>
                <c:pt idx="35" formatCode="0.00">
                  <c:v>5.2123552123552104</c:v>
                </c:pt>
                <c:pt idx="36" formatCode="0.00">
                  <c:v>5.3861003861003844</c:v>
                </c:pt>
                <c:pt idx="37" formatCode="0.00">
                  <c:v>6.7306273062730604</c:v>
                </c:pt>
                <c:pt idx="38" formatCode="0.00">
                  <c:v>7.6881720430107503</c:v>
                </c:pt>
                <c:pt idx="39" formatCode="0.00">
                  <c:v>9.1672354948805435</c:v>
                </c:pt>
                <c:pt idx="40" formatCode="0.00">
                  <c:v>7.4104234527687272</c:v>
                </c:pt>
                <c:pt idx="41" formatCode="0.00">
                  <c:v>6.2460567823343824</c:v>
                </c:pt>
                <c:pt idx="42" formatCode="0.00">
                  <c:v>6.4195583596214485</c:v>
                </c:pt>
                <c:pt idx="43" formatCode="0.00">
                  <c:v>4.8363636363636333</c:v>
                </c:pt>
                <c:pt idx="44" formatCode="0.00">
                  <c:v>4.437125748502992</c:v>
                </c:pt>
                <c:pt idx="45" formatCode="0.00">
                  <c:v>4.2857142857142829</c:v>
                </c:pt>
                <c:pt idx="46" formatCode="0.00">
                  <c:v>6.3521126760563353</c:v>
                </c:pt>
                <c:pt idx="47" formatCode="0.00">
                  <c:v>10.499999999999998</c:v>
                </c:pt>
                <c:pt idx="48" formatCode="0.00">
                  <c:v>10.830423940149624</c:v>
                </c:pt>
                <c:pt idx="49" formatCode="0.00">
                  <c:v>11.082294264339149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F8-4783-815A-316FA29B4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86088"/>
        <c:axId val="809486416"/>
      </c:scatterChart>
      <c:scatterChart>
        <c:scatterStyle val="smoothMarker"/>
        <c:varyColors val="0"/>
        <c:ser>
          <c:idx val="1"/>
          <c:order val="1"/>
          <c:tx>
            <c:strRef>
              <c:f>'MA.MAD.TS'!$J$4</c:f>
              <c:strCache>
                <c:ptCount val="1"/>
                <c:pt idx="0">
                  <c:v>LCL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'MA.MAD.TS'!$I$5:$I$6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'MA.MAD.TS'!$J$5:$J$6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F8-4783-815A-316FA29B40D1}"/>
            </c:ext>
          </c:extLst>
        </c:ser>
        <c:ser>
          <c:idx val="2"/>
          <c:order val="2"/>
          <c:tx>
            <c:strRef>
              <c:f>'MA.MAD.TS'!$K$4</c:f>
              <c:strCache>
                <c:ptCount val="1"/>
                <c:pt idx="0">
                  <c:v>UCL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'MA.MAD.TS'!$I$5:$I$6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'MA.MAD.TS'!$K$5:$K$6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F8-4783-815A-316FA29B40D1}"/>
            </c:ext>
          </c:extLst>
        </c:ser>
        <c:ser>
          <c:idx val="3"/>
          <c:order val="3"/>
          <c:tx>
            <c:strRef>
              <c:f>'MA.MAD.TS'!$L$4</c:f>
              <c:strCache>
                <c:ptCount val="1"/>
                <c:pt idx="0">
                  <c:v>Center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'MA.MAD.TS'!$I$5:$I$6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'MA.MAD.TS'!$L$5:$L$6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9F8-4783-815A-316FA29B4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86088"/>
        <c:axId val="809486416"/>
      </c:scatterChart>
      <c:valAx>
        <c:axId val="809486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09486416"/>
        <c:crosses val="autoZero"/>
        <c:crossBetween val="midCat"/>
      </c:valAx>
      <c:valAx>
        <c:axId val="80948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0948608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'BIA.MAD.MSE.MAPE.TS'!$E$1</c:f>
          <c:strCache>
            <c:ptCount val="1"/>
            <c:pt idx="0">
              <c:v>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yVal>
            <c:numRef>
              <c:f>'BIA.MAD.MSE.MAPE.TS'!$E$5:$E$29</c:f>
              <c:numCache>
                <c:formatCode>0.0</c:formatCode>
                <c:ptCount val="25"/>
                <c:pt idx="0">
                  <c:v>-4</c:v>
                </c:pt>
                <c:pt idx="1">
                  <c:v>-7.6666666666666643</c:v>
                </c:pt>
                <c:pt idx="2">
                  <c:v>12</c:v>
                </c:pt>
                <c:pt idx="3">
                  <c:v>-9.3333333333333357</c:v>
                </c:pt>
                <c:pt idx="4">
                  <c:v>19.333333333333336</c:v>
                </c:pt>
                <c:pt idx="5">
                  <c:v>9</c:v>
                </c:pt>
                <c:pt idx="6">
                  <c:v>10.666666666666664</c:v>
                </c:pt>
                <c:pt idx="7">
                  <c:v>9</c:v>
                </c:pt>
                <c:pt idx="8">
                  <c:v>-31.333333333333336</c:v>
                </c:pt>
                <c:pt idx="9">
                  <c:v>-11</c:v>
                </c:pt>
                <c:pt idx="10">
                  <c:v>-9.3333333333333357</c:v>
                </c:pt>
                <c:pt idx="11">
                  <c:v>13.333333333333336</c:v>
                </c:pt>
                <c:pt idx="12">
                  <c:v>-4.6666666666666643</c:v>
                </c:pt>
                <c:pt idx="13">
                  <c:v>-10</c:v>
                </c:pt>
                <c:pt idx="14">
                  <c:v>-7.6666666666666643</c:v>
                </c:pt>
                <c:pt idx="15">
                  <c:v>-6.3333333333333357</c:v>
                </c:pt>
                <c:pt idx="16">
                  <c:v>2.6666666666666643</c:v>
                </c:pt>
                <c:pt idx="17">
                  <c:v>27.666666666666664</c:v>
                </c:pt>
                <c:pt idx="18">
                  <c:v>-13.666666666666664</c:v>
                </c:pt>
                <c:pt idx="19">
                  <c:v>-1.6666666666666643</c:v>
                </c:pt>
                <c:pt idx="20">
                  <c:v>1.3333333333333357</c:v>
                </c:pt>
                <c:pt idx="21">
                  <c:v>47.333333333333336</c:v>
                </c:pt>
                <c:pt idx="22">
                  <c:v>-22</c:v>
                </c:pt>
                <c:pt idx="23">
                  <c:v>-12.666666666666664</c:v>
                </c:pt>
                <c:pt idx="24">
                  <c:v>-9.3333333333333357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CD-473E-B3B8-87DF62D1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scatterChart>
        <c:scatterStyle val="smoothMarker"/>
        <c:varyColors val="0"/>
        <c:ser>
          <c:idx val="1"/>
          <c:order val="1"/>
          <c:tx>
            <c:v>Zero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'BIA.MAD.MSE.MAPE.TS'!$X$1:$X$2</c:f>
              <c:numCache>
                <c:formatCode>General</c:formatCode>
                <c:ptCount val="2"/>
                <c:pt idx="0">
                  <c:v>1</c:v>
                </c:pt>
                <c:pt idx="1">
                  <c:v>28</c:v>
                </c:pt>
              </c:numCache>
            </c:numRef>
          </c:xVal>
          <c:yVal>
            <c:numRef>
              <c:f>'BIA.MAD.MSE.MAPE.TS'!$Y$1:$Y$2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CD-473E-B3B8-87DF62D1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valAx>
        <c:axId val="169836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527619807"/>
        <c:crosses val="autoZero"/>
        <c:crossBetween val="midCat"/>
      </c:valAx>
      <c:valAx>
        <c:axId val="152761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98368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'BIA.MAD.MSE.MAPE.TS'!$I$1</c:f>
          <c:strCache>
            <c:ptCount val="1"/>
            <c:pt idx="0">
              <c:v>Bias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yVal>
            <c:numRef>
              <c:f>'BIA.MAD.MSE.MAPE.TS'!$I$5:$I$29</c:f>
              <c:numCache>
                <c:formatCode>0.0</c:formatCode>
                <c:ptCount val="25"/>
                <c:pt idx="0">
                  <c:v>-4</c:v>
                </c:pt>
                <c:pt idx="1">
                  <c:v>-11.666666666666664</c:v>
                </c:pt>
                <c:pt idx="2">
                  <c:v>0.3333333333333357</c:v>
                </c:pt>
                <c:pt idx="3">
                  <c:v>-9</c:v>
                </c:pt>
                <c:pt idx="4">
                  <c:v>10.333333333333336</c:v>
                </c:pt>
                <c:pt idx="5">
                  <c:v>19.333333333333336</c:v>
                </c:pt>
                <c:pt idx="6">
                  <c:v>30</c:v>
                </c:pt>
                <c:pt idx="7">
                  <c:v>39</c:v>
                </c:pt>
                <c:pt idx="8">
                  <c:v>7.6666666666666643</c:v>
                </c:pt>
                <c:pt idx="9">
                  <c:v>-3.3333333333333357</c:v>
                </c:pt>
                <c:pt idx="10">
                  <c:v>-12.666666666666671</c:v>
                </c:pt>
                <c:pt idx="11">
                  <c:v>0.6666666666666643</c:v>
                </c:pt>
                <c:pt idx="12">
                  <c:v>-4</c:v>
                </c:pt>
                <c:pt idx="13">
                  <c:v>-14</c:v>
                </c:pt>
                <c:pt idx="14">
                  <c:v>-21.666666666666664</c:v>
                </c:pt>
                <c:pt idx="15">
                  <c:v>-28</c:v>
                </c:pt>
                <c:pt idx="16">
                  <c:v>-25.333333333333336</c:v>
                </c:pt>
                <c:pt idx="17">
                  <c:v>2.3333333333333286</c:v>
                </c:pt>
                <c:pt idx="18">
                  <c:v>-11.333333333333336</c:v>
                </c:pt>
                <c:pt idx="19">
                  <c:v>-13</c:v>
                </c:pt>
                <c:pt idx="20">
                  <c:v>-11.666666666666664</c:v>
                </c:pt>
                <c:pt idx="21">
                  <c:v>35.666666666666671</c:v>
                </c:pt>
                <c:pt idx="22">
                  <c:v>13.666666666666671</c:v>
                </c:pt>
                <c:pt idx="23">
                  <c:v>1.0000000000000071</c:v>
                </c:pt>
                <c:pt idx="24">
                  <c:v>-8.3333333333333286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A1-4711-96BC-3355F572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scatterChart>
        <c:scatterStyle val="smoothMarker"/>
        <c:varyColors val="0"/>
        <c:ser>
          <c:idx val="1"/>
          <c:order val="1"/>
          <c:tx>
            <c:v>Zero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'BIA.MAD.MSE.MAPE.TS'!$X$1:$X$2</c:f>
              <c:numCache>
                <c:formatCode>General</c:formatCode>
                <c:ptCount val="2"/>
                <c:pt idx="0">
                  <c:v>1</c:v>
                </c:pt>
                <c:pt idx="1">
                  <c:v>28</c:v>
                </c:pt>
              </c:numCache>
            </c:numRef>
          </c:xVal>
          <c:yVal>
            <c:numRef>
              <c:f>'BIA.MAD.MSE.MAPE.TS'!$Y$1:$Y$2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A1-4711-96BC-3355F572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valAx>
        <c:axId val="169836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527619807"/>
        <c:crosses val="autoZero"/>
        <c:crossBetween val="midCat"/>
      </c:valAx>
      <c:valAx>
        <c:axId val="152761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98368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'BIA.MAD.MSE.MAPE.TS'!$M$1</c:f>
          <c:strCache>
            <c:ptCount val="1"/>
            <c:pt idx="0">
              <c:v>TS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yVal>
            <c:numRef>
              <c:f>'BIA.MAD.MSE.MAPE.TS'!$M$5:$M$29</c:f>
              <c:numCache>
                <c:formatCode>0.0</c:formatCode>
                <c:ptCount val="25"/>
                <c:pt idx="0">
                  <c:v>-1</c:v>
                </c:pt>
                <c:pt idx="1">
                  <c:v>-2</c:v>
                </c:pt>
                <c:pt idx="2">
                  <c:v>4.2253521126760868E-2</c:v>
                </c:pt>
                <c:pt idx="3">
                  <c:v>-1.0909090909090908</c:v>
                </c:pt>
                <c:pt idx="4">
                  <c:v>0.98726114649681551</c:v>
                </c:pt>
                <c:pt idx="5">
                  <c:v>1.8913043478260869</c:v>
                </c:pt>
                <c:pt idx="6">
                  <c:v>2.9166666666666665</c:v>
                </c:pt>
                <c:pt idx="7">
                  <c:v>3.8518518518518516</c:v>
                </c:pt>
                <c:pt idx="8">
                  <c:v>0.61424332344213628</c:v>
                </c:pt>
                <c:pt idx="9">
                  <c:v>-0.27027027027027045</c:v>
                </c:pt>
                <c:pt idx="10">
                  <c:v>-1.0502512562814073</c:v>
                </c:pt>
                <c:pt idx="11">
                  <c:v>5.4794520547944994E-2</c:v>
                </c:pt>
                <c:pt idx="12">
                  <c:v>-0.34513274336283184</c:v>
                </c:pt>
                <c:pt idx="13">
                  <c:v>-1.2199170124481327</c:v>
                </c:pt>
                <c:pt idx="14">
                  <c:v>-1.9306930693069304</c:v>
                </c:pt>
                <c:pt idx="15">
                  <c:v>-2.5648854961832059</c:v>
                </c:pt>
                <c:pt idx="16">
                  <c:v>-2.4285714285714288</c:v>
                </c:pt>
                <c:pt idx="17">
                  <c:v>0.20487804878048738</c:v>
                </c:pt>
                <c:pt idx="18">
                  <c:v>-0.98475609756097582</c:v>
                </c:pt>
                <c:pt idx="19">
                  <c:v>-1.1800302571860819</c:v>
                </c:pt>
                <c:pt idx="20">
                  <c:v>-1.1052631578947367</c:v>
                </c:pt>
                <c:pt idx="21">
                  <c:v>2.9169764560099138</c:v>
                </c:pt>
                <c:pt idx="22">
                  <c:v>1.0801832760595651</c:v>
                </c:pt>
                <c:pt idx="23">
                  <c:v>7.9034028540066414E-2</c:v>
                </c:pt>
                <c:pt idx="24">
                  <c:v>-0.66560170394036178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F7-4342-8FB6-756E40DBB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scatterChart>
        <c:scatterStyle val="smoothMarker"/>
        <c:varyColors val="0"/>
        <c:ser>
          <c:idx val="1"/>
          <c:order val="1"/>
          <c:tx>
            <c:v>Zero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'BIA.MAD.MSE.MAPE.TS'!$X$1:$X$2</c:f>
              <c:numCache>
                <c:formatCode>General</c:formatCode>
                <c:ptCount val="2"/>
                <c:pt idx="0">
                  <c:v>1</c:v>
                </c:pt>
                <c:pt idx="1">
                  <c:v>28</c:v>
                </c:pt>
              </c:numCache>
            </c:numRef>
          </c:xVal>
          <c:yVal>
            <c:numRef>
              <c:f>'BIA.MAD.MSE.MAPE.TS'!$Y$1:$Y$2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F7-4342-8FB6-756E40DBB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valAx>
        <c:axId val="169836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527619807"/>
        <c:crosses val="autoZero"/>
        <c:crossBetween val="midCat"/>
      </c:valAx>
      <c:valAx>
        <c:axId val="152761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98368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'BIA.MAD.MSE.MAPE.TS'!$A$2:$A$29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'BIA.MAD.MSE.MAPE.TS'!$B$2:$B$29</c:f>
              <c:numCache>
                <c:formatCode>General</c:formatCode>
                <c:ptCount val="28"/>
                <c:pt idx="0">
                  <c:v>32</c:v>
                </c:pt>
                <c:pt idx="1">
                  <c:v>42</c:v>
                </c:pt>
                <c:pt idx="2">
                  <c:v>37</c:v>
                </c:pt>
                <c:pt idx="3">
                  <c:v>34</c:v>
                </c:pt>
                <c:pt idx="4">
                  <c:v>31</c:v>
                </c:pt>
                <c:pt idx="5">
                  <c:v>47</c:v>
                </c:pt>
                <c:pt idx="6">
                  <c:v>29</c:v>
                </c:pt>
                <c:pt idx="7">
                  <c:v>56</c:v>
                </c:pt>
                <c:pt idx="8">
                  <c:v>54</c:v>
                </c:pt>
                <c:pt idx="9">
                  <c:v>58</c:v>
                </c:pt>
                <c:pt idx="10">
                  <c:v>66</c:v>
                </c:pt>
                <c:pt idx="11">
                  <c:v>29</c:v>
                </c:pt>
                <c:pt idx="12">
                  <c:v>41</c:v>
                </c:pt>
                <c:pt idx="13">
                  <c:v>37</c:v>
                </c:pt>
                <c:pt idx="14">
                  <c:v>50</c:v>
                </c:pt>
                <c:pt idx="15">
                  <c:v>39</c:v>
                </c:pt>
                <c:pt idx="16">
                  <c:v>33</c:v>
                </c:pt>
                <c:pt idx="17">
                  <c:v>34</c:v>
                </c:pt>
                <c:pt idx="18">
                  <c:v>30</c:v>
                </c:pt>
                <c:pt idx="19">
                  <c:v>36</c:v>
                </c:pt>
                <c:pt idx="20">
                  <c:v>62</c:v>
                </c:pt>
                <c:pt idx="21">
                  <c:v>30</c:v>
                </c:pt>
                <c:pt idx="22">
                  <c:v>42</c:v>
                </c:pt>
                <c:pt idx="23">
                  <c:v>47</c:v>
                </c:pt>
                <c:pt idx="24">
                  <c:v>88</c:v>
                </c:pt>
                <c:pt idx="25">
                  <c:v>38</c:v>
                </c:pt>
                <c:pt idx="26">
                  <c:v>46</c:v>
                </c:pt>
                <c:pt idx="27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6C-4A80-8805-EBFC57DF2804}"/>
            </c:ext>
          </c:extLst>
        </c:ser>
        <c:ser>
          <c:idx val="1"/>
          <c:order val="1"/>
          <c:tx>
            <c:strRef>
              <c:f>'BIA.MAD.MSE.MAPE.TS'!$D$1</c:f>
              <c:strCache>
                <c:ptCount val="1"/>
                <c:pt idx="0">
                  <c:v>Ft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'BIA.MAD.MSE.MAPE.TS'!$A$2:$A$29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'BIA.MAD.MSE.MAPE.TS'!$D$2:$D$29</c:f>
              <c:numCache>
                <c:formatCode>General</c:formatCode>
                <c:ptCount val="28"/>
                <c:pt idx="3" formatCode="0.0">
                  <c:v>38</c:v>
                </c:pt>
                <c:pt idx="4" formatCode="0.0">
                  <c:v>38.666666666666664</c:v>
                </c:pt>
                <c:pt idx="5" formatCode="0.0">
                  <c:v>35</c:v>
                </c:pt>
                <c:pt idx="6" formatCode="0.0">
                  <c:v>38.333333333333336</c:v>
                </c:pt>
                <c:pt idx="7" formatCode="0.0">
                  <c:v>36.666666666666664</c:v>
                </c:pt>
                <c:pt idx="8" formatCode="0.0">
                  <c:v>45</c:v>
                </c:pt>
                <c:pt idx="9" formatCode="0.0">
                  <c:v>47.333333333333336</c:v>
                </c:pt>
                <c:pt idx="10" formatCode="0.0">
                  <c:v>57</c:v>
                </c:pt>
                <c:pt idx="11" formatCode="0.0">
                  <c:v>60.333333333333336</c:v>
                </c:pt>
                <c:pt idx="12" formatCode="0.0">
                  <c:v>52</c:v>
                </c:pt>
                <c:pt idx="13" formatCode="0.0">
                  <c:v>46.333333333333336</c:v>
                </c:pt>
                <c:pt idx="14" formatCode="0.0">
                  <c:v>36.666666666666664</c:v>
                </c:pt>
                <c:pt idx="15" formatCode="0.0">
                  <c:v>43.666666666666664</c:v>
                </c:pt>
                <c:pt idx="16" formatCode="0.0">
                  <c:v>43</c:v>
                </c:pt>
                <c:pt idx="17" formatCode="0.0">
                  <c:v>41.666666666666664</c:v>
                </c:pt>
                <c:pt idx="18" formatCode="0.0">
                  <c:v>36.333333333333336</c:v>
                </c:pt>
                <c:pt idx="19" formatCode="0.0">
                  <c:v>33.333333333333336</c:v>
                </c:pt>
                <c:pt idx="20" formatCode="0.0">
                  <c:v>34.333333333333336</c:v>
                </c:pt>
                <c:pt idx="21" formatCode="0.0">
                  <c:v>43.666666666666664</c:v>
                </c:pt>
                <c:pt idx="22" formatCode="0.0">
                  <c:v>43.666666666666664</c:v>
                </c:pt>
                <c:pt idx="23" formatCode="0.0">
                  <c:v>45.666666666666664</c:v>
                </c:pt>
                <c:pt idx="24" formatCode="0.0">
                  <c:v>40.666666666666664</c:v>
                </c:pt>
                <c:pt idx="25" formatCode="0.0">
                  <c:v>60</c:v>
                </c:pt>
                <c:pt idx="26" formatCode="0.0">
                  <c:v>58.666666666666664</c:v>
                </c:pt>
                <c:pt idx="27" formatCode="0.0">
                  <c:v>58.333333333333336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6C-4A80-8805-EBFC57DF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611312"/>
        <c:axId val="1386185264"/>
      </c:scatterChart>
      <c:valAx>
        <c:axId val="192861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185264"/>
        <c:crosses val="autoZero"/>
        <c:crossBetween val="midCat"/>
      </c:valAx>
      <c:valAx>
        <c:axId val="138618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611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8-4D9D-8F24-1E4EBD94F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D-4A14-8FD9-DD0DC64AA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3-46CD-B4B9-32E799FB6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49438</xdr:colOff>
      <xdr:row>3</xdr:row>
      <xdr:rowOff>203558</xdr:rowOff>
    </xdr:from>
    <xdr:to>
      <xdr:col>26</xdr:col>
      <xdr:colOff>127221</xdr:colOff>
      <xdr:row>47</xdr:row>
      <xdr:rowOff>182096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E9DBF8-ACEB-45F9-876C-33C814754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504265</xdr:colOff>
      <xdr:row>2</xdr:row>
      <xdr:rowOff>182096</xdr:rowOff>
    </xdr:from>
    <xdr:to>
      <xdr:col>6</xdr:col>
      <xdr:colOff>420221</xdr:colOff>
      <xdr:row>3</xdr:row>
      <xdr:rowOff>98050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2464C60-9323-4C07-98E6-4B4AEB5948A9}"/>
            </a:ext>
          </a:extLst>
        </xdr:cNvPr>
        <xdr:cNvCxnSpPr/>
      </xdr:nvCxnSpPr>
      <xdr:spPr>
        <a:xfrm flipH="1">
          <a:off x="1799665" y="591671"/>
          <a:ext cx="1287556" cy="125504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542925</xdr:colOff>
      <xdr:row>4</xdr:row>
      <xdr:rowOff>57150</xdr:rowOff>
    </xdr:from>
    <xdr:to>
      <xdr:col>21</xdr:col>
      <xdr:colOff>533400</xdr:colOff>
      <xdr:row>45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DA8A42-B01E-4DC9-BC32-F81037C91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426244</xdr:colOff>
      <xdr:row>29</xdr:row>
      <xdr:rowOff>83343</xdr:rowOff>
    </xdr:from>
    <xdr:to>
      <xdr:col>14</xdr:col>
      <xdr:colOff>340519</xdr:colOff>
      <xdr:row>42</xdr:row>
      <xdr:rowOff>102393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18C6DA-5B13-4157-BCB7-3601516ED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488157</xdr:colOff>
      <xdr:row>29</xdr:row>
      <xdr:rowOff>107157</xdr:rowOff>
    </xdr:from>
    <xdr:to>
      <xdr:col>19</xdr:col>
      <xdr:colOff>1235869</xdr:colOff>
      <xdr:row>42</xdr:row>
      <xdr:rowOff>126207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BD4A95-A42D-4723-97EE-B6DEBE3E0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1333500</xdr:colOff>
      <xdr:row>29</xdr:row>
      <xdr:rowOff>154782</xdr:rowOff>
    </xdr:from>
    <xdr:to>
      <xdr:col>24</xdr:col>
      <xdr:colOff>116681</xdr:colOff>
      <xdr:row>42</xdr:row>
      <xdr:rowOff>173832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D01E6B-260D-4703-A1D6-2F2119D34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160733</xdr:colOff>
      <xdr:row>6</xdr:row>
      <xdr:rowOff>63103</xdr:rowOff>
    </xdr:from>
    <xdr:to>
      <xdr:col>19</xdr:col>
      <xdr:colOff>89296</xdr:colOff>
      <xdr:row>19</xdr:row>
      <xdr:rowOff>20240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0AE64C4-9532-4D8E-8528-F79652D9D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135374</xdr:colOff>
      <xdr:row>17</xdr:row>
      <xdr:rowOff>70229</xdr:rowOff>
    </xdr:from>
    <xdr:to>
      <xdr:col>12</xdr:col>
      <xdr:colOff>553284</xdr:colOff>
      <xdr:row>30</xdr:row>
      <xdr:rowOff>103565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20F49A-E213-4FB6-99DB-D2413577B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F18DF-16D7-4B83-B050-F338EA791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1644A8-33A1-4561-B49A-F64CFC509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77208</xdr:colOff>
      <xdr:row>31</xdr:row>
      <xdr:rowOff>190464</xdr:rowOff>
    </xdr:from>
    <xdr:to>
      <xdr:col>13</xdr:col>
      <xdr:colOff>22798</xdr:colOff>
      <xdr:row>47</xdr:row>
      <xdr:rowOff>82270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EE3F32-9F18-4285-AC65-B9F1F96F4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220312</xdr:colOff>
      <xdr:row>31</xdr:row>
      <xdr:rowOff>145058</xdr:rowOff>
    </xdr:from>
    <xdr:to>
      <xdr:col>18</xdr:col>
      <xdr:colOff>569797</xdr:colOff>
      <xdr:row>47</xdr:row>
      <xdr:rowOff>47404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AE20FC-428E-43F8-83D6-7B43A12A0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153217</xdr:colOff>
      <xdr:row>31</xdr:row>
      <xdr:rowOff>178239</xdr:rowOff>
    </xdr:from>
    <xdr:to>
      <xdr:col>26</xdr:col>
      <xdr:colOff>79704</xdr:colOff>
      <xdr:row>47</xdr:row>
      <xdr:rowOff>87776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F23B1E-55B9-4144-9B2F-63561CEE3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347741</xdr:colOff>
      <xdr:row>31</xdr:row>
      <xdr:rowOff>200727</xdr:rowOff>
    </xdr:from>
    <xdr:to>
      <xdr:col>33</xdr:col>
      <xdr:colOff>241536</xdr:colOff>
      <xdr:row>47</xdr:row>
      <xdr:rowOff>92532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B4A7571-B516-4DC0-B3C7-12FED4F1E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E6DFDF4-575E-4F00-9130-EA84D1E20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GICffBJLrs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2F7C8-D37C-4864-9984-67B741A53411}">
  <sheetPr>
    <tabColor rgb="FFFFFF00"/>
  </sheetPr>
  <dimension ref="B1:Q54"/>
  <sheetViews>
    <sheetView tabSelected="1" zoomScale="68" zoomScaleNormal="68" workbookViewId="0">
      <selection activeCell="U57" sqref="U57"/>
    </sheetView>
  </sheetViews>
  <sheetFormatPr defaultRowHeight="16.5" x14ac:dyDescent="0.3"/>
  <cols>
    <col min="1" max="1" width="1.85546875" style="4" customWidth="1"/>
    <col min="2" max="2" width="4.7109375" style="4" bestFit="1" customWidth="1"/>
    <col min="3" max="3" width="3.7109375" style="66" bestFit="1" customWidth="1"/>
    <col min="4" max="4" width="9.140625" style="67" bestFit="1" customWidth="1"/>
    <col min="5" max="5" width="11" style="67" bestFit="1" customWidth="1"/>
    <col min="6" max="7" width="9.5703125" style="67" bestFit="1" customWidth="1"/>
    <col min="8" max="8" width="2.85546875" style="4" customWidth="1"/>
    <col min="9" max="9" width="15.140625" style="4" customWidth="1"/>
    <col min="10" max="10" width="7.5703125" style="4" customWidth="1"/>
    <col min="11" max="13" width="9.140625" style="4"/>
    <col min="14" max="14" width="17.28515625" style="4" customWidth="1"/>
    <col min="15" max="18" width="9.140625" style="4"/>
    <col min="19" max="19" width="4" style="4" customWidth="1"/>
    <col min="20" max="16384" width="9.140625" style="4"/>
  </cols>
  <sheetData>
    <row r="1" spans="2:17" ht="6" customHeight="1" x14ac:dyDescent="0.3"/>
    <row r="2" spans="2:17" ht="26.25" x14ac:dyDescent="0.4">
      <c r="B2" s="68" t="s">
        <v>55</v>
      </c>
      <c r="C2" s="69" t="s">
        <v>0</v>
      </c>
      <c r="D2" s="70" t="s">
        <v>56</v>
      </c>
      <c r="E2" s="70" t="s">
        <v>57</v>
      </c>
      <c r="F2" s="70" t="s">
        <v>58</v>
      </c>
      <c r="G2" s="70" t="s">
        <v>59</v>
      </c>
      <c r="I2" s="71" t="s">
        <v>60</v>
      </c>
      <c r="J2" s="71"/>
      <c r="K2" s="71"/>
      <c r="L2" s="71"/>
      <c r="M2" s="72" t="s">
        <v>61</v>
      </c>
      <c r="O2" s="73"/>
      <c r="P2" s="74"/>
      <c r="Q2" s="75"/>
    </row>
    <row r="3" spans="2:17" x14ac:dyDescent="0.3">
      <c r="B3" s="76">
        <v>1</v>
      </c>
      <c r="C3" s="77">
        <v>2</v>
      </c>
      <c r="D3" s="70"/>
      <c r="F3" s="78"/>
      <c r="G3" s="78"/>
      <c r="H3" s="4" t="s">
        <v>62</v>
      </c>
    </row>
    <row r="4" spans="2:17" x14ac:dyDescent="0.3">
      <c r="B4" s="76">
        <v>2</v>
      </c>
      <c r="C4" s="77">
        <v>2</v>
      </c>
      <c r="D4" s="70">
        <f>C3</f>
        <v>2</v>
      </c>
      <c r="E4" s="78">
        <f>AVERAGE($C$3:C3)</f>
        <v>2</v>
      </c>
      <c r="F4" s="78"/>
      <c r="G4" s="78"/>
      <c r="M4" s="79"/>
    </row>
    <row r="5" spans="2:17" x14ac:dyDescent="0.3">
      <c r="B5" s="76">
        <v>3</v>
      </c>
      <c r="C5" s="77">
        <v>1</v>
      </c>
      <c r="D5" s="70">
        <f t="shared" ref="D5:D53" si="0">C4</f>
        <v>2</v>
      </c>
      <c r="E5" s="78">
        <f>AVERAGE($C$3:C4)</f>
        <v>2</v>
      </c>
      <c r="F5" s="78">
        <f>AVERAGE(C3:C4)</f>
        <v>2</v>
      </c>
      <c r="G5" s="78"/>
      <c r="M5" s="79"/>
    </row>
    <row r="6" spans="2:17" x14ac:dyDescent="0.3">
      <c r="B6" s="76">
        <v>4</v>
      </c>
      <c r="C6" s="77">
        <v>0</v>
      </c>
      <c r="D6" s="70">
        <f t="shared" si="0"/>
        <v>1</v>
      </c>
      <c r="E6" s="78">
        <f>AVERAGE($C$3:C5)</f>
        <v>1.6666666666666667</v>
      </c>
      <c r="F6" s="78">
        <f t="shared" ref="F6:F53" si="1">AVERAGE(C4:C5)</f>
        <v>1.5</v>
      </c>
      <c r="G6" s="78"/>
      <c r="M6" s="79"/>
    </row>
    <row r="7" spans="2:17" x14ac:dyDescent="0.3">
      <c r="B7" s="76">
        <v>5</v>
      </c>
      <c r="C7" s="77">
        <v>2</v>
      </c>
      <c r="D7" s="70">
        <f t="shared" si="0"/>
        <v>0</v>
      </c>
      <c r="E7" s="78">
        <f>AVERAGE($C$3:C6)</f>
        <v>1.25</v>
      </c>
      <c r="F7" s="78">
        <f t="shared" si="1"/>
        <v>0.5</v>
      </c>
      <c r="G7" s="78"/>
      <c r="M7" s="79"/>
    </row>
    <row r="8" spans="2:17" x14ac:dyDescent="0.3">
      <c r="B8" s="76">
        <v>6</v>
      </c>
      <c r="C8" s="77">
        <v>1</v>
      </c>
      <c r="D8" s="70">
        <f t="shared" si="0"/>
        <v>2</v>
      </c>
      <c r="E8" s="78">
        <f>AVERAGE($C$3:C7)</f>
        <v>1.4</v>
      </c>
      <c r="F8" s="78">
        <f t="shared" si="1"/>
        <v>1</v>
      </c>
      <c r="G8" s="78"/>
      <c r="M8" s="79"/>
    </row>
    <row r="9" spans="2:17" x14ac:dyDescent="0.3">
      <c r="B9" s="76">
        <v>7</v>
      </c>
      <c r="C9" s="77">
        <v>0</v>
      </c>
      <c r="D9" s="70">
        <f t="shared" si="0"/>
        <v>1</v>
      </c>
      <c r="E9" s="78">
        <f>AVERAGE($C$3:C8)</f>
        <v>1.3333333333333333</v>
      </c>
      <c r="F9" s="78">
        <f t="shared" si="1"/>
        <v>1.5</v>
      </c>
      <c r="G9" s="78"/>
      <c r="M9" s="79"/>
    </row>
    <row r="10" spans="2:17" x14ac:dyDescent="0.3">
      <c r="B10" s="76">
        <v>8</v>
      </c>
      <c r="C10" s="77">
        <v>2</v>
      </c>
      <c r="D10" s="70">
        <f t="shared" si="0"/>
        <v>0</v>
      </c>
      <c r="E10" s="78">
        <f>AVERAGE($C$3:C9)</f>
        <v>1.1428571428571428</v>
      </c>
      <c r="F10" s="78">
        <f t="shared" si="1"/>
        <v>0.5</v>
      </c>
      <c r="G10" s="78"/>
      <c r="I10" s="4" t="s">
        <v>63</v>
      </c>
      <c r="M10" s="79"/>
    </row>
    <row r="11" spans="2:17" x14ac:dyDescent="0.3">
      <c r="B11" s="76">
        <v>9</v>
      </c>
      <c r="C11" s="77">
        <v>2</v>
      </c>
      <c r="D11" s="70">
        <f t="shared" si="0"/>
        <v>2</v>
      </c>
      <c r="E11" s="78">
        <f>AVERAGE($C$3:C10)</f>
        <v>1.25</v>
      </c>
      <c r="F11" s="78">
        <f t="shared" si="1"/>
        <v>1</v>
      </c>
      <c r="G11" s="78">
        <f>AVERAGE(C3:C10)</f>
        <v>1.25</v>
      </c>
      <c r="M11" s="79"/>
    </row>
    <row r="12" spans="2:17" x14ac:dyDescent="0.3">
      <c r="B12" s="76">
        <v>10</v>
      </c>
      <c r="C12" s="77">
        <v>3</v>
      </c>
      <c r="D12" s="70">
        <f t="shared" si="0"/>
        <v>2</v>
      </c>
      <c r="E12" s="78">
        <f>AVERAGE($C$3:C11)</f>
        <v>1.3333333333333333</v>
      </c>
      <c r="F12" s="78">
        <f t="shared" si="1"/>
        <v>2</v>
      </c>
      <c r="G12" s="78">
        <f t="shared" ref="G12:G52" si="2">AVERAGE(C4:C11)</f>
        <v>1.25</v>
      </c>
      <c r="M12" s="79"/>
    </row>
    <row r="13" spans="2:17" hidden="1" x14ac:dyDescent="0.3">
      <c r="B13" s="76">
        <v>11</v>
      </c>
      <c r="C13" s="77">
        <v>1</v>
      </c>
      <c r="D13" s="70">
        <f t="shared" si="0"/>
        <v>3</v>
      </c>
      <c r="E13" s="78">
        <f>AVERAGE($C$3:C12)</f>
        <v>1.5</v>
      </c>
      <c r="F13" s="78">
        <f t="shared" si="1"/>
        <v>2.5</v>
      </c>
      <c r="G13" s="78">
        <f t="shared" si="2"/>
        <v>1.375</v>
      </c>
      <c r="M13" s="79"/>
    </row>
    <row r="14" spans="2:17" hidden="1" x14ac:dyDescent="0.3">
      <c r="B14" s="76">
        <v>12</v>
      </c>
      <c r="C14" s="77">
        <v>3</v>
      </c>
      <c r="D14" s="70">
        <f t="shared" si="0"/>
        <v>1</v>
      </c>
      <c r="E14" s="78">
        <f>AVERAGE($C$3:C13)</f>
        <v>1.4545454545454546</v>
      </c>
      <c r="F14" s="78">
        <f t="shared" si="1"/>
        <v>2</v>
      </c>
      <c r="G14" s="78">
        <f t="shared" si="2"/>
        <v>1.375</v>
      </c>
      <c r="M14" s="79"/>
    </row>
    <row r="15" spans="2:17" hidden="1" x14ac:dyDescent="0.3">
      <c r="B15" s="76">
        <v>13</v>
      </c>
      <c r="C15" s="77">
        <v>3</v>
      </c>
      <c r="D15" s="70">
        <f t="shared" si="0"/>
        <v>3</v>
      </c>
      <c r="E15" s="78">
        <f>AVERAGE($C$3:C14)</f>
        <v>1.5833333333333333</v>
      </c>
      <c r="F15" s="78">
        <f t="shared" si="1"/>
        <v>2</v>
      </c>
      <c r="G15" s="78">
        <f t="shared" si="2"/>
        <v>1.75</v>
      </c>
      <c r="M15" s="79"/>
    </row>
    <row r="16" spans="2:17" hidden="1" x14ac:dyDescent="0.3">
      <c r="B16" s="76">
        <v>14</v>
      </c>
      <c r="C16" s="77">
        <v>2</v>
      </c>
      <c r="D16" s="70">
        <f t="shared" si="0"/>
        <v>3</v>
      </c>
      <c r="E16" s="78">
        <f>AVERAGE($C$3:C15)</f>
        <v>1.6923076923076923</v>
      </c>
      <c r="F16" s="78">
        <f t="shared" si="1"/>
        <v>3</v>
      </c>
      <c r="G16" s="78">
        <f t="shared" si="2"/>
        <v>1.875</v>
      </c>
      <c r="M16" s="79"/>
    </row>
    <row r="17" spans="2:13" hidden="1" x14ac:dyDescent="0.3">
      <c r="B17" s="76">
        <v>15</v>
      </c>
      <c r="C17" s="77">
        <v>1</v>
      </c>
      <c r="D17" s="70">
        <f t="shared" si="0"/>
        <v>2</v>
      </c>
      <c r="E17" s="78">
        <f>AVERAGE($C$3:C16)</f>
        <v>1.7142857142857142</v>
      </c>
      <c r="F17" s="78">
        <f t="shared" si="1"/>
        <v>2.5</v>
      </c>
      <c r="G17" s="78">
        <f t="shared" si="2"/>
        <v>2</v>
      </c>
      <c r="M17" s="79"/>
    </row>
    <row r="18" spans="2:13" hidden="1" x14ac:dyDescent="0.3">
      <c r="B18" s="76">
        <v>16</v>
      </c>
      <c r="C18" s="77">
        <v>6</v>
      </c>
      <c r="D18" s="70">
        <f t="shared" si="0"/>
        <v>1</v>
      </c>
      <c r="E18" s="78">
        <f>AVERAGE($C$3:C17)</f>
        <v>1.6666666666666667</v>
      </c>
      <c r="F18" s="78">
        <f t="shared" si="1"/>
        <v>1.5</v>
      </c>
      <c r="G18" s="78">
        <f t="shared" si="2"/>
        <v>2.125</v>
      </c>
      <c r="M18" s="79"/>
    </row>
    <row r="19" spans="2:13" hidden="1" x14ac:dyDescent="0.3">
      <c r="B19" s="76">
        <v>17</v>
      </c>
      <c r="C19" s="77">
        <v>2</v>
      </c>
      <c r="D19" s="70">
        <f t="shared" si="0"/>
        <v>6</v>
      </c>
      <c r="E19" s="78">
        <f>AVERAGE($C$3:C18)</f>
        <v>1.9375</v>
      </c>
      <c r="F19" s="78">
        <f t="shared" si="1"/>
        <v>3.5</v>
      </c>
      <c r="G19" s="78">
        <f t="shared" si="2"/>
        <v>2.625</v>
      </c>
      <c r="M19" s="79"/>
    </row>
    <row r="20" spans="2:13" hidden="1" x14ac:dyDescent="0.3">
      <c r="B20" s="76">
        <v>18</v>
      </c>
      <c r="C20" s="77">
        <v>1</v>
      </c>
      <c r="D20" s="70">
        <f t="shared" si="0"/>
        <v>2</v>
      </c>
      <c r="E20" s="78">
        <f>AVERAGE($C$3:C19)</f>
        <v>1.9411764705882353</v>
      </c>
      <c r="F20" s="78">
        <f t="shared" si="1"/>
        <v>4</v>
      </c>
      <c r="G20" s="78">
        <f t="shared" si="2"/>
        <v>2.625</v>
      </c>
      <c r="M20" s="79"/>
    </row>
    <row r="21" spans="2:13" hidden="1" x14ac:dyDescent="0.3">
      <c r="B21" s="76">
        <v>19</v>
      </c>
      <c r="C21" s="77">
        <v>2</v>
      </c>
      <c r="D21" s="70">
        <f t="shared" si="0"/>
        <v>1</v>
      </c>
      <c r="E21" s="78">
        <f>AVERAGE($C$3:C20)</f>
        <v>1.8888888888888888</v>
      </c>
      <c r="F21" s="78">
        <f t="shared" si="1"/>
        <v>1.5</v>
      </c>
      <c r="G21" s="78">
        <f t="shared" si="2"/>
        <v>2.375</v>
      </c>
      <c r="M21" s="79"/>
    </row>
    <row r="22" spans="2:13" hidden="1" x14ac:dyDescent="0.3">
      <c r="B22" s="76">
        <v>20</v>
      </c>
      <c r="C22" s="77">
        <v>2</v>
      </c>
      <c r="D22" s="70">
        <f t="shared" si="0"/>
        <v>2</v>
      </c>
      <c r="E22" s="78">
        <f>AVERAGE($C$3:C21)</f>
        <v>1.8947368421052631</v>
      </c>
      <c r="F22" s="78">
        <f t="shared" si="1"/>
        <v>1.5</v>
      </c>
      <c r="G22" s="78">
        <f t="shared" si="2"/>
        <v>2.5</v>
      </c>
      <c r="M22" s="79"/>
    </row>
    <row r="23" spans="2:13" hidden="1" x14ac:dyDescent="0.3">
      <c r="B23" s="76">
        <v>21</v>
      </c>
      <c r="C23" s="77">
        <v>3</v>
      </c>
      <c r="D23" s="70">
        <f t="shared" si="0"/>
        <v>2</v>
      </c>
      <c r="E23" s="78">
        <f>AVERAGE($C$3:C22)</f>
        <v>1.9</v>
      </c>
      <c r="F23" s="78">
        <f t="shared" si="1"/>
        <v>2</v>
      </c>
      <c r="G23" s="78">
        <f t="shared" si="2"/>
        <v>2.375</v>
      </c>
      <c r="M23" s="79"/>
    </row>
    <row r="24" spans="2:13" hidden="1" x14ac:dyDescent="0.3">
      <c r="B24" s="76">
        <v>22</v>
      </c>
      <c r="C24" s="77">
        <v>4</v>
      </c>
      <c r="D24" s="70">
        <f t="shared" si="0"/>
        <v>3</v>
      </c>
      <c r="E24" s="78">
        <f>AVERAGE($C$3:C23)</f>
        <v>1.9523809523809523</v>
      </c>
      <c r="F24" s="78">
        <f t="shared" si="1"/>
        <v>2.5</v>
      </c>
      <c r="G24" s="78">
        <f t="shared" si="2"/>
        <v>2.375</v>
      </c>
      <c r="M24" s="79"/>
    </row>
    <row r="25" spans="2:13" hidden="1" x14ac:dyDescent="0.3">
      <c r="B25" s="76">
        <v>23</v>
      </c>
      <c r="C25" s="77">
        <v>4</v>
      </c>
      <c r="D25" s="70">
        <f t="shared" si="0"/>
        <v>4</v>
      </c>
      <c r="E25" s="78">
        <f>AVERAGE($C$3:C24)</f>
        <v>2.0454545454545454</v>
      </c>
      <c r="F25" s="78">
        <f t="shared" si="1"/>
        <v>3.5</v>
      </c>
      <c r="G25" s="78">
        <f t="shared" si="2"/>
        <v>2.625</v>
      </c>
      <c r="M25" s="79"/>
    </row>
    <row r="26" spans="2:13" hidden="1" x14ac:dyDescent="0.3">
      <c r="B26" s="76">
        <v>24</v>
      </c>
      <c r="C26" s="77">
        <v>5</v>
      </c>
      <c r="D26" s="70">
        <f t="shared" si="0"/>
        <v>4</v>
      </c>
      <c r="E26" s="78">
        <f>AVERAGE($C$3:C25)</f>
        <v>2.1304347826086958</v>
      </c>
      <c r="F26" s="78">
        <f t="shared" si="1"/>
        <v>4</v>
      </c>
      <c r="G26" s="78">
        <f t="shared" si="2"/>
        <v>3</v>
      </c>
      <c r="M26" s="79"/>
    </row>
    <row r="27" spans="2:13" ht="16.5" hidden="1" customHeight="1" x14ac:dyDescent="0.3">
      <c r="B27" s="76">
        <v>25</v>
      </c>
      <c r="C27" s="77">
        <v>4</v>
      </c>
      <c r="D27" s="70">
        <f t="shared" si="0"/>
        <v>5</v>
      </c>
      <c r="E27" s="78">
        <f>AVERAGE($C$3:C26)</f>
        <v>2.25</v>
      </c>
      <c r="F27" s="78">
        <f t="shared" si="1"/>
        <v>4.5</v>
      </c>
      <c r="G27" s="78">
        <f t="shared" si="2"/>
        <v>2.875</v>
      </c>
      <c r="M27" s="79"/>
    </row>
    <row r="28" spans="2:13" ht="16.5" hidden="1" customHeight="1" x14ac:dyDescent="0.3">
      <c r="B28" s="76">
        <v>26</v>
      </c>
      <c r="C28" s="77">
        <v>2</v>
      </c>
      <c r="D28" s="70">
        <f t="shared" si="0"/>
        <v>4</v>
      </c>
      <c r="E28" s="78">
        <f>AVERAGE($C$3:C27)</f>
        <v>2.3199999999999998</v>
      </c>
      <c r="F28" s="78">
        <f t="shared" si="1"/>
        <v>4.5</v>
      </c>
      <c r="G28" s="78">
        <f t="shared" si="2"/>
        <v>3.125</v>
      </c>
      <c r="M28" s="79"/>
    </row>
    <row r="29" spans="2:13" ht="16.5" hidden="1" customHeight="1" x14ac:dyDescent="0.3">
      <c r="B29" s="76">
        <v>27</v>
      </c>
      <c r="C29" s="77">
        <v>1</v>
      </c>
      <c r="D29" s="70">
        <f t="shared" si="0"/>
        <v>2</v>
      </c>
      <c r="E29" s="78">
        <f>AVERAGE($C$3:C28)</f>
        <v>2.3076923076923075</v>
      </c>
      <c r="F29" s="78">
        <f t="shared" si="1"/>
        <v>3</v>
      </c>
      <c r="G29" s="78">
        <f t="shared" si="2"/>
        <v>3.25</v>
      </c>
      <c r="M29" s="79"/>
    </row>
    <row r="30" spans="2:13" ht="16.5" hidden="1" customHeight="1" x14ac:dyDescent="0.3">
      <c r="B30" s="76">
        <v>28</v>
      </c>
      <c r="C30" s="77">
        <v>4</v>
      </c>
      <c r="D30" s="70">
        <f t="shared" si="0"/>
        <v>1</v>
      </c>
      <c r="E30" s="78">
        <f>AVERAGE($C$3:C29)</f>
        <v>2.2592592592592591</v>
      </c>
      <c r="F30" s="78">
        <f t="shared" si="1"/>
        <v>1.5</v>
      </c>
      <c r="G30" s="78">
        <f t="shared" si="2"/>
        <v>3.125</v>
      </c>
      <c r="M30" s="79"/>
    </row>
    <row r="31" spans="2:13" ht="16.5" hidden="1" customHeight="1" x14ac:dyDescent="0.3">
      <c r="B31" s="76">
        <v>29</v>
      </c>
      <c r="C31" s="77">
        <v>3</v>
      </c>
      <c r="D31" s="70">
        <f t="shared" si="0"/>
        <v>4</v>
      </c>
      <c r="E31" s="78">
        <f>AVERAGE($C$3:C30)</f>
        <v>2.3214285714285716</v>
      </c>
      <c r="F31" s="78">
        <f t="shared" si="1"/>
        <v>2.5</v>
      </c>
      <c r="G31" s="78">
        <f t="shared" si="2"/>
        <v>3.375</v>
      </c>
      <c r="M31" s="79"/>
    </row>
    <row r="32" spans="2:13" ht="16.5" hidden="1" customHeight="1" x14ac:dyDescent="0.3">
      <c r="B32" s="76">
        <v>30</v>
      </c>
      <c r="C32" s="77">
        <v>4</v>
      </c>
      <c r="D32" s="70">
        <f t="shared" si="0"/>
        <v>3</v>
      </c>
      <c r="E32" s="78">
        <f>AVERAGE($C$3:C31)</f>
        <v>2.3448275862068964</v>
      </c>
      <c r="F32" s="78">
        <f t="shared" si="1"/>
        <v>3.5</v>
      </c>
      <c r="G32" s="78">
        <f t="shared" si="2"/>
        <v>3.375</v>
      </c>
      <c r="M32" s="79"/>
    </row>
    <row r="33" spans="2:13" ht="16.5" hidden="1" customHeight="1" x14ac:dyDescent="0.3">
      <c r="B33" s="76">
        <v>31</v>
      </c>
      <c r="C33" s="77">
        <v>3</v>
      </c>
      <c r="D33" s="70">
        <f t="shared" si="0"/>
        <v>4</v>
      </c>
      <c r="E33" s="78">
        <f>AVERAGE($C$3:C32)</f>
        <v>2.4</v>
      </c>
      <c r="F33" s="78">
        <f t="shared" si="1"/>
        <v>3.5</v>
      </c>
      <c r="G33" s="78">
        <f t="shared" si="2"/>
        <v>3.375</v>
      </c>
      <c r="M33" s="79"/>
    </row>
    <row r="34" spans="2:13" ht="16.5" hidden="1" customHeight="1" x14ac:dyDescent="0.3">
      <c r="B34" s="76">
        <v>32</v>
      </c>
      <c r="C34" s="77">
        <v>1</v>
      </c>
      <c r="D34" s="70">
        <f t="shared" si="0"/>
        <v>3</v>
      </c>
      <c r="E34" s="78">
        <f>AVERAGE($C$3:C33)</f>
        <v>2.4193548387096775</v>
      </c>
      <c r="F34" s="78">
        <f t="shared" si="1"/>
        <v>3.5</v>
      </c>
      <c r="G34" s="78">
        <f t="shared" si="2"/>
        <v>3.25</v>
      </c>
      <c r="M34" s="79"/>
    </row>
    <row r="35" spans="2:13" ht="16.5" hidden="1" customHeight="1" x14ac:dyDescent="0.3">
      <c r="B35" s="76">
        <v>33</v>
      </c>
      <c r="C35" s="77">
        <v>5</v>
      </c>
      <c r="D35" s="70">
        <f t="shared" si="0"/>
        <v>1</v>
      </c>
      <c r="E35" s="78">
        <f>AVERAGE($C$3:C34)</f>
        <v>2.375</v>
      </c>
      <c r="F35" s="78">
        <f t="shared" si="1"/>
        <v>2</v>
      </c>
      <c r="G35" s="78">
        <f t="shared" si="2"/>
        <v>2.75</v>
      </c>
      <c r="M35" s="79"/>
    </row>
    <row r="36" spans="2:13" ht="16.5" hidden="1" customHeight="1" x14ac:dyDescent="0.3">
      <c r="B36" s="76">
        <v>34</v>
      </c>
      <c r="C36" s="77">
        <v>2</v>
      </c>
      <c r="D36" s="70">
        <f t="shared" si="0"/>
        <v>5</v>
      </c>
      <c r="E36" s="78">
        <f>AVERAGE($C$3:C35)</f>
        <v>2.4545454545454546</v>
      </c>
      <c r="F36" s="78">
        <f t="shared" si="1"/>
        <v>3</v>
      </c>
      <c r="G36" s="78">
        <f t="shared" si="2"/>
        <v>2.875</v>
      </c>
      <c r="M36" s="79"/>
    </row>
    <row r="37" spans="2:13" ht="16.5" customHeight="1" x14ac:dyDescent="0.3">
      <c r="B37" s="76">
        <v>35</v>
      </c>
      <c r="C37" s="77">
        <v>0</v>
      </c>
      <c r="D37" s="70">
        <f t="shared" si="0"/>
        <v>2</v>
      </c>
      <c r="E37" s="78">
        <f>AVERAGE($C$3:C36)</f>
        <v>2.4411764705882355</v>
      </c>
      <c r="F37" s="78">
        <f t="shared" si="1"/>
        <v>3.5</v>
      </c>
      <c r="G37" s="78">
        <f t="shared" si="2"/>
        <v>2.875</v>
      </c>
      <c r="M37" s="79"/>
    </row>
    <row r="38" spans="2:13" ht="16.5" customHeight="1" x14ac:dyDescent="0.3">
      <c r="B38" s="76">
        <v>36</v>
      </c>
      <c r="C38" s="77">
        <v>7</v>
      </c>
      <c r="D38" s="70">
        <f t="shared" si="0"/>
        <v>0</v>
      </c>
      <c r="E38" s="78">
        <f>AVERAGE($C$3:C37)</f>
        <v>2.3714285714285714</v>
      </c>
      <c r="F38" s="78">
        <f t="shared" si="1"/>
        <v>1</v>
      </c>
      <c r="G38" s="78">
        <f t="shared" si="2"/>
        <v>2.75</v>
      </c>
      <c r="M38" s="79"/>
    </row>
    <row r="39" spans="2:13" ht="16.5" customHeight="1" x14ac:dyDescent="0.3">
      <c r="B39" s="76">
        <v>37</v>
      </c>
      <c r="C39" s="77">
        <v>3</v>
      </c>
      <c r="D39" s="70">
        <f t="shared" si="0"/>
        <v>7</v>
      </c>
      <c r="E39" s="78">
        <f>AVERAGE($C$3:C38)</f>
        <v>2.5</v>
      </c>
      <c r="F39" s="78">
        <f t="shared" si="1"/>
        <v>3.5</v>
      </c>
      <c r="G39" s="78">
        <f t="shared" si="2"/>
        <v>3.125</v>
      </c>
      <c r="M39" s="79"/>
    </row>
    <row r="40" spans="2:13" ht="16.5" customHeight="1" x14ac:dyDescent="0.3">
      <c r="B40" s="76">
        <v>38</v>
      </c>
      <c r="C40" s="77">
        <v>5</v>
      </c>
      <c r="D40" s="70">
        <f t="shared" si="0"/>
        <v>3</v>
      </c>
      <c r="E40" s="78">
        <f>AVERAGE($C$3:C39)</f>
        <v>2.5135135135135136</v>
      </c>
      <c r="F40" s="78">
        <f t="shared" si="1"/>
        <v>5</v>
      </c>
      <c r="G40" s="78">
        <f t="shared" si="2"/>
        <v>3.125</v>
      </c>
      <c r="M40" s="79"/>
    </row>
    <row r="41" spans="2:13" ht="16.5" customHeight="1" x14ac:dyDescent="0.3">
      <c r="B41" s="76">
        <v>39</v>
      </c>
      <c r="C41" s="77">
        <v>5</v>
      </c>
      <c r="D41" s="70">
        <f t="shared" si="0"/>
        <v>5</v>
      </c>
      <c r="E41" s="78">
        <f>AVERAGE($C$3:C40)</f>
        <v>2.5789473684210527</v>
      </c>
      <c r="F41" s="78">
        <f t="shared" si="1"/>
        <v>4</v>
      </c>
      <c r="G41" s="78">
        <f t="shared" si="2"/>
        <v>3.25</v>
      </c>
      <c r="M41" s="79"/>
    </row>
    <row r="42" spans="2:13" ht="16.5" customHeight="1" x14ac:dyDescent="0.3">
      <c r="B42" s="76">
        <v>40</v>
      </c>
      <c r="C42" s="77">
        <v>6</v>
      </c>
      <c r="D42" s="70">
        <f t="shared" si="0"/>
        <v>5</v>
      </c>
      <c r="E42" s="78">
        <f>AVERAGE($C$3:C41)</f>
        <v>2.641025641025641</v>
      </c>
      <c r="F42" s="78">
        <f t="shared" si="1"/>
        <v>5</v>
      </c>
      <c r="G42" s="78">
        <f t="shared" si="2"/>
        <v>3.5</v>
      </c>
      <c r="M42" s="79"/>
    </row>
    <row r="43" spans="2:13" ht="16.5" customHeight="1" x14ac:dyDescent="0.3">
      <c r="B43" s="76">
        <v>41</v>
      </c>
      <c r="C43" s="77">
        <v>2</v>
      </c>
      <c r="D43" s="70">
        <f t="shared" si="0"/>
        <v>6</v>
      </c>
      <c r="E43" s="78">
        <f>AVERAGE($C$3:C42)</f>
        <v>2.7250000000000001</v>
      </c>
      <c r="F43" s="78">
        <f t="shared" si="1"/>
        <v>5.5</v>
      </c>
      <c r="G43" s="78">
        <f t="shared" si="2"/>
        <v>4.125</v>
      </c>
      <c r="M43" s="79"/>
    </row>
    <row r="44" spans="2:13" ht="16.5" customHeight="1" x14ac:dyDescent="0.3">
      <c r="B44" s="76">
        <v>42</v>
      </c>
      <c r="C44" s="77">
        <v>3</v>
      </c>
      <c r="D44" s="70">
        <f t="shared" si="0"/>
        <v>2</v>
      </c>
      <c r="E44" s="78">
        <f>AVERAGE($C$3:C43)</f>
        <v>2.7073170731707319</v>
      </c>
      <c r="F44" s="78">
        <f t="shared" si="1"/>
        <v>4</v>
      </c>
      <c r="G44" s="78">
        <f t="shared" si="2"/>
        <v>3.75</v>
      </c>
      <c r="M44" s="79"/>
    </row>
    <row r="45" spans="2:13" x14ac:dyDescent="0.3">
      <c r="B45" s="76">
        <v>43</v>
      </c>
      <c r="C45" s="77">
        <v>4</v>
      </c>
      <c r="D45" s="70">
        <f t="shared" si="0"/>
        <v>3</v>
      </c>
      <c r="E45" s="78">
        <f>AVERAGE($C$3:C44)</f>
        <v>2.7142857142857144</v>
      </c>
      <c r="F45" s="78">
        <f t="shared" si="1"/>
        <v>2.5</v>
      </c>
      <c r="G45" s="78">
        <f t="shared" si="2"/>
        <v>3.875</v>
      </c>
      <c r="M45" s="79"/>
    </row>
    <row r="46" spans="2:13" x14ac:dyDescent="0.3">
      <c r="B46" s="76">
        <v>44</v>
      </c>
      <c r="C46" s="77">
        <v>2</v>
      </c>
      <c r="D46" s="70">
        <f t="shared" si="0"/>
        <v>4</v>
      </c>
      <c r="E46" s="78">
        <f>AVERAGE($C$3:C45)</f>
        <v>2.7441860465116279</v>
      </c>
      <c r="F46" s="78">
        <f t="shared" si="1"/>
        <v>3.5</v>
      </c>
      <c r="G46" s="78">
        <f t="shared" si="2"/>
        <v>4.375</v>
      </c>
      <c r="I46" s="80" t="s">
        <v>64</v>
      </c>
      <c r="J46" s="81">
        <f>AVERAGE($C$3:$C$52)</f>
        <v>3.06</v>
      </c>
      <c r="K46"/>
      <c r="M46" s="79"/>
    </row>
    <row r="47" spans="2:13" x14ac:dyDescent="0.3">
      <c r="B47" s="76">
        <v>45</v>
      </c>
      <c r="C47" s="77">
        <v>3</v>
      </c>
      <c r="D47" s="70">
        <f t="shared" si="0"/>
        <v>2</v>
      </c>
      <c r="E47" s="78">
        <f>AVERAGE($C$3:C46)</f>
        <v>2.7272727272727271</v>
      </c>
      <c r="F47" s="78">
        <f t="shared" si="1"/>
        <v>3</v>
      </c>
      <c r="G47" s="78">
        <f t="shared" si="2"/>
        <v>3.75</v>
      </c>
      <c r="I47" s="80" t="s">
        <v>15</v>
      </c>
      <c r="J47" s="81">
        <f>_xlfn.STDEV.S($C$3:$C$52)</f>
        <v>2.0445048300260873</v>
      </c>
      <c r="K47"/>
      <c r="M47" s="79"/>
    </row>
    <row r="48" spans="2:13" x14ac:dyDescent="0.3">
      <c r="B48" s="76">
        <v>46</v>
      </c>
      <c r="C48" s="77">
        <v>3</v>
      </c>
      <c r="D48" s="70">
        <f t="shared" si="0"/>
        <v>3</v>
      </c>
      <c r="E48" s="78">
        <f>AVERAGE($C$3:C47)</f>
        <v>2.7333333333333334</v>
      </c>
      <c r="F48" s="78">
        <f t="shared" si="1"/>
        <v>2.5</v>
      </c>
      <c r="G48" s="78">
        <f t="shared" si="2"/>
        <v>3.75</v>
      </c>
      <c r="I48" s="80" t="s">
        <v>16</v>
      </c>
      <c r="J48" s="81">
        <f>J47/J46</f>
        <v>0.66813883334185853</v>
      </c>
      <c r="K48"/>
      <c r="M48" s="79"/>
    </row>
    <row r="49" spans="2:13" x14ac:dyDescent="0.3">
      <c r="B49" s="76">
        <v>47</v>
      </c>
      <c r="C49" s="77">
        <v>6</v>
      </c>
      <c r="D49" s="70">
        <f t="shared" si="0"/>
        <v>3</v>
      </c>
      <c r="E49" s="78">
        <f>AVERAGE($C$3:C48)</f>
        <v>2.7391304347826089</v>
      </c>
      <c r="F49" s="78">
        <f t="shared" si="1"/>
        <v>3</v>
      </c>
      <c r="G49" s="78">
        <f t="shared" si="2"/>
        <v>3.5</v>
      </c>
      <c r="I49" s="80" t="s">
        <v>29</v>
      </c>
      <c r="J49" s="82">
        <f>MEDIAN($C$3:$C$52)</f>
        <v>3</v>
      </c>
      <c r="K49"/>
      <c r="M49" s="79"/>
    </row>
    <row r="50" spans="2:13" x14ac:dyDescent="0.3">
      <c r="B50" s="76">
        <v>48</v>
      </c>
      <c r="C50" s="77">
        <v>11</v>
      </c>
      <c r="D50" s="70">
        <f t="shared" si="0"/>
        <v>6</v>
      </c>
      <c r="E50" s="78">
        <f>AVERAGE($C$3:C49)</f>
        <v>2.8085106382978724</v>
      </c>
      <c r="F50" s="78">
        <f t="shared" si="1"/>
        <v>4.5</v>
      </c>
      <c r="G50" s="78">
        <f t="shared" si="2"/>
        <v>3.625</v>
      </c>
      <c r="I50" s="80" t="s">
        <v>13</v>
      </c>
      <c r="J50" s="82">
        <f>MAX($C$3:$C$52)</f>
        <v>11</v>
      </c>
      <c r="K50"/>
      <c r="M50" s="79"/>
    </row>
    <row r="51" spans="2:13" x14ac:dyDescent="0.3">
      <c r="B51" s="76">
        <v>49</v>
      </c>
      <c r="C51" s="77">
        <v>5</v>
      </c>
      <c r="D51" s="70">
        <f t="shared" si="0"/>
        <v>11</v>
      </c>
      <c r="E51" s="78">
        <f>AVERAGE($C$3:C50)</f>
        <v>2.9791666666666665</v>
      </c>
      <c r="F51" s="78">
        <f t="shared" si="1"/>
        <v>8.5</v>
      </c>
      <c r="G51" s="78">
        <f t="shared" si="2"/>
        <v>4.25</v>
      </c>
      <c r="I51" s="80" t="s">
        <v>14</v>
      </c>
      <c r="J51" s="82">
        <f>MIN($C$3:$C$52)</f>
        <v>0</v>
      </c>
      <c r="K51"/>
      <c r="M51" s="79"/>
    </row>
    <row r="52" spans="2:13" x14ac:dyDescent="0.3">
      <c r="B52" s="76">
        <v>50</v>
      </c>
      <c r="C52" s="77">
        <v>5</v>
      </c>
      <c r="D52" s="70">
        <f t="shared" si="0"/>
        <v>5</v>
      </c>
      <c r="E52" s="78">
        <f>AVERAGE($C$3:C51)</f>
        <v>3.0204081632653059</v>
      </c>
      <c r="F52" s="78">
        <f t="shared" si="1"/>
        <v>8</v>
      </c>
      <c r="G52" s="78">
        <f t="shared" si="2"/>
        <v>4.625</v>
      </c>
      <c r="I52" s="80" t="s">
        <v>65</v>
      </c>
      <c r="J52" s="82">
        <f>J50-J51</f>
        <v>11</v>
      </c>
      <c r="K52"/>
      <c r="M52" s="79"/>
    </row>
    <row r="53" spans="2:13" x14ac:dyDescent="0.3">
      <c r="B53" s="83">
        <v>51</v>
      </c>
      <c r="D53" s="83">
        <f t="shared" si="0"/>
        <v>5</v>
      </c>
      <c r="E53" s="83">
        <f>AVERAGE($C$3:C52)</f>
        <v>3.06</v>
      </c>
      <c r="F53" s="83">
        <f t="shared" si="1"/>
        <v>5</v>
      </c>
      <c r="G53" s="84">
        <f t="shared" ref="G53" si="3">AVERAGE(C45:C53)</f>
        <v>4.875</v>
      </c>
      <c r="I53" s="80" t="s">
        <v>66</v>
      </c>
      <c r="J53" s="81">
        <f>J52/J49</f>
        <v>3.6666666666666665</v>
      </c>
      <c r="K53"/>
      <c r="M53" s="79"/>
    </row>
    <row r="54" spans="2:13" ht="7.5" customHeight="1" x14ac:dyDescent="0.3"/>
  </sheetData>
  <hyperlinks>
    <hyperlink ref="M2" r:id="rId1" xr:uid="{325BEE99-E342-441A-9297-8E1D0ACDBDB4}"/>
  </hyperlinks>
  <pageMargins left="0.75" right="0.75" top="1" bottom="1" header="0.5" footer="0.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21AF-1911-4E06-87E1-4D8AA73A8963}">
  <sheetPr>
    <tabColor rgb="FFFFFF00"/>
  </sheetPr>
  <dimension ref="A1:L52"/>
  <sheetViews>
    <sheetView workbookViewId="0">
      <selection activeCell="J30" sqref="J30"/>
    </sheetView>
  </sheetViews>
  <sheetFormatPr defaultRowHeight="15" x14ac:dyDescent="0.25"/>
  <cols>
    <col min="1" max="1" width="4.85546875" bestFit="1" customWidth="1"/>
    <col min="2" max="2" width="4.7109375" style="3" bestFit="1" customWidth="1"/>
    <col min="3" max="3" width="6.7109375" style="101" bestFit="1" customWidth="1"/>
    <col min="4" max="4" width="9.140625" style="98"/>
    <col min="5" max="6" width="9.140625" style="99"/>
    <col min="7" max="7" width="9.140625" style="100"/>
    <col min="8" max="8" width="11" bestFit="1" customWidth="1"/>
    <col min="15" max="15" width="4.7109375" customWidth="1"/>
  </cols>
  <sheetData>
    <row r="1" spans="1:12" ht="15.75" thickBot="1" x14ac:dyDescent="0.3">
      <c r="A1" s="1" t="s">
        <v>55</v>
      </c>
      <c r="B1" s="85" t="s">
        <v>0</v>
      </c>
      <c r="C1" s="86" t="s">
        <v>67</v>
      </c>
      <c r="D1" s="87" t="s">
        <v>68</v>
      </c>
      <c r="E1" s="88" t="s">
        <v>2</v>
      </c>
      <c r="F1" s="88" t="s">
        <v>1</v>
      </c>
      <c r="G1" s="89" t="s">
        <v>23</v>
      </c>
      <c r="H1" s="90"/>
    </row>
    <row r="2" spans="1:12" x14ac:dyDescent="0.25">
      <c r="A2" s="91">
        <v>1</v>
      </c>
      <c r="B2" s="92">
        <v>2</v>
      </c>
      <c r="C2" s="86"/>
      <c r="D2" s="87"/>
      <c r="E2" s="88"/>
      <c r="F2" s="88"/>
      <c r="G2" s="89"/>
    </row>
    <row r="3" spans="1:12" x14ac:dyDescent="0.25">
      <c r="A3" s="91">
        <v>2</v>
      </c>
      <c r="B3" s="92">
        <v>2</v>
      </c>
      <c r="C3" s="86"/>
      <c r="D3" s="87"/>
      <c r="E3" s="88"/>
      <c r="F3" s="88"/>
      <c r="G3" s="89"/>
    </row>
    <row r="4" spans="1:12" x14ac:dyDescent="0.25">
      <c r="A4" s="91">
        <v>3</v>
      </c>
      <c r="B4" s="92">
        <v>1</v>
      </c>
      <c r="C4" s="86"/>
      <c r="D4" s="87"/>
      <c r="E4" s="88"/>
      <c r="F4" s="88"/>
      <c r="G4" s="89"/>
      <c r="J4" t="s">
        <v>69</v>
      </c>
      <c r="K4" t="s">
        <v>70</v>
      </c>
      <c r="L4" t="s">
        <v>71</v>
      </c>
    </row>
    <row r="5" spans="1:12" x14ac:dyDescent="0.25">
      <c r="A5" s="91">
        <v>4</v>
      </c>
      <c r="B5" s="92">
        <v>0</v>
      </c>
      <c r="C5" s="86"/>
      <c r="D5" s="87"/>
      <c r="E5" s="88"/>
      <c r="F5" s="88"/>
      <c r="G5" s="89"/>
      <c r="I5">
        <v>1</v>
      </c>
      <c r="J5">
        <v>-5</v>
      </c>
      <c r="K5">
        <v>5</v>
      </c>
      <c r="L5">
        <v>0</v>
      </c>
    </row>
    <row r="6" spans="1:12" x14ac:dyDescent="0.25">
      <c r="A6" s="91">
        <v>5</v>
      </c>
      <c r="B6" s="92">
        <v>2</v>
      </c>
      <c r="C6" s="86"/>
      <c r="D6" s="87"/>
      <c r="E6" s="88"/>
      <c r="F6" s="88"/>
      <c r="G6" s="89"/>
      <c r="I6">
        <v>50</v>
      </c>
      <c r="J6">
        <v>-5</v>
      </c>
      <c r="K6">
        <v>5</v>
      </c>
      <c r="L6">
        <v>0</v>
      </c>
    </row>
    <row r="7" spans="1:12" x14ac:dyDescent="0.25">
      <c r="A7" s="91">
        <v>6</v>
      </c>
      <c r="B7" s="92">
        <v>1</v>
      </c>
      <c r="C7" s="86"/>
      <c r="D7" s="87"/>
      <c r="E7" s="88"/>
      <c r="F7" s="88"/>
      <c r="G7" s="89"/>
    </row>
    <row r="8" spans="1:12" x14ac:dyDescent="0.25">
      <c r="A8" s="91">
        <v>7</v>
      </c>
      <c r="B8" s="92">
        <v>0</v>
      </c>
      <c r="C8" s="93">
        <f>AVERAGE(B2:B7)</f>
        <v>1.3333333333333333</v>
      </c>
      <c r="D8" s="94">
        <f>B8-C8</f>
        <v>-1.3333333333333333</v>
      </c>
      <c r="E8" s="95">
        <f>ABS(D8)</f>
        <v>1.3333333333333333</v>
      </c>
      <c r="F8" s="95">
        <f>AVERAGE(E$8:E8)</f>
        <v>1.3333333333333333</v>
      </c>
      <c r="G8" s="96">
        <f>SUM(D$8:D8)/F8</f>
        <v>-1</v>
      </c>
    </row>
    <row r="9" spans="1:12" x14ac:dyDescent="0.25">
      <c r="A9" s="91">
        <v>8</v>
      </c>
      <c r="B9" s="92">
        <v>2</v>
      </c>
      <c r="C9" s="93">
        <f t="shared" ref="C9:C52" si="0">AVERAGE(B3:B8)</f>
        <v>1</v>
      </c>
      <c r="D9" s="94">
        <f t="shared" ref="D9:D51" si="1">B9-C9</f>
        <v>1</v>
      </c>
      <c r="E9" s="95">
        <f t="shared" ref="E9:E51" si="2">ABS(D9)</f>
        <v>1</v>
      </c>
      <c r="F9" s="95">
        <f>AVERAGE(E$8:E9)</f>
        <v>1.1666666666666665</v>
      </c>
      <c r="G9" s="96">
        <f>SUM(D$8:D9)/F9</f>
        <v>-0.2857142857142857</v>
      </c>
    </row>
    <row r="10" spans="1:12" x14ac:dyDescent="0.25">
      <c r="A10" s="91">
        <v>9</v>
      </c>
      <c r="B10" s="92">
        <v>2</v>
      </c>
      <c r="C10" s="93">
        <f t="shared" si="0"/>
        <v>1</v>
      </c>
      <c r="D10" s="94">
        <f t="shared" si="1"/>
        <v>1</v>
      </c>
      <c r="E10" s="95">
        <f t="shared" si="2"/>
        <v>1</v>
      </c>
      <c r="F10" s="95">
        <f>AVERAGE(E$8:E10)</f>
        <v>1.1111111111111109</v>
      </c>
      <c r="G10" s="96">
        <f>SUM(D$8:D10)/F10</f>
        <v>0.6000000000000002</v>
      </c>
    </row>
    <row r="11" spans="1:12" x14ac:dyDescent="0.25">
      <c r="A11" s="91">
        <v>10</v>
      </c>
      <c r="B11" s="92">
        <v>3</v>
      </c>
      <c r="C11" s="93">
        <f t="shared" si="0"/>
        <v>1.1666666666666667</v>
      </c>
      <c r="D11" s="94">
        <f>B11-C11</f>
        <v>1.8333333333333333</v>
      </c>
      <c r="E11" s="95">
        <f t="shared" si="2"/>
        <v>1.8333333333333333</v>
      </c>
      <c r="F11" s="95">
        <f>AVERAGE(E$8:E11)</f>
        <v>1.2916666666666665</v>
      </c>
      <c r="G11" s="96">
        <f>SUM(D$8:D11)/F11</f>
        <v>1.9354838709677422</v>
      </c>
    </row>
    <row r="12" spans="1:12" x14ac:dyDescent="0.25">
      <c r="A12" s="91">
        <v>11</v>
      </c>
      <c r="B12" s="92">
        <v>1</v>
      </c>
      <c r="C12" s="93">
        <f t="shared" si="0"/>
        <v>1.6666666666666667</v>
      </c>
      <c r="D12" s="94">
        <f t="shared" si="1"/>
        <v>-0.66666666666666674</v>
      </c>
      <c r="E12" s="95">
        <f>ABS(D12)</f>
        <v>0.66666666666666674</v>
      </c>
      <c r="F12" s="95">
        <f>AVERAGE(E$8:E12)</f>
        <v>1.1666666666666665</v>
      </c>
      <c r="G12" s="96">
        <f>SUM(D$8:D12)/F12</f>
        <v>1.5714285714285716</v>
      </c>
    </row>
    <row r="13" spans="1:12" x14ac:dyDescent="0.25">
      <c r="A13" s="91">
        <v>12</v>
      </c>
      <c r="B13" s="92">
        <v>3</v>
      </c>
      <c r="C13" s="93">
        <f t="shared" si="0"/>
        <v>1.5</v>
      </c>
      <c r="D13" s="94">
        <f t="shared" si="1"/>
        <v>1.5</v>
      </c>
      <c r="E13" s="95">
        <f t="shared" si="2"/>
        <v>1.5</v>
      </c>
      <c r="F13" s="95">
        <f>AVERAGE(E$8:E13)</f>
        <v>1.2222222222222221</v>
      </c>
      <c r="G13" s="96">
        <f>SUM(D$8:D13)/F13</f>
        <v>2.7272727272727275</v>
      </c>
    </row>
    <row r="14" spans="1:12" x14ac:dyDescent="0.25">
      <c r="A14" s="91">
        <v>13</v>
      </c>
      <c r="B14" s="92">
        <v>3</v>
      </c>
      <c r="C14" s="93">
        <f t="shared" si="0"/>
        <v>1.8333333333333333</v>
      </c>
      <c r="D14" s="94">
        <f t="shared" si="1"/>
        <v>1.1666666666666667</v>
      </c>
      <c r="E14" s="95">
        <f t="shared" si="2"/>
        <v>1.1666666666666667</v>
      </c>
      <c r="F14" s="95">
        <f>AVERAGE(E$8:E14)</f>
        <v>1.2142857142857142</v>
      </c>
      <c r="G14" s="96">
        <f>SUM(D$8:D14)/F14</f>
        <v>3.7058823529411766</v>
      </c>
    </row>
    <row r="15" spans="1:12" x14ac:dyDescent="0.25">
      <c r="A15" s="91">
        <v>14</v>
      </c>
      <c r="B15" s="92">
        <v>2</v>
      </c>
      <c r="C15" s="93">
        <f t="shared" si="0"/>
        <v>2.3333333333333335</v>
      </c>
      <c r="D15" s="94">
        <f t="shared" si="1"/>
        <v>-0.33333333333333348</v>
      </c>
      <c r="E15" s="95">
        <f t="shared" si="2"/>
        <v>0.33333333333333348</v>
      </c>
      <c r="F15" s="95">
        <f>AVERAGE(E$8:E15)</f>
        <v>1.1041666666666667</v>
      </c>
      <c r="G15" s="96">
        <f>SUM(D$8:D15)/F15</f>
        <v>3.7735849056603765</v>
      </c>
    </row>
    <row r="16" spans="1:12" x14ac:dyDescent="0.25">
      <c r="A16" s="91">
        <v>15</v>
      </c>
      <c r="B16" s="92">
        <v>1</v>
      </c>
      <c r="C16" s="93">
        <f t="shared" si="0"/>
        <v>2.3333333333333335</v>
      </c>
      <c r="D16" s="94">
        <f t="shared" si="1"/>
        <v>-1.3333333333333335</v>
      </c>
      <c r="E16" s="95">
        <f t="shared" si="2"/>
        <v>1.3333333333333335</v>
      </c>
      <c r="F16" s="95">
        <f>AVERAGE(E$8:E16)</f>
        <v>1.1296296296296298</v>
      </c>
      <c r="G16" s="96">
        <f>SUM(D$8:D16)/F16</f>
        <v>2.5081967213114744</v>
      </c>
    </row>
    <row r="17" spans="1:7" hidden="1" x14ac:dyDescent="0.25">
      <c r="A17" s="91">
        <v>16</v>
      </c>
      <c r="B17" s="92">
        <v>6</v>
      </c>
      <c r="C17" s="93">
        <f t="shared" si="0"/>
        <v>2.1666666666666665</v>
      </c>
      <c r="D17" s="94">
        <f t="shared" si="1"/>
        <v>3.8333333333333335</v>
      </c>
      <c r="E17" s="95">
        <f t="shared" si="2"/>
        <v>3.8333333333333335</v>
      </c>
      <c r="F17" s="95">
        <f>AVERAGE(E$8:E17)</f>
        <v>1.4000000000000001</v>
      </c>
      <c r="G17" s="96">
        <f>SUM(D$8:D17)/F17</f>
        <v>4.761904761904761</v>
      </c>
    </row>
    <row r="18" spans="1:7" hidden="1" x14ac:dyDescent="0.25">
      <c r="A18" s="91">
        <v>17</v>
      </c>
      <c r="B18" s="92">
        <v>2</v>
      </c>
      <c r="C18" s="93">
        <f t="shared" si="0"/>
        <v>2.6666666666666665</v>
      </c>
      <c r="D18" s="94">
        <f t="shared" si="1"/>
        <v>-0.66666666666666652</v>
      </c>
      <c r="E18" s="95">
        <f t="shared" si="2"/>
        <v>0.66666666666666652</v>
      </c>
      <c r="F18" s="95">
        <f>AVERAGE(E$8:E18)</f>
        <v>1.3333333333333335</v>
      </c>
      <c r="G18" s="96">
        <f>SUM(D$8:D18)/F18</f>
        <v>4.4999999999999991</v>
      </c>
    </row>
    <row r="19" spans="1:7" hidden="1" x14ac:dyDescent="0.25">
      <c r="A19" s="91">
        <v>18</v>
      </c>
      <c r="B19" s="92">
        <v>1</v>
      </c>
      <c r="C19" s="93">
        <f t="shared" si="0"/>
        <v>2.8333333333333335</v>
      </c>
      <c r="D19" s="94">
        <f t="shared" si="1"/>
        <v>-1.8333333333333335</v>
      </c>
      <c r="E19" s="95">
        <f t="shared" si="2"/>
        <v>1.8333333333333335</v>
      </c>
      <c r="F19" s="95">
        <f>AVERAGE(E$8:E19)</f>
        <v>1.375</v>
      </c>
      <c r="G19" s="96">
        <f>SUM(D$8:D19)/F19</f>
        <v>3.0303030303030298</v>
      </c>
    </row>
    <row r="20" spans="1:7" hidden="1" x14ac:dyDescent="0.25">
      <c r="A20" s="91">
        <v>19</v>
      </c>
      <c r="B20" s="92">
        <v>2</v>
      </c>
      <c r="C20" s="93">
        <f t="shared" si="0"/>
        <v>2.5</v>
      </c>
      <c r="D20" s="94">
        <f t="shared" si="1"/>
        <v>-0.5</v>
      </c>
      <c r="E20" s="95">
        <f t="shared" si="2"/>
        <v>0.5</v>
      </c>
      <c r="F20" s="95">
        <f>AVERAGE(E$8:E20)</f>
        <v>1.3076923076923077</v>
      </c>
      <c r="G20" s="96">
        <f>SUM(D$8:D20)/F20</f>
        <v>2.8039215686274503</v>
      </c>
    </row>
    <row r="21" spans="1:7" hidden="1" x14ac:dyDescent="0.25">
      <c r="A21" s="91">
        <v>20</v>
      </c>
      <c r="B21" s="92">
        <v>2</v>
      </c>
      <c r="C21" s="93">
        <f t="shared" si="0"/>
        <v>2.3333333333333335</v>
      </c>
      <c r="D21" s="94">
        <f t="shared" si="1"/>
        <v>-0.33333333333333348</v>
      </c>
      <c r="E21" s="95">
        <f t="shared" si="2"/>
        <v>0.33333333333333348</v>
      </c>
      <c r="F21" s="95">
        <f>AVERAGE(E$8:E21)</f>
        <v>1.2380952380952379</v>
      </c>
      <c r="G21" s="96">
        <f>SUM(D$8:D21)/F21</f>
        <v>2.6923076923076921</v>
      </c>
    </row>
    <row r="22" spans="1:7" hidden="1" x14ac:dyDescent="0.25">
      <c r="A22" s="91">
        <v>21</v>
      </c>
      <c r="B22" s="92">
        <v>3</v>
      </c>
      <c r="C22" s="93">
        <f t="shared" si="0"/>
        <v>2.3333333333333335</v>
      </c>
      <c r="D22" s="94">
        <f t="shared" si="1"/>
        <v>0.66666666666666652</v>
      </c>
      <c r="E22" s="95">
        <f t="shared" si="2"/>
        <v>0.66666666666666652</v>
      </c>
      <c r="F22" s="95">
        <f>AVERAGE(E$8:E22)</f>
        <v>1.2</v>
      </c>
      <c r="G22" s="96">
        <f>SUM(D$8:D22)/F22</f>
        <v>3.3333333333333326</v>
      </c>
    </row>
    <row r="23" spans="1:7" hidden="1" x14ac:dyDescent="0.25">
      <c r="A23" s="91">
        <v>22</v>
      </c>
      <c r="B23" s="92">
        <v>4</v>
      </c>
      <c r="C23" s="93">
        <f t="shared" si="0"/>
        <v>2.6666666666666665</v>
      </c>
      <c r="D23" s="94">
        <f t="shared" si="1"/>
        <v>1.3333333333333335</v>
      </c>
      <c r="E23" s="95">
        <f t="shared" si="2"/>
        <v>1.3333333333333335</v>
      </c>
      <c r="F23" s="95">
        <f>AVERAGE(E$8:E23)</f>
        <v>1.2083333333333333</v>
      </c>
      <c r="G23" s="96">
        <f>SUM(D$8:D23)/F23</f>
        <v>4.4137931034482749</v>
      </c>
    </row>
    <row r="24" spans="1:7" hidden="1" x14ac:dyDescent="0.25">
      <c r="A24" s="91">
        <v>23</v>
      </c>
      <c r="B24" s="92">
        <v>4</v>
      </c>
      <c r="C24" s="93">
        <f t="shared" si="0"/>
        <v>2.3333333333333335</v>
      </c>
      <c r="D24" s="94">
        <f t="shared" si="1"/>
        <v>1.6666666666666665</v>
      </c>
      <c r="E24" s="95">
        <f t="shared" si="2"/>
        <v>1.6666666666666665</v>
      </c>
      <c r="F24" s="95">
        <f>AVERAGE(E$8:E24)</f>
        <v>1.2352941176470589</v>
      </c>
      <c r="G24" s="96">
        <f>SUM(D$8:D24)/F24</f>
        <v>5.6666666666666652</v>
      </c>
    </row>
    <row r="25" spans="1:7" hidden="1" x14ac:dyDescent="0.25">
      <c r="A25" s="91">
        <v>24</v>
      </c>
      <c r="B25" s="92">
        <v>5</v>
      </c>
      <c r="C25" s="93">
        <f t="shared" si="0"/>
        <v>2.6666666666666665</v>
      </c>
      <c r="D25" s="94">
        <f t="shared" si="1"/>
        <v>2.3333333333333335</v>
      </c>
      <c r="E25" s="95">
        <f t="shared" si="2"/>
        <v>2.3333333333333335</v>
      </c>
      <c r="F25" s="95">
        <f>AVERAGE(E$8:E25)</f>
        <v>1.2962962962962963</v>
      </c>
      <c r="G25" s="96">
        <f>SUM(D$8:D25)/F25</f>
        <v>7.1999999999999993</v>
      </c>
    </row>
    <row r="26" spans="1:7" hidden="1" x14ac:dyDescent="0.25">
      <c r="A26" s="91">
        <v>25</v>
      </c>
      <c r="B26" s="92">
        <v>4</v>
      </c>
      <c r="C26" s="93">
        <f t="shared" si="0"/>
        <v>3.3333333333333335</v>
      </c>
      <c r="D26" s="94">
        <f t="shared" si="1"/>
        <v>0.66666666666666652</v>
      </c>
      <c r="E26" s="95">
        <f t="shared" si="2"/>
        <v>0.66666666666666652</v>
      </c>
      <c r="F26" s="95">
        <f>AVERAGE(E$8:E26)</f>
        <v>1.263157894736842</v>
      </c>
      <c r="G26" s="96">
        <f>SUM(D$8:D26)/F26</f>
        <v>7.9166666666666661</v>
      </c>
    </row>
    <row r="27" spans="1:7" hidden="1" x14ac:dyDescent="0.25">
      <c r="A27" s="91">
        <v>26</v>
      </c>
      <c r="B27" s="92">
        <v>2</v>
      </c>
      <c r="C27" s="93">
        <f t="shared" si="0"/>
        <v>3.6666666666666665</v>
      </c>
      <c r="D27" s="94">
        <f t="shared" si="1"/>
        <v>-1.6666666666666665</v>
      </c>
      <c r="E27" s="95">
        <f t="shared" si="2"/>
        <v>1.6666666666666665</v>
      </c>
      <c r="F27" s="95">
        <f>AVERAGE(E$8:E27)</f>
        <v>1.2833333333333334</v>
      </c>
      <c r="G27" s="96">
        <f>SUM(D$8:D27)/F27</f>
        <v>6.4935064935064917</v>
      </c>
    </row>
    <row r="28" spans="1:7" hidden="1" x14ac:dyDescent="0.25">
      <c r="A28" s="91">
        <v>27</v>
      </c>
      <c r="B28" s="92">
        <v>1</v>
      </c>
      <c r="C28" s="93">
        <f t="shared" si="0"/>
        <v>3.6666666666666665</v>
      </c>
      <c r="D28" s="94">
        <f t="shared" si="1"/>
        <v>-2.6666666666666665</v>
      </c>
      <c r="E28" s="95">
        <f t="shared" si="2"/>
        <v>2.6666666666666665</v>
      </c>
      <c r="F28" s="95">
        <f>AVERAGE(E$8:E28)</f>
        <v>1.3492063492063493</v>
      </c>
      <c r="G28" s="96">
        <f>SUM(D$8:D28)/F28</f>
        <v>4.1999999999999993</v>
      </c>
    </row>
    <row r="29" spans="1:7" hidden="1" x14ac:dyDescent="0.25">
      <c r="A29" s="91">
        <v>28</v>
      </c>
      <c r="B29" s="92">
        <v>4</v>
      </c>
      <c r="C29" s="93">
        <f t="shared" si="0"/>
        <v>3.3333333333333335</v>
      </c>
      <c r="D29" s="94">
        <f t="shared" si="1"/>
        <v>0.66666666666666652</v>
      </c>
      <c r="E29" s="95">
        <f t="shared" si="2"/>
        <v>0.66666666666666652</v>
      </c>
      <c r="F29" s="95">
        <f>AVERAGE(E$8:E29)</f>
        <v>1.3181818181818183</v>
      </c>
      <c r="G29" s="96">
        <f>SUM(D$8:D29)/F29</f>
        <v>4.8045977011494241</v>
      </c>
    </row>
    <row r="30" spans="1:7" hidden="1" x14ac:dyDescent="0.25">
      <c r="A30" s="91">
        <v>29</v>
      </c>
      <c r="B30" s="92">
        <v>3</v>
      </c>
      <c r="C30" s="93">
        <f t="shared" si="0"/>
        <v>3.3333333333333335</v>
      </c>
      <c r="D30" s="94">
        <f t="shared" si="1"/>
        <v>-0.33333333333333348</v>
      </c>
      <c r="E30" s="95">
        <f t="shared" si="2"/>
        <v>0.33333333333333348</v>
      </c>
      <c r="F30" s="95">
        <f>AVERAGE(E$8:E30)</f>
        <v>1.2753623188405798</v>
      </c>
      <c r="G30" s="96">
        <f>SUM(D$8:D30)/F30</f>
        <v>4.7045454545454524</v>
      </c>
    </row>
    <row r="31" spans="1:7" hidden="1" x14ac:dyDescent="0.25">
      <c r="A31" s="91">
        <v>30</v>
      </c>
      <c r="B31" s="92">
        <v>4</v>
      </c>
      <c r="C31" s="93">
        <f t="shared" si="0"/>
        <v>3.1666666666666665</v>
      </c>
      <c r="D31" s="94">
        <f t="shared" si="1"/>
        <v>0.83333333333333348</v>
      </c>
      <c r="E31" s="95">
        <f t="shared" si="2"/>
        <v>0.83333333333333348</v>
      </c>
      <c r="F31" s="95">
        <f>AVERAGE(E$8:E31)</f>
        <v>1.2569444444444444</v>
      </c>
      <c r="G31" s="96">
        <f>SUM(D$8:D31)/F31</f>
        <v>5.4364640883977895</v>
      </c>
    </row>
    <row r="32" spans="1:7" hidden="1" x14ac:dyDescent="0.25">
      <c r="A32" s="91">
        <v>31</v>
      </c>
      <c r="B32" s="92">
        <v>3</v>
      </c>
      <c r="C32" s="93">
        <f t="shared" si="0"/>
        <v>3</v>
      </c>
      <c r="D32" s="94">
        <f t="shared" si="1"/>
        <v>0</v>
      </c>
      <c r="E32" s="95">
        <f t="shared" si="2"/>
        <v>0</v>
      </c>
      <c r="F32" s="95">
        <f>AVERAGE(E$8:E32)</f>
        <v>1.2066666666666668</v>
      </c>
      <c r="G32" s="96">
        <f>SUM(D$8:D32)/F32</f>
        <v>5.6629834254143629</v>
      </c>
    </row>
    <row r="33" spans="1:7" hidden="1" x14ac:dyDescent="0.25">
      <c r="A33" s="91">
        <v>32</v>
      </c>
      <c r="B33" s="92">
        <v>1</v>
      </c>
      <c r="C33" s="93">
        <f t="shared" si="0"/>
        <v>2.8333333333333335</v>
      </c>
      <c r="D33" s="94">
        <f t="shared" si="1"/>
        <v>-1.8333333333333335</v>
      </c>
      <c r="E33" s="95">
        <f t="shared" si="2"/>
        <v>1.8333333333333335</v>
      </c>
      <c r="F33" s="95">
        <f>AVERAGE(E$8:E33)</f>
        <v>1.2307692307692308</v>
      </c>
      <c r="G33" s="96">
        <f>SUM(D$8:D33)/F33</f>
        <v>4.0624999999999982</v>
      </c>
    </row>
    <row r="34" spans="1:7" hidden="1" x14ac:dyDescent="0.25">
      <c r="A34" s="91">
        <v>33</v>
      </c>
      <c r="B34" s="92">
        <v>5</v>
      </c>
      <c r="C34" s="93">
        <f t="shared" si="0"/>
        <v>2.6666666666666665</v>
      </c>
      <c r="D34" s="94">
        <f t="shared" si="1"/>
        <v>2.3333333333333335</v>
      </c>
      <c r="E34" s="95">
        <f t="shared" si="2"/>
        <v>2.3333333333333335</v>
      </c>
      <c r="F34" s="95">
        <f>AVERAGE(E$8:E34)</f>
        <v>1.271604938271605</v>
      </c>
      <c r="G34" s="96">
        <f>SUM(D$8:D34)/F34</f>
        <v>5.7669902912621342</v>
      </c>
    </row>
    <row r="35" spans="1:7" hidden="1" x14ac:dyDescent="0.25">
      <c r="A35" s="91">
        <v>34</v>
      </c>
      <c r="B35" s="92">
        <v>2</v>
      </c>
      <c r="C35" s="93">
        <f t="shared" si="0"/>
        <v>3.3333333333333335</v>
      </c>
      <c r="D35" s="94">
        <f t="shared" si="1"/>
        <v>-1.3333333333333335</v>
      </c>
      <c r="E35" s="95">
        <f t="shared" si="2"/>
        <v>1.3333333333333335</v>
      </c>
      <c r="F35" s="95">
        <f>AVERAGE(E$8:E35)</f>
        <v>1.2738095238095239</v>
      </c>
      <c r="G35" s="96">
        <f>SUM(D$8:D35)/F35</f>
        <v>4.7102803738317736</v>
      </c>
    </row>
    <row r="36" spans="1:7" hidden="1" x14ac:dyDescent="0.25">
      <c r="A36" s="91">
        <v>35</v>
      </c>
      <c r="B36" s="92">
        <v>0</v>
      </c>
      <c r="C36" s="93">
        <f t="shared" si="0"/>
        <v>3</v>
      </c>
      <c r="D36" s="94">
        <f t="shared" si="1"/>
        <v>-3</v>
      </c>
      <c r="E36" s="95">
        <f t="shared" si="2"/>
        <v>3</v>
      </c>
      <c r="F36" s="95">
        <f>AVERAGE(E$8:E36)</f>
        <v>1.3333333333333335</v>
      </c>
      <c r="G36" s="96">
        <f>SUM(D$8:D36)/F36</f>
        <v>2.2499999999999982</v>
      </c>
    </row>
    <row r="37" spans="1:7" hidden="1" x14ac:dyDescent="0.25">
      <c r="A37" s="91">
        <v>36</v>
      </c>
      <c r="B37" s="92">
        <v>7</v>
      </c>
      <c r="C37" s="93">
        <f t="shared" si="0"/>
        <v>2.5</v>
      </c>
      <c r="D37" s="94">
        <f t="shared" si="1"/>
        <v>4.5</v>
      </c>
      <c r="E37" s="95">
        <f t="shared" si="2"/>
        <v>4.5</v>
      </c>
      <c r="F37" s="95">
        <f>AVERAGE(E$8:E37)</f>
        <v>1.4388888888888891</v>
      </c>
      <c r="G37" s="96">
        <f>SUM(D$8:D37)/F37</f>
        <v>5.2123552123552104</v>
      </c>
    </row>
    <row r="38" spans="1:7" hidden="1" x14ac:dyDescent="0.25">
      <c r="A38" s="91">
        <v>37</v>
      </c>
      <c r="B38" s="92">
        <v>3</v>
      </c>
      <c r="C38" s="93">
        <f t="shared" si="0"/>
        <v>3</v>
      </c>
      <c r="D38" s="94">
        <f t="shared" si="1"/>
        <v>0</v>
      </c>
      <c r="E38" s="95">
        <f t="shared" si="2"/>
        <v>0</v>
      </c>
      <c r="F38" s="95">
        <f>AVERAGE(E$8:E38)</f>
        <v>1.39247311827957</v>
      </c>
      <c r="G38" s="96">
        <f>SUM(D$8:D38)/F38</f>
        <v>5.3861003861003844</v>
      </c>
    </row>
    <row r="39" spans="1:7" hidden="1" x14ac:dyDescent="0.25">
      <c r="A39" s="91">
        <v>38</v>
      </c>
      <c r="B39" s="92">
        <v>5</v>
      </c>
      <c r="C39" s="93">
        <f t="shared" si="0"/>
        <v>3</v>
      </c>
      <c r="D39" s="94">
        <f t="shared" si="1"/>
        <v>2</v>
      </c>
      <c r="E39" s="95">
        <f t="shared" si="2"/>
        <v>2</v>
      </c>
      <c r="F39" s="95">
        <f>AVERAGE(E$8:E39)</f>
        <v>1.4114583333333335</v>
      </c>
      <c r="G39" s="96">
        <f>SUM(D$8:D39)/F39</f>
        <v>6.7306273062730604</v>
      </c>
    </row>
    <row r="40" spans="1:7" hidden="1" x14ac:dyDescent="0.25">
      <c r="A40" s="91">
        <v>39</v>
      </c>
      <c r="B40" s="92">
        <v>5</v>
      </c>
      <c r="C40" s="93">
        <f t="shared" si="0"/>
        <v>3.6666666666666665</v>
      </c>
      <c r="D40" s="94">
        <f t="shared" si="1"/>
        <v>1.3333333333333335</v>
      </c>
      <c r="E40" s="95">
        <f t="shared" si="2"/>
        <v>1.3333333333333335</v>
      </c>
      <c r="F40" s="95">
        <f>AVERAGE(E$8:E40)</f>
        <v>1.4090909090909094</v>
      </c>
      <c r="G40" s="96">
        <f>SUM(D$8:D40)/F40</f>
        <v>7.6881720430107503</v>
      </c>
    </row>
    <row r="41" spans="1:7" hidden="1" x14ac:dyDescent="0.25">
      <c r="A41" s="91">
        <v>40</v>
      </c>
      <c r="B41" s="92">
        <v>6</v>
      </c>
      <c r="C41" s="93">
        <f t="shared" si="0"/>
        <v>3.6666666666666665</v>
      </c>
      <c r="D41" s="94">
        <f t="shared" si="1"/>
        <v>2.3333333333333335</v>
      </c>
      <c r="E41" s="95">
        <f t="shared" si="2"/>
        <v>2.3333333333333335</v>
      </c>
      <c r="F41" s="95">
        <f>AVERAGE(E$8:E41)</f>
        <v>1.4362745098039218</v>
      </c>
      <c r="G41" s="96">
        <f>SUM(D$8:D41)/F41</f>
        <v>9.1672354948805435</v>
      </c>
    </row>
    <row r="42" spans="1:7" hidden="1" x14ac:dyDescent="0.25">
      <c r="A42" s="91">
        <v>41</v>
      </c>
      <c r="B42" s="92">
        <v>2</v>
      </c>
      <c r="C42" s="93">
        <f t="shared" si="0"/>
        <v>4.333333333333333</v>
      </c>
      <c r="D42" s="94">
        <f t="shared" si="1"/>
        <v>-2.333333333333333</v>
      </c>
      <c r="E42" s="95">
        <f t="shared" si="2"/>
        <v>2.333333333333333</v>
      </c>
      <c r="F42" s="95">
        <f>AVERAGE(E$8:E42)</f>
        <v>1.4619047619047623</v>
      </c>
      <c r="G42" s="96">
        <f>SUM(D$8:D42)/F42</f>
        <v>7.4104234527687272</v>
      </c>
    </row>
    <row r="43" spans="1:7" hidden="1" x14ac:dyDescent="0.25">
      <c r="A43" s="91">
        <v>42</v>
      </c>
      <c r="B43" s="92">
        <v>3</v>
      </c>
      <c r="C43" s="93">
        <f t="shared" si="0"/>
        <v>4.666666666666667</v>
      </c>
      <c r="D43" s="94">
        <f t="shared" si="1"/>
        <v>-1.666666666666667</v>
      </c>
      <c r="E43" s="95">
        <f t="shared" si="2"/>
        <v>1.666666666666667</v>
      </c>
      <c r="F43" s="95">
        <f>AVERAGE(E$8:E43)</f>
        <v>1.4675925925925928</v>
      </c>
      <c r="G43" s="96">
        <f>SUM(D$8:D43)/F43</f>
        <v>6.2460567823343824</v>
      </c>
    </row>
    <row r="44" spans="1:7" x14ac:dyDescent="0.25">
      <c r="A44" s="91">
        <v>43</v>
      </c>
      <c r="B44" s="92">
        <v>4</v>
      </c>
      <c r="C44" s="93">
        <f t="shared" si="0"/>
        <v>4</v>
      </c>
      <c r="D44" s="94">
        <f t="shared" si="1"/>
        <v>0</v>
      </c>
      <c r="E44" s="95">
        <f t="shared" si="2"/>
        <v>0</v>
      </c>
      <c r="F44" s="95">
        <f>AVERAGE(E$8:E44)</f>
        <v>1.4279279279279282</v>
      </c>
      <c r="G44" s="96">
        <f>SUM(D$8:D44)/F44</f>
        <v>6.4195583596214485</v>
      </c>
    </row>
    <row r="45" spans="1:7" x14ac:dyDescent="0.25">
      <c r="A45" s="91">
        <v>44</v>
      </c>
      <c r="B45" s="92">
        <v>2</v>
      </c>
      <c r="C45" s="93">
        <f t="shared" si="0"/>
        <v>4.166666666666667</v>
      </c>
      <c r="D45" s="94">
        <f t="shared" si="1"/>
        <v>-2.166666666666667</v>
      </c>
      <c r="E45" s="95">
        <f t="shared" si="2"/>
        <v>2.166666666666667</v>
      </c>
      <c r="F45" s="95">
        <f>AVERAGE(E$8:E45)</f>
        <v>1.4473684210526319</v>
      </c>
      <c r="G45" s="96">
        <f>SUM(D$8:D45)/F45</f>
        <v>4.8363636363636333</v>
      </c>
    </row>
    <row r="46" spans="1:7" x14ac:dyDescent="0.25">
      <c r="A46" s="91">
        <v>45</v>
      </c>
      <c r="B46" s="92">
        <v>3</v>
      </c>
      <c r="C46" s="93">
        <f t="shared" si="0"/>
        <v>3.6666666666666665</v>
      </c>
      <c r="D46" s="94">
        <f t="shared" si="1"/>
        <v>-0.66666666666666652</v>
      </c>
      <c r="E46" s="95">
        <f t="shared" si="2"/>
        <v>0.66666666666666652</v>
      </c>
      <c r="F46" s="95">
        <f>AVERAGE(E$8:E46)</f>
        <v>1.4273504273504274</v>
      </c>
      <c r="G46" s="96">
        <f>SUM(D$8:D46)/F46</f>
        <v>4.437125748502992</v>
      </c>
    </row>
    <row r="47" spans="1:7" x14ac:dyDescent="0.25">
      <c r="A47" s="91">
        <v>46</v>
      </c>
      <c r="B47" s="92">
        <v>3</v>
      </c>
      <c r="C47" s="93">
        <f t="shared" si="0"/>
        <v>3.3333333333333335</v>
      </c>
      <c r="D47" s="94">
        <f t="shared" si="1"/>
        <v>-0.33333333333333348</v>
      </c>
      <c r="E47" s="95">
        <f t="shared" si="2"/>
        <v>0.33333333333333348</v>
      </c>
      <c r="F47" s="95">
        <f>AVERAGE(E$8:E47)</f>
        <v>1.4000000000000001</v>
      </c>
      <c r="G47" s="96">
        <f>SUM(D$8:D47)/F47</f>
        <v>4.2857142857142829</v>
      </c>
    </row>
    <row r="48" spans="1:7" x14ac:dyDescent="0.25">
      <c r="A48" s="91">
        <v>47</v>
      </c>
      <c r="B48" s="92">
        <v>6</v>
      </c>
      <c r="C48" s="93">
        <f t="shared" si="0"/>
        <v>2.8333333333333335</v>
      </c>
      <c r="D48" s="94">
        <f t="shared" si="1"/>
        <v>3.1666666666666665</v>
      </c>
      <c r="E48" s="95">
        <f t="shared" si="2"/>
        <v>3.1666666666666665</v>
      </c>
      <c r="F48" s="95">
        <f>AVERAGE(E$8:E48)</f>
        <v>1.443089430894309</v>
      </c>
      <c r="G48" s="96">
        <f>SUM(D$8:D48)/F48</f>
        <v>6.3521126760563353</v>
      </c>
    </row>
    <row r="49" spans="1:9" x14ac:dyDescent="0.25">
      <c r="A49" s="91">
        <v>48</v>
      </c>
      <c r="B49" s="92">
        <v>11</v>
      </c>
      <c r="C49" s="93">
        <f t="shared" si="0"/>
        <v>3.5</v>
      </c>
      <c r="D49" s="94">
        <f t="shared" si="1"/>
        <v>7.5</v>
      </c>
      <c r="E49" s="95">
        <f t="shared" si="2"/>
        <v>7.5</v>
      </c>
      <c r="F49" s="95">
        <f>AVERAGE(E$8:E49)</f>
        <v>1.5873015873015874</v>
      </c>
      <c r="G49" s="96">
        <f>SUM(D$8:D49)/F49</f>
        <v>10.499999999999998</v>
      </c>
    </row>
    <row r="50" spans="1:9" x14ac:dyDescent="0.25">
      <c r="A50" s="91">
        <v>49</v>
      </c>
      <c r="B50" s="92">
        <v>5</v>
      </c>
      <c r="C50" s="93">
        <f t="shared" si="0"/>
        <v>4.833333333333333</v>
      </c>
      <c r="D50" s="94">
        <f t="shared" si="1"/>
        <v>0.16666666666666696</v>
      </c>
      <c r="E50" s="95">
        <f t="shared" si="2"/>
        <v>0.16666666666666696</v>
      </c>
      <c r="F50" s="95">
        <f>AVERAGE(E$8:E50)</f>
        <v>1.5542635658914732</v>
      </c>
      <c r="G50" s="96">
        <f>SUM(D$8:D50)/F50</f>
        <v>10.830423940149624</v>
      </c>
      <c r="H50" s="97" t="s">
        <v>72</v>
      </c>
      <c r="I50" s="97">
        <f>C52</f>
        <v>5.5</v>
      </c>
    </row>
    <row r="51" spans="1:9" x14ac:dyDescent="0.25">
      <c r="A51" s="91">
        <v>50</v>
      </c>
      <c r="B51" s="92">
        <v>5</v>
      </c>
      <c r="C51" s="93">
        <f t="shared" si="0"/>
        <v>5</v>
      </c>
      <c r="D51" s="94">
        <f t="shared" si="1"/>
        <v>0</v>
      </c>
      <c r="E51" s="95">
        <f t="shared" si="2"/>
        <v>0</v>
      </c>
      <c r="F51" s="95">
        <f>AVERAGE(E$8:E51)</f>
        <v>1.5189393939393943</v>
      </c>
      <c r="G51" s="96">
        <f>SUM(D$8:D51)/F51</f>
        <v>11.082294264339149</v>
      </c>
      <c r="H51" s="97" t="s">
        <v>73</v>
      </c>
      <c r="I51" s="97">
        <f>1.25*F51</f>
        <v>1.8986742424242429</v>
      </c>
    </row>
    <row r="52" spans="1:9" x14ac:dyDescent="0.25">
      <c r="C52" s="93">
        <f t="shared" si="0"/>
        <v>5.5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2B74-1B5D-4FC5-A9A5-4B53B56E4F84}">
  <sheetPr>
    <tabColor rgb="FFFFFF00"/>
  </sheetPr>
  <dimension ref="A1:J59"/>
  <sheetViews>
    <sheetView workbookViewId="0">
      <selection activeCell="I69" sqref="I69"/>
    </sheetView>
  </sheetViews>
  <sheetFormatPr defaultRowHeight="15" x14ac:dyDescent="0.25"/>
  <cols>
    <col min="1" max="1" width="3" bestFit="1" customWidth="1"/>
    <col min="2" max="2" width="3" style="3" bestFit="1" customWidth="1"/>
    <col min="3" max="3" width="6.7109375" style="101" bestFit="1" customWidth="1"/>
    <col min="4" max="4" width="5.5703125" style="99" bestFit="1" customWidth="1"/>
    <col min="5" max="5" width="4.85546875" style="99" bestFit="1" customWidth="1"/>
    <col min="6" max="6" width="6.140625" style="100" bestFit="1" customWidth="1"/>
    <col min="7" max="7" width="6.28515625" style="98" bestFit="1" customWidth="1"/>
    <col min="8" max="8" width="5.140625" style="98" customWidth="1"/>
    <col min="9" max="9" width="17" bestFit="1" customWidth="1"/>
    <col min="10" max="10" width="10.140625" bestFit="1" customWidth="1"/>
  </cols>
  <sheetData>
    <row r="1" spans="1:8" ht="17.25" x14ac:dyDescent="0.25">
      <c r="A1" s="1" t="s">
        <v>55</v>
      </c>
      <c r="B1" s="85" t="s">
        <v>0</v>
      </c>
      <c r="C1" s="86" t="s">
        <v>67</v>
      </c>
      <c r="D1" s="87" t="s">
        <v>74</v>
      </c>
      <c r="E1" s="87" t="s">
        <v>51</v>
      </c>
      <c r="F1" s="89" t="s">
        <v>54</v>
      </c>
      <c r="G1" s="87" t="s">
        <v>52</v>
      </c>
      <c r="H1" s="87"/>
    </row>
    <row r="2" spans="1:8" x14ac:dyDescent="0.25">
      <c r="A2" s="91">
        <v>1</v>
      </c>
      <c r="B2" s="92">
        <v>2</v>
      </c>
      <c r="C2" s="86"/>
      <c r="D2" s="87"/>
      <c r="E2" s="87"/>
      <c r="F2" s="89"/>
      <c r="G2" s="87"/>
      <c r="H2" s="87"/>
    </row>
    <row r="3" spans="1:8" hidden="1" x14ac:dyDescent="0.25">
      <c r="A3" s="91">
        <v>2</v>
      </c>
      <c r="B3" s="92">
        <v>2</v>
      </c>
      <c r="C3" s="86"/>
      <c r="D3" s="87"/>
      <c r="E3" s="87"/>
      <c r="F3" s="89"/>
      <c r="G3" s="87"/>
      <c r="H3" s="87"/>
    </row>
    <row r="4" spans="1:8" hidden="1" x14ac:dyDescent="0.25">
      <c r="A4" s="91">
        <v>3</v>
      </c>
      <c r="B4" s="92">
        <v>1</v>
      </c>
      <c r="C4" s="86"/>
      <c r="D4" s="87"/>
      <c r="E4" s="87"/>
      <c r="F4" s="89"/>
      <c r="G4" s="87"/>
      <c r="H4" s="87"/>
    </row>
    <row r="5" spans="1:8" hidden="1" x14ac:dyDescent="0.25">
      <c r="A5" s="91">
        <v>4</v>
      </c>
      <c r="B5" s="92">
        <v>0</v>
      </c>
      <c r="C5" s="86"/>
      <c r="D5" s="87"/>
      <c r="E5" s="87"/>
      <c r="F5" s="89"/>
      <c r="G5" s="87"/>
      <c r="H5" s="87"/>
    </row>
    <row r="6" spans="1:8" x14ac:dyDescent="0.25">
      <c r="A6" s="91">
        <v>5</v>
      </c>
      <c r="B6" s="92">
        <v>2</v>
      </c>
      <c r="C6" s="86"/>
      <c r="D6" s="87"/>
      <c r="E6" s="87"/>
      <c r="F6" s="89"/>
      <c r="G6" s="87"/>
      <c r="H6" s="87"/>
    </row>
    <row r="7" spans="1:8" x14ac:dyDescent="0.25">
      <c r="A7" s="91">
        <v>6</v>
      </c>
      <c r="B7" s="92">
        <v>1</v>
      </c>
      <c r="C7" s="86"/>
      <c r="D7" s="87"/>
      <c r="E7" s="87"/>
      <c r="F7" s="89"/>
      <c r="G7" s="87"/>
      <c r="H7" s="87"/>
    </row>
    <row r="8" spans="1:8" x14ac:dyDescent="0.25">
      <c r="A8" s="91">
        <v>7</v>
      </c>
      <c r="B8" s="92">
        <v>0</v>
      </c>
      <c r="C8" s="93">
        <f>AVERAGE(B2:B7)</f>
        <v>1.3333333333333333</v>
      </c>
      <c r="D8" s="94">
        <f>(B8-C8)^2</f>
        <v>1.7777777777777777</v>
      </c>
      <c r="E8" s="94">
        <f>AVERAGE(D$8:D8)</f>
        <v>1.7777777777777777</v>
      </c>
      <c r="F8" s="96" t="str">
        <f>IFERROR(ABS(B8-C8)/B8,"")</f>
        <v/>
      </c>
      <c r="G8" s="94" t="str">
        <f>IFERROR(AVERAGE(F$8:F8),"")</f>
        <v/>
      </c>
      <c r="H8" s="94"/>
    </row>
    <row r="9" spans="1:8" x14ac:dyDescent="0.25">
      <c r="A9" s="91">
        <v>8</v>
      </c>
      <c r="B9" s="92">
        <v>2</v>
      </c>
      <c r="C9" s="93">
        <f t="shared" ref="C9:C52" si="0">AVERAGE(B3:B8)</f>
        <v>1</v>
      </c>
      <c r="D9" s="94">
        <f t="shared" ref="D9:D51" si="1">(B9-C9)^2</f>
        <v>1</v>
      </c>
      <c r="E9" s="94">
        <f>AVERAGE(D$8:D9)</f>
        <v>1.3888888888888888</v>
      </c>
      <c r="F9" s="96">
        <f>IFERROR(ABS(B9-C9)/B9,"")</f>
        <v>0.5</v>
      </c>
      <c r="G9" s="94">
        <f>IFERROR(AVERAGE(F$8:F9),"")</f>
        <v>0.5</v>
      </c>
      <c r="H9" s="94"/>
    </row>
    <row r="10" spans="1:8" x14ac:dyDescent="0.25">
      <c r="A10" s="91">
        <v>9</v>
      </c>
      <c r="B10" s="92">
        <v>2</v>
      </c>
      <c r="C10" s="93">
        <f t="shared" si="0"/>
        <v>1</v>
      </c>
      <c r="D10" s="94">
        <f t="shared" si="1"/>
        <v>1</v>
      </c>
      <c r="E10" s="94">
        <f>AVERAGE(D$8:D10)</f>
        <v>1.2592592592592593</v>
      </c>
      <c r="F10" s="96">
        <f t="shared" ref="F10:F51" si="2">IFERROR(ABS(B10-C10)/B10,"")</f>
        <v>0.5</v>
      </c>
      <c r="G10" s="94">
        <f>IFERROR(AVERAGE(F$8:F10),"")</f>
        <v>0.5</v>
      </c>
      <c r="H10" s="94"/>
    </row>
    <row r="11" spans="1:8" x14ac:dyDescent="0.25">
      <c r="A11" s="91">
        <v>10</v>
      </c>
      <c r="B11" s="92">
        <v>3</v>
      </c>
      <c r="C11" s="93">
        <f t="shared" si="0"/>
        <v>1.1666666666666667</v>
      </c>
      <c r="D11" s="94">
        <f t="shared" si="1"/>
        <v>3.3611111111111107</v>
      </c>
      <c r="E11" s="94">
        <f>AVERAGE(D$8:D11)</f>
        <v>1.7847222222222221</v>
      </c>
      <c r="F11" s="96">
        <f t="shared" si="2"/>
        <v>0.61111111111111105</v>
      </c>
      <c r="G11" s="94">
        <f>IFERROR(AVERAGE(F$8:F11),"")</f>
        <v>0.53703703703703709</v>
      </c>
      <c r="H11" s="94"/>
    </row>
    <row r="12" spans="1:8" x14ac:dyDescent="0.25">
      <c r="A12" s="91">
        <v>11</v>
      </c>
      <c r="B12" s="92">
        <v>1</v>
      </c>
      <c r="C12" s="93">
        <f t="shared" si="0"/>
        <v>1.6666666666666667</v>
      </c>
      <c r="D12" s="94">
        <f t="shared" si="1"/>
        <v>0.44444444444444453</v>
      </c>
      <c r="E12" s="94">
        <f>AVERAGE(D$8:D12)</f>
        <v>1.5166666666666666</v>
      </c>
      <c r="F12" s="96">
        <f t="shared" si="2"/>
        <v>0.66666666666666674</v>
      </c>
      <c r="G12" s="94">
        <f>IFERROR(AVERAGE(F$8:F12),"")</f>
        <v>0.56944444444444442</v>
      </c>
      <c r="H12" s="94"/>
    </row>
    <row r="13" spans="1:8" x14ac:dyDescent="0.25">
      <c r="A13" s="91">
        <v>12</v>
      </c>
      <c r="B13" s="92">
        <v>3</v>
      </c>
      <c r="C13" s="93">
        <f t="shared" si="0"/>
        <v>1.5</v>
      </c>
      <c r="D13" s="94">
        <f t="shared" si="1"/>
        <v>2.25</v>
      </c>
      <c r="E13" s="94">
        <f>AVERAGE(D$8:D13)</f>
        <v>1.6388888888888886</v>
      </c>
      <c r="F13" s="96">
        <f t="shared" si="2"/>
        <v>0.5</v>
      </c>
      <c r="G13" s="94">
        <f>IFERROR(AVERAGE(F$8:F13),"")</f>
        <v>0.55555555555555558</v>
      </c>
      <c r="H13" s="94"/>
    </row>
    <row r="14" spans="1:8" hidden="1" x14ac:dyDescent="0.25">
      <c r="A14" s="91">
        <v>13</v>
      </c>
      <c r="B14" s="92">
        <v>3</v>
      </c>
      <c r="C14" s="93">
        <f t="shared" si="0"/>
        <v>1.8333333333333333</v>
      </c>
      <c r="D14" s="94">
        <f t="shared" si="1"/>
        <v>1.3611111111111114</v>
      </c>
      <c r="E14" s="94">
        <f>AVERAGE(D$8:D14)</f>
        <v>1.5992063492063491</v>
      </c>
      <c r="F14" s="96">
        <f t="shared" si="2"/>
        <v>0.3888888888888889</v>
      </c>
      <c r="G14" s="94">
        <f>IFERROR(AVERAGE(F$8:F14),"")</f>
        <v>0.52777777777777779</v>
      </c>
      <c r="H14" s="94"/>
    </row>
    <row r="15" spans="1:8" hidden="1" x14ac:dyDescent="0.25">
      <c r="A15" s="91">
        <v>14</v>
      </c>
      <c r="B15" s="92">
        <v>2</v>
      </c>
      <c r="C15" s="93">
        <f t="shared" si="0"/>
        <v>2.3333333333333335</v>
      </c>
      <c r="D15" s="94">
        <f t="shared" si="1"/>
        <v>0.11111111111111122</v>
      </c>
      <c r="E15" s="94">
        <f>AVERAGE(D$8:D15)</f>
        <v>1.4131944444444442</v>
      </c>
      <c r="F15" s="96">
        <f t="shared" si="2"/>
        <v>0.16666666666666674</v>
      </c>
      <c r="G15" s="94">
        <f>IFERROR(AVERAGE(F$8:F15),"")</f>
        <v>0.47619047619047616</v>
      </c>
      <c r="H15" s="94"/>
    </row>
    <row r="16" spans="1:8" hidden="1" x14ac:dyDescent="0.25">
      <c r="A16" s="91">
        <v>15</v>
      </c>
      <c r="B16" s="92">
        <v>1</v>
      </c>
      <c r="C16" s="93">
        <f t="shared" si="0"/>
        <v>2.3333333333333335</v>
      </c>
      <c r="D16" s="94">
        <f t="shared" si="1"/>
        <v>1.7777777777777781</v>
      </c>
      <c r="E16" s="94">
        <f>AVERAGE(D$8:D16)</f>
        <v>1.4537037037037035</v>
      </c>
      <c r="F16" s="96">
        <f t="shared" si="2"/>
        <v>1.3333333333333335</v>
      </c>
      <c r="G16" s="94">
        <f>IFERROR(AVERAGE(F$8:F16),"")</f>
        <v>0.58333333333333326</v>
      </c>
      <c r="H16" s="94"/>
    </row>
    <row r="17" spans="1:8" hidden="1" x14ac:dyDescent="0.25">
      <c r="A17" s="91">
        <v>16</v>
      </c>
      <c r="B17" s="92">
        <v>6</v>
      </c>
      <c r="C17" s="93">
        <f t="shared" si="0"/>
        <v>2.1666666666666665</v>
      </c>
      <c r="D17" s="94">
        <f t="shared" si="1"/>
        <v>14.694444444444446</v>
      </c>
      <c r="E17" s="94">
        <f>AVERAGE(D$8:D17)</f>
        <v>2.7777777777777777</v>
      </c>
      <c r="F17" s="96">
        <f t="shared" si="2"/>
        <v>0.63888888888888895</v>
      </c>
      <c r="G17" s="94">
        <f>IFERROR(AVERAGE(F$8:F17),"")</f>
        <v>0.58950617283950613</v>
      </c>
      <c r="H17" s="94"/>
    </row>
    <row r="18" spans="1:8" hidden="1" x14ac:dyDescent="0.25">
      <c r="A18" s="91">
        <v>17</v>
      </c>
      <c r="B18" s="92">
        <v>2</v>
      </c>
      <c r="C18" s="93">
        <f t="shared" si="0"/>
        <v>2.6666666666666665</v>
      </c>
      <c r="D18" s="94">
        <f t="shared" si="1"/>
        <v>0.44444444444444425</v>
      </c>
      <c r="E18" s="94">
        <f>AVERAGE(D$8:D18)</f>
        <v>2.5656565656565657</v>
      </c>
      <c r="F18" s="96">
        <f t="shared" si="2"/>
        <v>0.33333333333333326</v>
      </c>
      <c r="G18" s="94">
        <f>IFERROR(AVERAGE(F$8:F18),"")</f>
        <v>0.56388888888888888</v>
      </c>
      <c r="H18" s="94"/>
    </row>
    <row r="19" spans="1:8" hidden="1" x14ac:dyDescent="0.25">
      <c r="A19" s="91">
        <v>18</v>
      </c>
      <c r="B19" s="92">
        <v>1</v>
      </c>
      <c r="C19" s="93">
        <f t="shared" si="0"/>
        <v>2.8333333333333335</v>
      </c>
      <c r="D19" s="94">
        <f t="shared" si="1"/>
        <v>3.3611111111111116</v>
      </c>
      <c r="E19" s="94">
        <f>AVERAGE(D$8:D19)</f>
        <v>2.6319444444444442</v>
      </c>
      <c r="F19" s="96">
        <f t="shared" si="2"/>
        <v>1.8333333333333335</v>
      </c>
      <c r="G19" s="94">
        <f>IFERROR(AVERAGE(F$8:F19),"")</f>
        <v>0.67929292929292917</v>
      </c>
      <c r="H19" s="94"/>
    </row>
    <row r="20" spans="1:8" hidden="1" x14ac:dyDescent="0.25">
      <c r="A20" s="91">
        <v>19</v>
      </c>
      <c r="B20" s="92">
        <v>2</v>
      </c>
      <c r="C20" s="93">
        <f t="shared" si="0"/>
        <v>2.5</v>
      </c>
      <c r="D20" s="94">
        <f t="shared" si="1"/>
        <v>0.25</v>
      </c>
      <c r="E20" s="94">
        <f>AVERAGE(D$8:D20)</f>
        <v>2.4487179487179485</v>
      </c>
      <c r="F20" s="96">
        <f t="shared" si="2"/>
        <v>0.25</v>
      </c>
      <c r="G20" s="94">
        <f>IFERROR(AVERAGE(F$8:F20),"")</f>
        <v>0.64351851851851849</v>
      </c>
      <c r="H20" s="94"/>
    </row>
    <row r="21" spans="1:8" hidden="1" x14ac:dyDescent="0.25">
      <c r="A21" s="91">
        <v>20</v>
      </c>
      <c r="B21" s="92">
        <v>2</v>
      </c>
      <c r="C21" s="93">
        <f t="shared" si="0"/>
        <v>2.3333333333333335</v>
      </c>
      <c r="D21" s="94">
        <f t="shared" si="1"/>
        <v>0.11111111111111122</v>
      </c>
      <c r="E21" s="94">
        <f>AVERAGE(D$8:D21)</f>
        <v>2.2817460317460316</v>
      </c>
      <c r="F21" s="96">
        <f t="shared" si="2"/>
        <v>0.16666666666666674</v>
      </c>
      <c r="G21" s="94">
        <f>IFERROR(AVERAGE(F$8:F21),"")</f>
        <v>0.60683760683760679</v>
      </c>
      <c r="H21" s="94"/>
    </row>
    <row r="22" spans="1:8" hidden="1" x14ac:dyDescent="0.25">
      <c r="A22" s="91">
        <v>21</v>
      </c>
      <c r="B22" s="92">
        <v>3</v>
      </c>
      <c r="C22" s="93">
        <f t="shared" si="0"/>
        <v>2.3333333333333335</v>
      </c>
      <c r="D22" s="94">
        <f t="shared" si="1"/>
        <v>0.44444444444444425</v>
      </c>
      <c r="E22" s="94">
        <f>AVERAGE(D$8:D22)</f>
        <v>2.159259259259259</v>
      </c>
      <c r="F22" s="96">
        <f t="shared" si="2"/>
        <v>0.22222222222222218</v>
      </c>
      <c r="G22" s="94">
        <f>IFERROR(AVERAGE(F$8:F22),"")</f>
        <v>0.57936507936507931</v>
      </c>
      <c r="H22" s="94"/>
    </row>
    <row r="23" spans="1:8" hidden="1" x14ac:dyDescent="0.25">
      <c r="A23" s="91">
        <v>22</v>
      </c>
      <c r="B23" s="92">
        <v>4</v>
      </c>
      <c r="C23" s="93">
        <f t="shared" si="0"/>
        <v>2.6666666666666665</v>
      </c>
      <c r="D23" s="94">
        <f t="shared" si="1"/>
        <v>1.7777777777777781</v>
      </c>
      <c r="E23" s="94">
        <f>AVERAGE(D$8:D23)</f>
        <v>2.1354166666666665</v>
      </c>
      <c r="F23" s="96">
        <f t="shared" si="2"/>
        <v>0.33333333333333337</v>
      </c>
      <c r="G23" s="94">
        <f>IFERROR(AVERAGE(F$8:F23),"")</f>
        <v>0.562962962962963</v>
      </c>
      <c r="H23" s="94"/>
    </row>
    <row r="24" spans="1:8" hidden="1" x14ac:dyDescent="0.25">
      <c r="A24" s="91">
        <v>23</v>
      </c>
      <c r="B24" s="92">
        <v>4</v>
      </c>
      <c r="C24" s="93">
        <f t="shared" si="0"/>
        <v>2.3333333333333335</v>
      </c>
      <c r="D24" s="94">
        <f t="shared" si="1"/>
        <v>2.7777777777777772</v>
      </c>
      <c r="E24" s="94">
        <f>AVERAGE(D$8:D24)</f>
        <v>2.1732026143790848</v>
      </c>
      <c r="F24" s="96">
        <f t="shared" si="2"/>
        <v>0.41666666666666663</v>
      </c>
      <c r="G24" s="94">
        <f>IFERROR(AVERAGE(F$8:F24),"")</f>
        <v>0.55381944444444442</v>
      </c>
      <c r="H24" s="94"/>
    </row>
    <row r="25" spans="1:8" hidden="1" x14ac:dyDescent="0.25">
      <c r="A25" s="91">
        <v>24</v>
      </c>
      <c r="B25" s="92">
        <v>5</v>
      </c>
      <c r="C25" s="93">
        <f t="shared" si="0"/>
        <v>2.6666666666666665</v>
      </c>
      <c r="D25" s="94">
        <f t="shared" si="1"/>
        <v>5.4444444444444455</v>
      </c>
      <c r="E25" s="94">
        <f>AVERAGE(D$8:D25)</f>
        <v>2.3549382716049383</v>
      </c>
      <c r="F25" s="96">
        <f t="shared" si="2"/>
        <v>0.46666666666666667</v>
      </c>
      <c r="G25" s="94">
        <f>IFERROR(AVERAGE(F$8:F25),"")</f>
        <v>0.54869281045751628</v>
      </c>
      <c r="H25" s="94"/>
    </row>
    <row r="26" spans="1:8" hidden="1" x14ac:dyDescent="0.25">
      <c r="A26" s="91">
        <v>25</v>
      </c>
      <c r="B26" s="92">
        <v>4</v>
      </c>
      <c r="C26" s="93">
        <f t="shared" si="0"/>
        <v>3.3333333333333335</v>
      </c>
      <c r="D26" s="94">
        <f t="shared" si="1"/>
        <v>0.44444444444444425</v>
      </c>
      <c r="E26" s="94">
        <f>AVERAGE(D$8:D26)</f>
        <v>2.2543859649122804</v>
      </c>
      <c r="F26" s="96">
        <f t="shared" si="2"/>
        <v>0.16666666666666663</v>
      </c>
      <c r="G26" s="94">
        <f>IFERROR(AVERAGE(F$8:F26),"")</f>
        <v>0.52746913580246912</v>
      </c>
      <c r="H26" s="94"/>
    </row>
    <row r="27" spans="1:8" hidden="1" x14ac:dyDescent="0.25">
      <c r="A27" s="91">
        <v>26</v>
      </c>
      <c r="B27" s="92">
        <v>2</v>
      </c>
      <c r="C27" s="93">
        <f t="shared" si="0"/>
        <v>3.6666666666666665</v>
      </c>
      <c r="D27" s="94">
        <f t="shared" si="1"/>
        <v>2.7777777777777772</v>
      </c>
      <c r="E27" s="94">
        <f>AVERAGE(D$8:D27)</f>
        <v>2.2805555555555554</v>
      </c>
      <c r="F27" s="96">
        <f t="shared" si="2"/>
        <v>0.83333333333333326</v>
      </c>
      <c r="G27" s="94">
        <f>IFERROR(AVERAGE(F$8:F27),"")</f>
        <v>0.54356725146198825</v>
      </c>
      <c r="H27" s="94"/>
    </row>
    <row r="28" spans="1:8" hidden="1" x14ac:dyDescent="0.25">
      <c r="A28" s="91">
        <v>27</v>
      </c>
      <c r="B28" s="92">
        <v>1</v>
      </c>
      <c r="C28" s="93">
        <f t="shared" si="0"/>
        <v>3.6666666666666665</v>
      </c>
      <c r="D28" s="94">
        <f t="shared" si="1"/>
        <v>7.1111111111111107</v>
      </c>
      <c r="E28" s="94">
        <f>AVERAGE(D$8:D28)</f>
        <v>2.5105820105820102</v>
      </c>
      <c r="F28" s="96">
        <f t="shared" si="2"/>
        <v>2.6666666666666665</v>
      </c>
      <c r="G28" s="94">
        <f>IFERROR(AVERAGE(F$8:F28),"")</f>
        <v>0.6497222222222222</v>
      </c>
      <c r="H28" s="94"/>
    </row>
    <row r="29" spans="1:8" hidden="1" x14ac:dyDescent="0.25">
      <c r="A29" s="91">
        <v>28</v>
      </c>
      <c r="B29" s="92">
        <v>4</v>
      </c>
      <c r="C29" s="93">
        <f t="shared" si="0"/>
        <v>3.3333333333333335</v>
      </c>
      <c r="D29" s="94">
        <f t="shared" si="1"/>
        <v>0.44444444444444425</v>
      </c>
      <c r="E29" s="94">
        <f>AVERAGE(D$8:D29)</f>
        <v>2.4166666666666661</v>
      </c>
      <c r="F29" s="96">
        <f t="shared" si="2"/>
        <v>0.16666666666666663</v>
      </c>
      <c r="G29" s="94">
        <f>IFERROR(AVERAGE(F$8:F29),"")</f>
        <v>0.62671957671957668</v>
      </c>
      <c r="H29" s="94"/>
    </row>
    <row r="30" spans="1:8" hidden="1" x14ac:dyDescent="0.25">
      <c r="A30" s="91">
        <v>29</v>
      </c>
      <c r="B30" s="92">
        <v>3</v>
      </c>
      <c r="C30" s="93">
        <f t="shared" si="0"/>
        <v>3.3333333333333335</v>
      </c>
      <c r="D30" s="94">
        <f t="shared" si="1"/>
        <v>0.11111111111111122</v>
      </c>
      <c r="E30" s="94">
        <f>AVERAGE(D$8:D30)</f>
        <v>2.3164251207729465</v>
      </c>
      <c r="F30" s="96">
        <f t="shared" si="2"/>
        <v>0.11111111111111116</v>
      </c>
      <c r="G30" s="94">
        <f>IFERROR(AVERAGE(F$8:F30),"")</f>
        <v>0.6032828282828282</v>
      </c>
      <c r="H30" s="94"/>
    </row>
    <row r="31" spans="1:8" hidden="1" x14ac:dyDescent="0.25">
      <c r="A31" s="91">
        <v>30</v>
      </c>
      <c r="B31" s="92">
        <v>4</v>
      </c>
      <c r="C31" s="93">
        <f t="shared" si="0"/>
        <v>3.1666666666666665</v>
      </c>
      <c r="D31" s="94">
        <f t="shared" si="1"/>
        <v>0.69444444444444464</v>
      </c>
      <c r="E31" s="94">
        <f>AVERAGE(D$8:D31)</f>
        <v>2.2488425925925921</v>
      </c>
      <c r="F31" s="96">
        <f t="shared" si="2"/>
        <v>0.20833333333333337</v>
      </c>
      <c r="G31" s="94">
        <f>IFERROR(AVERAGE(F$8:F31),"")</f>
        <v>0.58611111111111103</v>
      </c>
      <c r="H31" s="94"/>
    </row>
    <row r="32" spans="1:8" hidden="1" x14ac:dyDescent="0.25">
      <c r="A32" s="91">
        <v>31</v>
      </c>
      <c r="B32" s="92">
        <v>3</v>
      </c>
      <c r="C32" s="93">
        <f t="shared" si="0"/>
        <v>3</v>
      </c>
      <c r="D32" s="94">
        <f t="shared" si="1"/>
        <v>0</v>
      </c>
      <c r="E32" s="94">
        <f>AVERAGE(D$8:D32)</f>
        <v>2.1588888888888884</v>
      </c>
      <c r="F32" s="96">
        <f t="shared" si="2"/>
        <v>0</v>
      </c>
      <c r="G32" s="94">
        <f>IFERROR(AVERAGE(F$8:F32),"")</f>
        <v>0.56168981481481473</v>
      </c>
      <c r="H32" s="94"/>
    </row>
    <row r="33" spans="1:8" hidden="1" x14ac:dyDescent="0.25">
      <c r="A33" s="91">
        <v>32</v>
      </c>
      <c r="B33" s="92">
        <v>1</v>
      </c>
      <c r="C33" s="93">
        <f t="shared" si="0"/>
        <v>2.8333333333333335</v>
      </c>
      <c r="D33" s="94">
        <f t="shared" si="1"/>
        <v>3.3611111111111116</v>
      </c>
      <c r="E33" s="94">
        <f>AVERAGE(D$8:D33)</f>
        <v>2.2051282051282048</v>
      </c>
      <c r="F33" s="96">
        <f t="shared" si="2"/>
        <v>1.8333333333333335</v>
      </c>
      <c r="G33" s="94">
        <f>IFERROR(AVERAGE(F$8:F33),"")</f>
        <v>0.61255555555555552</v>
      </c>
      <c r="H33" s="94"/>
    </row>
    <row r="34" spans="1:8" hidden="1" x14ac:dyDescent="0.25">
      <c r="A34" s="91">
        <v>33</v>
      </c>
      <c r="B34" s="92">
        <v>5</v>
      </c>
      <c r="C34" s="93">
        <f t="shared" si="0"/>
        <v>2.6666666666666665</v>
      </c>
      <c r="D34" s="94">
        <f t="shared" si="1"/>
        <v>5.4444444444444455</v>
      </c>
      <c r="E34" s="94">
        <f>AVERAGE(D$8:D34)</f>
        <v>2.3251028806584362</v>
      </c>
      <c r="F34" s="96">
        <f t="shared" si="2"/>
        <v>0.46666666666666667</v>
      </c>
      <c r="G34" s="94">
        <f>IFERROR(AVERAGE(F$8:F34),"")</f>
        <v>0.6069444444444444</v>
      </c>
      <c r="H34" s="94"/>
    </row>
    <row r="35" spans="1:8" hidden="1" x14ac:dyDescent="0.25">
      <c r="A35" s="91">
        <v>34</v>
      </c>
      <c r="B35" s="92">
        <v>2</v>
      </c>
      <c r="C35" s="93">
        <f t="shared" si="0"/>
        <v>3.3333333333333335</v>
      </c>
      <c r="D35" s="94">
        <f t="shared" si="1"/>
        <v>1.7777777777777781</v>
      </c>
      <c r="E35" s="94">
        <f>AVERAGE(D$8:D35)</f>
        <v>2.3055555555555549</v>
      </c>
      <c r="F35" s="96">
        <f t="shared" si="2"/>
        <v>0.66666666666666674</v>
      </c>
      <c r="G35" s="94">
        <f>IFERROR(AVERAGE(F$8:F35),"")</f>
        <v>0.60915637860082306</v>
      </c>
      <c r="H35" s="94"/>
    </row>
    <row r="36" spans="1:8" hidden="1" x14ac:dyDescent="0.25">
      <c r="A36" s="91">
        <v>35</v>
      </c>
      <c r="B36" s="92">
        <v>0</v>
      </c>
      <c r="C36" s="93">
        <f t="shared" si="0"/>
        <v>3</v>
      </c>
      <c r="D36" s="94">
        <f t="shared" si="1"/>
        <v>9</v>
      </c>
      <c r="E36" s="94">
        <f>AVERAGE(D$8:D36)</f>
        <v>2.5363984674329498</v>
      </c>
      <c r="F36" s="96" t="str">
        <f t="shared" si="2"/>
        <v/>
      </c>
      <c r="G36" s="94">
        <f>IFERROR(AVERAGE(F$8:F36),"")</f>
        <v>0.60915637860082306</v>
      </c>
      <c r="H36" s="94"/>
    </row>
    <row r="37" spans="1:8" hidden="1" x14ac:dyDescent="0.25">
      <c r="A37" s="91">
        <v>36</v>
      </c>
      <c r="B37" s="92">
        <v>7</v>
      </c>
      <c r="C37" s="93">
        <f t="shared" si="0"/>
        <v>2.5</v>
      </c>
      <c r="D37" s="94">
        <f t="shared" si="1"/>
        <v>20.25</v>
      </c>
      <c r="E37" s="94">
        <f>AVERAGE(D$8:D37)</f>
        <v>3.1268518518518515</v>
      </c>
      <c r="F37" s="96">
        <f t="shared" si="2"/>
        <v>0.6428571428571429</v>
      </c>
      <c r="G37" s="94">
        <f>IFERROR(AVERAGE(F$8:F37),"")</f>
        <v>0.61035997732426306</v>
      </c>
      <c r="H37" s="94"/>
    </row>
    <row r="38" spans="1:8" hidden="1" x14ac:dyDescent="0.25">
      <c r="A38" s="91">
        <v>37</v>
      </c>
      <c r="B38" s="92">
        <v>3</v>
      </c>
      <c r="C38" s="93">
        <f t="shared" si="0"/>
        <v>3</v>
      </c>
      <c r="D38" s="94">
        <f t="shared" si="1"/>
        <v>0</v>
      </c>
      <c r="E38" s="94">
        <f>AVERAGE(D$8:D38)</f>
        <v>3.0259856630824369</v>
      </c>
      <c r="F38" s="96">
        <f t="shared" si="2"/>
        <v>0</v>
      </c>
      <c r="G38" s="94">
        <f>IFERROR(AVERAGE(F$8:F38),"")</f>
        <v>0.58931308155446083</v>
      </c>
      <c r="H38" s="94"/>
    </row>
    <row r="39" spans="1:8" hidden="1" x14ac:dyDescent="0.25">
      <c r="A39" s="91">
        <v>38</v>
      </c>
      <c r="B39" s="92">
        <v>5</v>
      </c>
      <c r="C39" s="93">
        <f t="shared" si="0"/>
        <v>3</v>
      </c>
      <c r="D39" s="94">
        <f t="shared" si="1"/>
        <v>4</v>
      </c>
      <c r="E39" s="94">
        <f>AVERAGE(D$8:D39)</f>
        <v>3.0564236111111107</v>
      </c>
      <c r="F39" s="96">
        <f t="shared" si="2"/>
        <v>0.4</v>
      </c>
      <c r="G39" s="94">
        <f>IFERROR(AVERAGE(F$8:F39),"")</f>
        <v>0.58300264550264547</v>
      </c>
      <c r="H39" s="94"/>
    </row>
    <row r="40" spans="1:8" hidden="1" x14ac:dyDescent="0.25">
      <c r="A40" s="91">
        <v>39</v>
      </c>
      <c r="B40" s="92">
        <v>5</v>
      </c>
      <c r="C40" s="93">
        <f t="shared" si="0"/>
        <v>3.6666666666666665</v>
      </c>
      <c r="D40" s="94">
        <f t="shared" si="1"/>
        <v>1.7777777777777781</v>
      </c>
      <c r="E40" s="94">
        <f>AVERAGE(D$8:D40)</f>
        <v>3.0176767676767673</v>
      </c>
      <c r="F40" s="96">
        <f t="shared" si="2"/>
        <v>0.26666666666666672</v>
      </c>
      <c r="G40" s="94">
        <f>IFERROR(AVERAGE(F$8:F40),"")</f>
        <v>0.57279825908858162</v>
      </c>
      <c r="H40" s="94"/>
    </row>
    <row r="41" spans="1:8" hidden="1" x14ac:dyDescent="0.25">
      <c r="A41" s="91">
        <v>40</v>
      </c>
      <c r="B41" s="92">
        <v>6</v>
      </c>
      <c r="C41" s="93">
        <f t="shared" si="0"/>
        <v>3.6666666666666665</v>
      </c>
      <c r="D41" s="94">
        <f t="shared" si="1"/>
        <v>5.4444444444444455</v>
      </c>
      <c r="E41" s="94">
        <f>AVERAGE(D$8:D41)</f>
        <v>3.0890522875816986</v>
      </c>
      <c r="F41" s="96">
        <f t="shared" si="2"/>
        <v>0.3888888888888889</v>
      </c>
      <c r="G41" s="94">
        <f>IFERROR(AVERAGE(F$8:F41),"")</f>
        <v>0.56705109126984121</v>
      </c>
      <c r="H41" s="94"/>
    </row>
    <row r="42" spans="1:8" x14ac:dyDescent="0.25">
      <c r="A42" s="91">
        <v>41</v>
      </c>
      <c r="B42" s="92">
        <v>2</v>
      </c>
      <c r="C42" s="93">
        <f t="shared" si="0"/>
        <v>4.333333333333333</v>
      </c>
      <c r="D42" s="94">
        <f t="shared" si="1"/>
        <v>5.4444444444444429</v>
      </c>
      <c r="E42" s="94">
        <f>AVERAGE(D$8:D42)</f>
        <v>3.1563492063492058</v>
      </c>
      <c r="F42" s="96">
        <f t="shared" si="2"/>
        <v>1.1666666666666665</v>
      </c>
      <c r="G42" s="94">
        <f>IFERROR(AVERAGE(F$8:F42),"")</f>
        <v>0.5852212602212602</v>
      </c>
      <c r="H42" s="94"/>
    </row>
    <row r="43" spans="1:8" x14ac:dyDescent="0.25">
      <c r="A43" s="91">
        <v>42</v>
      </c>
      <c r="B43" s="92">
        <v>3</v>
      </c>
      <c r="C43" s="93">
        <f t="shared" si="0"/>
        <v>4.666666666666667</v>
      </c>
      <c r="D43" s="94">
        <f t="shared" si="1"/>
        <v>2.7777777777777786</v>
      </c>
      <c r="E43" s="94">
        <f>AVERAGE(D$8:D43)</f>
        <v>3.1458333333333326</v>
      </c>
      <c r="F43" s="96">
        <f t="shared" si="2"/>
        <v>0.55555555555555569</v>
      </c>
      <c r="G43" s="94">
        <f>IFERROR(AVERAGE(F$8:F43),"")</f>
        <v>0.58434873949579835</v>
      </c>
      <c r="H43" s="94"/>
    </row>
    <row r="44" spans="1:8" x14ac:dyDescent="0.25">
      <c r="A44" s="91">
        <v>43</v>
      </c>
      <c r="B44" s="92">
        <v>4</v>
      </c>
      <c r="C44" s="93">
        <f t="shared" si="0"/>
        <v>4</v>
      </c>
      <c r="D44" s="94">
        <f t="shared" si="1"/>
        <v>0</v>
      </c>
      <c r="E44" s="94">
        <f>AVERAGE(D$8:D44)</f>
        <v>3.0608108108108101</v>
      </c>
      <c r="F44" s="96">
        <f t="shared" si="2"/>
        <v>0</v>
      </c>
      <c r="G44" s="94">
        <f>IFERROR(AVERAGE(F$8:F44),"")</f>
        <v>0.56765306122448977</v>
      </c>
      <c r="H44" s="94"/>
    </row>
    <row r="45" spans="1:8" x14ac:dyDescent="0.25">
      <c r="A45" s="91">
        <v>44</v>
      </c>
      <c r="B45" s="92">
        <v>2</v>
      </c>
      <c r="C45" s="93">
        <f t="shared" si="0"/>
        <v>4.166666666666667</v>
      </c>
      <c r="D45" s="94">
        <f t="shared" si="1"/>
        <v>4.6944444444444455</v>
      </c>
      <c r="E45" s="94">
        <f>AVERAGE(D$8:D45)</f>
        <v>3.1038011695906427</v>
      </c>
      <c r="F45" s="96">
        <f t="shared" si="2"/>
        <v>1.0833333333333335</v>
      </c>
      <c r="G45" s="94">
        <f>IFERROR(AVERAGE(F$8:F45),"")</f>
        <v>0.58197751322751323</v>
      </c>
      <c r="H45" s="94"/>
    </row>
    <row r="46" spans="1:8" x14ac:dyDescent="0.25">
      <c r="A46" s="91">
        <v>45</v>
      </c>
      <c r="B46" s="92">
        <v>3</v>
      </c>
      <c r="C46" s="93">
        <f t="shared" si="0"/>
        <v>3.6666666666666665</v>
      </c>
      <c r="D46" s="94">
        <f t="shared" si="1"/>
        <v>0.44444444444444425</v>
      </c>
      <c r="E46" s="94">
        <f>AVERAGE(D$8:D46)</f>
        <v>3.0356125356125347</v>
      </c>
      <c r="F46" s="96">
        <f t="shared" si="2"/>
        <v>0.22222222222222218</v>
      </c>
      <c r="G46" s="94">
        <f>IFERROR(AVERAGE(F$8:F46),"")</f>
        <v>0.5722543972543972</v>
      </c>
      <c r="H46" s="94"/>
    </row>
    <row r="47" spans="1:8" x14ac:dyDescent="0.25">
      <c r="A47" s="91">
        <v>46</v>
      </c>
      <c r="B47" s="92">
        <v>3</v>
      </c>
      <c r="C47" s="93">
        <f t="shared" si="0"/>
        <v>3.3333333333333335</v>
      </c>
      <c r="D47" s="94">
        <f t="shared" si="1"/>
        <v>0.11111111111111122</v>
      </c>
      <c r="E47" s="94">
        <f>AVERAGE(D$8:D47)</f>
        <v>2.9624999999999995</v>
      </c>
      <c r="F47" s="96">
        <f t="shared" si="2"/>
        <v>0.11111111111111116</v>
      </c>
      <c r="G47" s="94">
        <f>IFERROR(AVERAGE(F$8:F47),"")</f>
        <v>0.56011904761904763</v>
      </c>
      <c r="H47" s="94"/>
    </row>
    <row r="48" spans="1:8" x14ac:dyDescent="0.25">
      <c r="A48" s="91">
        <v>47</v>
      </c>
      <c r="B48" s="92">
        <v>6</v>
      </c>
      <c r="C48" s="93">
        <f t="shared" si="0"/>
        <v>2.8333333333333335</v>
      </c>
      <c r="D48" s="94">
        <f t="shared" si="1"/>
        <v>10.027777777777777</v>
      </c>
      <c r="E48" s="94">
        <f>AVERAGE(D$8:D48)</f>
        <v>3.1348238482384816</v>
      </c>
      <c r="F48" s="96">
        <f t="shared" si="2"/>
        <v>0.52777777777777779</v>
      </c>
      <c r="G48" s="94">
        <f>IFERROR(AVERAGE(F$8:F48),"")</f>
        <v>0.55928978428978426</v>
      </c>
      <c r="H48" s="94"/>
    </row>
    <row r="49" spans="1:10" x14ac:dyDescent="0.25">
      <c r="A49" s="91">
        <v>48</v>
      </c>
      <c r="B49" s="92">
        <v>11</v>
      </c>
      <c r="C49" s="93">
        <f t="shared" si="0"/>
        <v>3.5</v>
      </c>
      <c r="D49" s="94">
        <f t="shared" si="1"/>
        <v>56.25</v>
      </c>
      <c r="E49" s="94">
        <f>AVERAGE(D$8:D49)</f>
        <v>4.3994708994708986</v>
      </c>
      <c r="F49" s="96">
        <f t="shared" si="2"/>
        <v>0.68181818181818177</v>
      </c>
      <c r="G49" s="94">
        <f>IFERROR(AVERAGE(F$8:F49),"")</f>
        <v>0.56235299422799423</v>
      </c>
      <c r="H49" s="94"/>
      <c r="I49" s="102" t="s">
        <v>75</v>
      </c>
      <c r="J49" s="97">
        <f>C52</f>
        <v>5.5</v>
      </c>
    </row>
    <row r="50" spans="1:10" x14ac:dyDescent="0.25">
      <c r="A50" s="91">
        <v>49</v>
      </c>
      <c r="B50" s="92">
        <v>5</v>
      </c>
      <c r="C50" s="93">
        <f t="shared" si="0"/>
        <v>4.833333333333333</v>
      </c>
      <c r="D50" s="94">
        <f t="shared" si="1"/>
        <v>2.7777777777777877E-2</v>
      </c>
      <c r="E50" s="94">
        <f>AVERAGE(D$8:D50)</f>
        <v>4.2978036175710583</v>
      </c>
      <c r="F50" s="96">
        <f t="shared" si="2"/>
        <v>3.3333333333333395E-2</v>
      </c>
      <c r="G50" s="94">
        <f>IFERROR(AVERAGE(F$8:F50),"")</f>
        <v>0.54945007566958792</v>
      </c>
      <c r="H50" s="94"/>
      <c r="I50" s="102" t="s">
        <v>51</v>
      </c>
      <c r="J50" s="97">
        <f>E52</f>
        <v>4.2001262626262621</v>
      </c>
    </row>
    <row r="51" spans="1:10" x14ac:dyDescent="0.25">
      <c r="A51" s="91">
        <v>50</v>
      </c>
      <c r="B51" s="92">
        <v>5</v>
      </c>
      <c r="C51" s="93">
        <f t="shared" si="0"/>
        <v>5</v>
      </c>
      <c r="D51" s="94">
        <f t="shared" si="1"/>
        <v>0</v>
      </c>
      <c r="E51" s="94">
        <f>AVERAGE(D$8:D51)</f>
        <v>4.2001262626262621</v>
      </c>
      <c r="F51" s="96">
        <f t="shared" si="2"/>
        <v>0</v>
      </c>
      <c r="G51" s="94">
        <f>IFERROR(AVERAGE(F$8:F51),"")</f>
        <v>0.53636793101078817</v>
      </c>
      <c r="H51" s="94"/>
      <c r="I51" s="102" t="s">
        <v>76</v>
      </c>
      <c r="J51" s="97">
        <f>SQRT(J50)</f>
        <v>2.0494209578869498</v>
      </c>
    </row>
    <row r="52" spans="1:10" x14ac:dyDescent="0.25">
      <c r="C52" s="102">
        <f t="shared" si="0"/>
        <v>5.5</v>
      </c>
      <c r="E52" s="103">
        <f>E51</f>
        <v>4.2001262626262621</v>
      </c>
      <c r="G52" s="103">
        <f>G51</f>
        <v>0.53636793101078817</v>
      </c>
      <c r="H52" s="104"/>
      <c r="I52" s="102" t="s">
        <v>77</v>
      </c>
      <c r="J52" s="97">
        <f>G52</f>
        <v>0.53636793101078817</v>
      </c>
    </row>
    <row r="53" spans="1:10" x14ac:dyDescent="0.25">
      <c r="I53" s="102" t="s">
        <v>78</v>
      </c>
      <c r="J53" s="97">
        <f>1.25*J52</f>
        <v>0.67045991376348524</v>
      </c>
    </row>
    <row r="56" spans="1:10" x14ac:dyDescent="0.25">
      <c r="I56" s="60">
        <f>ABS(_xlfn.NORM.S.INV(0.025))</f>
        <v>1.9599639845400538</v>
      </c>
      <c r="J56" t="s">
        <v>79</v>
      </c>
    </row>
    <row r="57" spans="1:10" x14ac:dyDescent="0.25">
      <c r="I57" s="60">
        <f>I56*J51</f>
        <v>4.0167912666200003</v>
      </c>
      <c r="J57" t="s">
        <v>80</v>
      </c>
    </row>
    <row r="58" spans="1:10" x14ac:dyDescent="0.25">
      <c r="I58" s="60">
        <f>C52-I56</f>
        <v>3.540036015459946</v>
      </c>
      <c r="J58" t="s">
        <v>6</v>
      </c>
    </row>
    <row r="59" spans="1:10" x14ac:dyDescent="0.25">
      <c r="I59" s="60">
        <f>C52+I57</f>
        <v>9.5167912666200003</v>
      </c>
      <c r="J59" t="s">
        <v>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B27A-2613-4EA8-9682-DE9A1189CD4B}">
  <dimension ref="A1:Y33"/>
  <sheetViews>
    <sheetView zoomScale="80" zoomScaleNormal="80" workbookViewId="0">
      <selection sqref="A1:B29"/>
    </sheetView>
  </sheetViews>
  <sheetFormatPr defaultRowHeight="16.5" x14ac:dyDescent="0.3"/>
  <cols>
    <col min="1" max="1" width="7" style="4" customWidth="1"/>
    <col min="2" max="2" width="15.140625" style="4" bestFit="1" customWidth="1"/>
    <col min="3" max="7" width="6.7109375" style="68" customWidth="1"/>
    <col min="8" max="8" width="8.28515625" style="68" customWidth="1"/>
    <col min="9" max="11" width="6.7109375" style="68" customWidth="1"/>
    <col min="12" max="12" width="8.140625" style="68" customWidth="1"/>
    <col min="13" max="13" width="6.7109375" style="68" customWidth="1"/>
    <col min="14" max="14" width="12.5703125" style="4" bestFit="1" customWidth="1"/>
    <col min="15" max="15" width="10.5703125" style="4" bestFit="1" customWidth="1"/>
    <col min="16" max="16" width="11.42578125" style="4" bestFit="1" customWidth="1"/>
    <col min="17" max="17" width="10.5703125" style="4" bestFit="1" customWidth="1"/>
    <col min="18" max="18" width="8.28515625" style="4" bestFit="1" customWidth="1"/>
    <col min="19" max="19" width="16.42578125" style="4" bestFit="1" customWidth="1"/>
    <col min="20" max="20" width="22.140625" style="4" bestFit="1" customWidth="1"/>
    <col min="21" max="21" width="23" style="4" bestFit="1" customWidth="1"/>
    <col min="22" max="22" width="23.28515625" style="4" bestFit="1" customWidth="1"/>
    <col min="23" max="16384" width="9.140625" style="4"/>
  </cols>
  <sheetData>
    <row r="1" spans="1:25" ht="17.25" thickBot="1" x14ac:dyDescent="0.35">
      <c r="A1" s="17" t="s">
        <v>55</v>
      </c>
      <c r="B1" s="105" t="s">
        <v>0</v>
      </c>
      <c r="C1" s="68" t="s">
        <v>81</v>
      </c>
      <c r="D1" s="68" t="s">
        <v>49</v>
      </c>
      <c r="E1" s="68" t="s">
        <v>3</v>
      </c>
      <c r="F1" s="68" t="s">
        <v>2</v>
      </c>
      <c r="G1" s="68" t="s">
        <v>54</v>
      </c>
      <c r="H1" s="68" t="s">
        <v>50</v>
      </c>
      <c r="I1" s="44" t="s">
        <v>53</v>
      </c>
      <c r="J1" s="44" t="s">
        <v>1</v>
      </c>
      <c r="K1" s="44" t="s">
        <v>52</v>
      </c>
      <c r="L1" s="44" t="s">
        <v>51</v>
      </c>
      <c r="M1" s="44" t="s">
        <v>23</v>
      </c>
      <c r="N1" s="4">
        <v>1</v>
      </c>
      <c r="X1" s="4">
        <v>1</v>
      </c>
      <c r="Y1" s="4">
        <v>0</v>
      </c>
    </row>
    <row r="2" spans="1:25" x14ac:dyDescent="0.3">
      <c r="A2" s="2">
        <v>1</v>
      </c>
      <c r="B2" s="106">
        <v>32</v>
      </c>
      <c r="E2" s="44"/>
      <c r="F2" s="44"/>
      <c r="G2" s="44"/>
      <c r="H2" s="44"/>
      <c r="I2" s="44"/>
      <c r="X2" s="4">
        <v>28</v>
      </c>
      <c r="Y2" s="4">
        <v>0</v>
      </c>
    </row>
    <row r="3" spans="1:25" x14ac:dyDescent="0.3">
      <c r="A3" s="2">
        <v>2</v>
      </c>
      <c r="B3" s="106">
        <v>42</v>
      </c>
      <c r="E3" s="107"/>
      <c r="F3" s="107"/>
      <c r="G3" s="107"/>
      <c r="H3" s="107"/>
      <c r="I3" s="52"/>
      <c r="J3" s="107"/>
      <c r="K3" s="107"/>
      <c r="L3" s="107"/>
      <c r="M3" s="107"/>
    </row>
    <row r="4" spans="1:25" x14ac:dyDescent="0.3">
      <c r="A4" s="2">
        <v>3</v>
      </c>
      <c r="B4" s="106">
        <v>37</v>
      </c>
      <c r="C4" s="108">
        <f>AVERAGE(B2:B4)</f>
        <v>37</v>
      </c>
      <c r="D4" s="108"/>
      <c r="E4" s="108"/>
      <c r="F4" s="108"/>
      <c r="G4" s="108"/>
      <c r="H4" s="108"/>
      <c r="I4" s="109"/>
      <c r="J4" s="108"/>
      <c r="K4" s="108"/>
      <c r="L4" s="108"/>
      <c r="M4" s="108"/>
    </row>
    <row r="5" spans="1:25" x14ac:dyDescent="0.3">
      <c r="A5" s="2">
        <v>4</v>
      </c>
      <c r="B5" s="106">
        <v>34</v>
      </c>
      <c r="C5" s="108">
        <f t="shared" ref="C5:C29" si="0">AVERAGE(B3:B5)</f>
        <v>37.666666666666664</v>
      </c>
      <c r="D5" s="108">
        <f>C4+$N$1</f>
        <v>38</v>
      </c>
      <c r="E5" s="108">
        <f>B5-D5</f>
        <v>-4</v>
      </c>
      <c r="F5" s="108">
        <f t="shared" ref="F5:F29" si="1">ABS(E5)</f>
        <v>4</v>
      </c>
      <c r="G5" s="108">
        <f>F5/B5</f>
        <v>0.11764705882352941</v>
      </c>
      <c r="H5" s="108">
        <f t="shared" ref="H5:H29" si="2">E5^2</f>
        <v>16</v>
      </c>
      <c r="I5" s="109">
        <f>SUM(E$5:E5)</f>
        <v>-4</v>
      </c>
      <c r="J5" s="108">
        <f>AVERAGE(F$5:F5)</f>
        <v>4</v>
      </c>
      <c r="K5" s="108">
        <f>AVERAGE(G$5:G5)</f>
        <v>0.11764705882352941</v>
      </c>
      <c r="L5" s="108">
        <f>AVERAGE(H$5:H5)</f>
        <v>16</v>
      </c>
      <c r="M5" s="108">
        <f>I5/J5</f>
        <v>-1</v>
      </c>
      <c r="N5" s="4" t="str">
        <f ca="1">_xlfn.FORMULATEXT(D5)</f>
        <v>=C4+$N$1</v>
      </c>
      <c r="O5" s="4" t="str">
        <f t="shared" ref="O5:V5" ca="1" si="3">_xlfn.FORMULATEXT(E5)</f>
        <v>=B5-D5</v>
      </c>
      <c r="P5" s="4" t="str">
        <f t="shared" ca="1" si="3"/>
        <v>=ABS(E5)</v>
      </c>
      <c r="Q5" s="4" t="str">
        <f t="shared" ca="1" si="3"/>
        <v>=F5/B5</v>
      </c>
      <c r="R5" s="4" t="str">
        <f t="shared" ca="1" si="3"/>
        <v>=E5^2</v>
      </c>
      <c r="S5" s="4" t="str">
        <f t="shared" ca="1" si="3"/>
        <v>=SUM(E$5:E5)</v>
      </c>
      <c r="T5" s="4" t="str">
        <f t="shared" ca="1" si="3"/>
        <v>=AVERAGE(F$5:F5)</v>
      </c>
      <c r="U5" s="4" t="str">
        <f t="shared" ca="1" si="3"/>
        <v>=AVERAGE(G$5:G5)</v>
      </c>
      <c r="V5" s="4" t="str">
        <f t="shared" ca="1" si="3"/>
        <v>=AVERAGE(H$5:H5)</v>
      </c>
      <c r="W5" s="4" t="str">
        <f ca="1">_xlfn.FORMULATEXT(M5)</f>
        <v>=I5/J5</v>
      </c>
    </row>
    <row r="6" spans="1:25" x14ac:dyDescent="0.3">
      <c r="A6" s="2">
        <v>5</v>
      </c>
      <c r="B6" s="106">
        <v>31</v>
      </c>
      <c r="C6" s="108">
        <f t="shared" si="0"/>
        <v>34</v>
      </c>
      <c r="D6" s="108">
        <f t="shared" ref="D6:D29" si="4">C5+$N$1</f>
        <v>38.666666666666664</v>
      </c>
      <c r="E6" s="108">
        <f t="shared" ref="E6:E12" si="5">B6-D6</f>
        <v>-7.6666666666666643</v>
      </c>
      <c r="F6" s="108">
        <f t="shared" si="1"/>
        <v>7.6666666666666643</v>
      </c>
      <c r="G6" s="108">
        <f t="shared" ref="G6:G29" si="6">F6/B6</f>
        <v>0.24731182795698917</v>
      </c>
      <c r="H6" s="108">
        <f t="shared" si="2"/>
        <v>58.777777777777743</v>
      </c>
      <c r="I6" s="109">
        <f>SUM(E$5:E6)</f>
        <v>-11.666666666666664</v>
      </c>
      <c r="J6" s="108">
        <f>AVERAGE(F$5:F6)</f>
        <v>5.8333333333333321</v>
      </c>
      <c r="K6" s="108">
        <f>AVERAGE(G$5:G6)</f>
        <v>0.18247944339025929</v>
      </c>
      <c r="L6" s="108">
        <f>AVERAGE(H$5:H6)</f>
        <v>37.388888888888872</v>
      </c>
      <c r="M6" s="108">
        <f t="shared" ref="M6:M29" si="7">I6/J6</f>
        <v>-2</v>
      </c>
    </row>
    <row r="7" spans="1:25" x14ac:dyDescent="0.3">
      <c r="A7" s="2">
        <v>6</v>
      </c>
      <c r="B7" s="106">
        <v>47</v>
      </c>
      <c r="C7" s="108">
        <f t="shared" si="0"/>
        <v>37.333333333333336</v>
      </c>
      <c r="D7" s="108">
        <f t="shared" si="4"/>
        <v>35</v>
      </c>
      <c r="E7" s="108">
        <f t="shared" si="5"/>
        <v>12</v>
      </c>
      <c r="F7" s="108">
        <f t="shared" si="1"/>
        <v>12</v>
      </c>
      <c r="G7" s="108">
        <f t="shared" si="6"/>
        <v>0.25531914893617019</v>
      </c>
      <c r="H7" s="108">
        <f t="shared" si="2"/>
        <v>144</v>
      </c>
      <c r="I7" s="109">
        <f>SUM(E$5:E7)</f>
        <v>0.3333333333333357</v>
      </c>
      <c r="J7" s="108">
        <f>AVERAGE(F$5:F7)</f>
        <v>7.8888888888888884</v>
      </c>
      <c r="K7" s="108">
        <f>AVERAGE(G$5:G7)</f>
        <v>0.20675934523889627</v>
      </c>
      <c r="L7" s="108">
        <f>AVERAGE(H$5:H7)</f>
        <v>72.92592592592591</v>
      </c>
      <c r="M7" s="108">
        <f t="shared" si="7"/>
        <v>4.2253521126760868E-2</v>
      </c>
    </row>
    <row r="8" spans="1:25" x14ac:dyDescent="0.3">
      <c r="A8" s="2">
        <v>7</v>
      </c>
      <c r="B8" s="106">
        <v>29</v>
      </c>
      <c r="C8" s="108">
        <f t="shared" si="0"/>
        <v>35.666666666666664</v>
      </c>
      <c r="D8" s="108">
        <f t="shared" si="4"/>
        <v>38.333333333333336</v>
      </c>
      <c r="E8" s="108">
        <f t="shared" si="5"/>
        <v>-9.3333333333333357</v>
      </c>
      <c r="F8" s="108">
        <f t="shared" si="1"/>
        <v>9.3333333333333357</v>
      </c>
      <c r="G8" s="108">
        <f t="shared" si="6"/>
        <v>0.32183908045977022</v>
      </c>
      <c r="H8" s="108">
        <f t="shared" si="2"/>
        <v>87.111111111111157</v>
      </c>
      <c r="I8" s="109">
        <f>SUM(E$5:E8)</f>
        <v>-9</v>
      </c>
      <c r="J8" s="108">
        <f>AVERAGE(F$5:F8)</f>
        <v>8.25</v>
      </c>
      <c r="K8" s="108">
        <f>AVERAGE(G$5:G8)</f>
        <v>0.23552927904411475</v>
      </c>
      <c r="L8" s="108">
        <f>AVERAGE(H$5:H8)</f>
        <v>76.472222222222229</v>
      </c>
      <c r="M8" s="108">
        <f t="shared" si="7"/>
        <v>-1.0909090909090908</v>
      </c>
    </row>
    <row r="9" spans="1:25" x14ac:dyDescent="0.3">
      <c r="A9" s="2">
        <v>8</v>
      </c>
      <c r="B9" s="106">
        <v>56</v>
      </c>
      <c r="C9" s="108">
        <f t="shared" si="0"/>
        <v>44</v>
      </c>
      <c r="D9" s="108">
        <f t="shared" si="4"/>
        <v>36.666666666666664</v>
      </c>
      <c r="E9" s="108">
        <f t="shared" si="5"/>
        <v>19.333333333333336</v>
      </c>
      <c r="F9" s="108">
        <f t="shared" si="1"/>
        <v>19.333333333333336</v>
      </c>
      <c r="G9" s="108">
        <f t="shared" si="6"/>
        <v>0.34523809523809529</v>
      </c>
      <c r="H9" s="108">
        <f t="shared" si="2"/>
        <v>373.77777777777789</v>
      </c>
      <c r="I9" s="109">
        <f>SUM(E$5:E9)</f>
        <v>10.333333333333336</v>
      </c>
      <c r="J9" s="108">
        <f>AVERAGE(F$5:F9)</f>
        <v>10.466666666666667</v>
      </c>
      <c r="K9" s="108">
        <f>AVERAGE(G$5:G9)</f>
        <v>0.25747104228291084</v>
      </c>
      <c r="L9" s="108">
        <f>AVERAGE(H$5:H9)</f>
        <v>135.93333333333334</v>
      </c>
      <c r="M9" s="108">
        <f t="shared" si="7"/>
        <v>0.98726114649681551</v>
      </c>
    </row>
    <row r="10" spans="1:25" x14ac:dyDescent="0.3">
      <c r="A10" s="2">
        <v>9</v>
      </c>
      <c r="B10" s="106">
        <v>54</v>
      </c>
      <c r="C10" s="108">
        <f t="shared" si="0"/>
        <v>46.333333333333336</v>
      </c>
      <c r="D10" s="108">
        <f t="shared" si="4"/>
        <v>45</v>
      </c>
      <c r="E10" s="108">
        <f t="shared" si="5"/>
        <v>9</v>
      </c>
      <c r="F10" s="108">
        <f t="shared" si="1"/>
        <v>9</v>
      </c>
      <c r="G10" s="108">
        <f t="shared" si="6"/>
        <v>0.16666666666666666</v>
      </c>
      <c r="H10" s="108">
        <f t="shared" si="2"/>
        <v>81</v>
      </c>
      <c r="I10" s="109">
        <f>SUM(E$5:E10)</f>
        <v>19.333333333333336</v>
      </c>
      <c r="J10" s="108">
        <f>AVERAGE(F$5:F10)</f>
        <v>10.222222222222223</v>
      </c>
      <c r="K10" s="108">
        <f>AVERAGE(G$5:G10)</f>
        <v>0.24233697968020351</v>
      </c>
      <c r="L10" s="108">
        <f>AVERAGE(H$5:H10)</f>
        <v>126.77777777777779</v>
      </c>
      <c r="M10" s="108">
        <f t="shared" si="7"/>
        <v>1.8913043478260869</v>
      </c>
    </row>
    <row r="11" spans="1:25" x14ac:dyDescent="0.3">
      <c r="A11" s="2">
        <v>10</v>
      </c>
      <c r="B11" s="106">
        <v>58</v>
      </c>
      <c r="C11" s="108">
        <f t="shared" si="0"/>
        <v>56</v>
      </c>
      <c r="D11" s="108">
        <f t="shared" si="4"/>
        <v>47.333333333333336</v>
      </c>
      <c r="E11" s="108">
        <f t="shared" si="5"/>
        <v>10.666666666666664</v>
      </c>
      <c r="F11" s="108">
        <f t="shared" si="1"/>
        <v>10.666666666666664</v>
      </c>
      <c r="G11" s="108">
        <f t="shared" si="6"/>
        <v>0.18390804597701146</v>
      </c>
      <c r="H11" s="108">
        <f t="shared" si="2"/>
        <v>113.77777777777773</v>
      </c>
      <c r="I11" s="109">
        <f>SUM(E$5:E11)</f>
        <v>30</v>
      </c>
      <c r="J11" s="108">
        <f>AVERAGE(F$5:F11)</f>
        <v>10.285714285714286</v>
      </c>
      <c r="K11" s="108">
        <f>AVERAGE(G$5:G11)</f>
        <v>0.23398998915117608</v>
      </c>
      <c r="L11" s="108">
        <f>AVERAGE(H$5:H11)</f>
        <v>124.92063492063492</v>
      </c>
      <c r="M11" s="108">
        <f t="shared" si="7"/>
        <v>2.9166666666666665</v>
      </c>
    </row>
    <row r="12" spans="1:25" x14ac:dyDescent="0.3">
      <c r="A12" s="2">
        <v>11</v>
      </c>
      <c r="B12" s="106">
        <v>66</v>
      </c>
      <c r="C12" s="108">
        <f t="shared" si="0"/>
        <v>59.333333333333336</v>
      </c>
      <c r="D12" s="108">
        <f t="shared" si="4"/>
        <v>57</v>
      </c>
      <c r="E12" s="108">
        <f t="shared" si="5"/>
        <v>9</v>
      </c>
      <c r="F12" s="108">
        <f t="shared" si="1"/>
        <v>9</v>
      </c>
      <c r="G12" s="108">
        <f t="shared" si="6"/>
        <v>0.13636363636363635</v>
      </c>
      <c r="H12" s="108">
        <f t="shared" si="2"/>
        <v>81</v>
      </c>
      <c r="I12" s="109">
        <f>SUM(E$5:E12)</f>
        <v>39</v>
      </c>
      <c r="J12" s="108">
        <f>AVERAGE(F$5:F12)</f>
        <v>10.125</v>
      </c>
      <c r="K12" s="108">
        <f>AVERAGE(G$5:G12)</f>
        <v>0.22178669505273363</v>
      </c>
      <c r="L12" s="108">
        <f>AVERAGE(H$5:H12)</f>
        <v>119.43055555555556</v>
      </c>
      <c r="M12" s="108">
        <f t="shared" si="7"/>
        <v>3.8518518518518516</v>
      </c>
    </row>
    <row r="13" spans="1:25" x14ac:dyDescent="0.3">
      <c r="A13" s="2">
        <v>12</v>
      </c>
      <c r="B13" s="106">
        <v>29</v>
      </c>
      <c r="C13" s="108">
        <f t="shared" si="0"/>
        <v>51</v>
      </c>
      <c r="D13" s="108">
        <f t="shared" si="4"/>
        <v>60.333333333333336</v>
      </c>
      <c r="E13" s="108">
        <f>B13-D13</f>
        <v>-31.333333333333336</v>
      </c>
      <c r="F13" s="108">
        <f t="shared" si="1"/>
        <v>31.333333333333336</v>
      </c>
      <c r="G13" s="108">
        <f t="shared" si="6"/>
        <v>1.0804597701149425</v>
      </c>
      <c r="H13" s="108">
        <f t="shared" si="2"/>
        <v>981.77777777777794</v>
      </c>
      <c r="I13" s="109">
        <f>SUM(E$5:E13)</f>
        <v>7.6666666666666643</v>
      </c>
      <c r="J13" s="108">
        <f>AVERAGE(F$5:F13)</f>
        <v>12.481481481481483</v>
      </c>
      <c r="K13" s="108">
        <f>AVERAGE(G$5:G13)</f>
        <v>0.31719481450409021</v>
      </c>
      <c r="L13" s="108">
        <f>AVERAGE(H$5:H13)</f>
        <v>215.24691358024694</v>
      </c>
      <c r="M13" s="108">
        <f t="shared" si="7"/>
        <v>0.61424332344213628</v>
      </c>
    </row>
    <row r="14" spans="1:25" x14ac:dyDescent="0.3">
      <c r="A14" s="2">
        <v>13</v>
      </c>
      <c r="B14" s="106">
        <v>41</v>
      </c>
      <c r="C14" s="108">
        <f t="shared" si="0"/>
        <v>45.333333333333336</v>
      </c>
      <c r="D14" s="108">
        <f t="shared" si="4"/>
        <v>52</v>
      </c>
      <c r="E14" s="108">
        <f t="shared" ref="E14:E29" si="8">B14-D14</f>
        <v>-11</v>
      </c>
      <c r="F14" s="108">
        <f t="shared" si="1"/>
        <v>11</v>
      </c>
      <c r="G14" s="108">
        <f t="shared" si="6"/>
        <v>0.26829268292682928</v>
      </c>
      <c r="H14" s="108">
        <f t="shared" si="2"/>
        <v>121</v>
      </c>
      <c r="I14" s="109">
        <f>SUM(E$5:E14)</f>
        <v>-3.3333333333333357</v>
      </c>
      <c r="J14" s="108">
        <f>AVERAGE(F$5:F14)</f>
        <v>12.333333333333334</v>
      </c>
      <c r="K14" s="108">
        <f>AVERAGE(G$5:G14)</f>
        <v>0.31230460134636412</v>
      </c>
      <c r="L14" s="108">
        <f>AVERAGE(H$5:H14)</f>
        <v>205.82222222222225</v>
      </c>
      <c r="M14" s="108">
        <f t="shared" si="7"/>
        <v>-0.27027027027027045</v>
      </c>
    </row>
    <row r="15" spans="1:25" x14ac:dyDescent="0.3">
      <c r="A15" s="2">
        <v>14</v>
      </c>
      <c r="B15" s="106">
        <v>37</v>
      </c>
      <c r="C15" s="108">
        <f t="shared" si="0"/>
        <v>35.666666666666664</v>
      </c>
      <c r="D15" s="108">
        <f t="shared" si="4"/>
        <v>46.333333333333336</v>
      </c>
      <c r="E15" s="108">
        <f t="shared" si="8"/>
        <v>-9.3333333333333357</v>
      </c>
      <c r="F15" s="108">
        <f t="shared" si="1"/>
        <v>9.3333333333333357</v>
      </c>
      <c r="G15" s="108">
        <f t="shared" si="6"/>
        <v>0.25225225225225234</v>
      </c>
      <c r="H15" s="108">
        <f t="shared" si="2"/>
        <v>87.111111111111157</v>
      </c>
      <c r="I15" s="109">
        <f>SUM(E$5:E15)</f>
        <v>-12.666666666666671</v>
      </c>
      <c r="J15" s="108">
        <f>AVERAGE(F$5:F15)</f>
        <v>12.060606060606062</v>
      </c>
      <c r="K15" s="108">
        <f>AVERAGE(G$5:G15)</f>
        <v>0.30684529688326306</v>
      </c>
      <c r="L15" s="108">
        <f>AVERAGE(H$5:H15)</f>
        <v>195.03030303030309</v>
      </c>
      <c r="M15" s="108">
        <f t="shared" si="7"/>
        <v>-1.0502512562814073</v>
      </c>
    </row>
    <row r="16" spans="1:25" x14ac:dyDescent="0.3">
      <c r="A16" s="2">
        <v>15</v>
      </c>
      <c r="B16" s="106">
        <v>50</v>
      </c>
      <c r="C16" s="108">
        <f t="shared" si="0"/>
        <v>42.666666666666664</v>
      </c>
      <c r="D16" s="108">
        <f t="shared" si="4"/>
        <v>36.666666666666664</v>
      </c>
      <c r="E16" s="108">
        <f t="shared" si="8"/>
        <v>13.333333333333336</v>
      </c>
      <c r="F16" s="108">
        <f t="shared" si="1"/>
        <v>13.333333333333336</v>
      </c>
      <c r="G16" s="108">
        <f t="shared" si="6"/>
        <v>0.26666666666666672</v>
      </c>
      <c r="H16" s="108">
        <f t="shared" si="2"/>
        <v>177.77777777777783</v>
      </c>
      <c r="I16" s="109">
        <f>SUM(E$5:E16)</f>
        <v>0.6666666666666643</v>
      </c>
      <c r="J16" s="108">
        <f>AVERAGE(F$5:F16)</f>
        <v>12.16666666666667</v>
      </c>
      <c r="K16" s="108">
        <f>AVERAGE(G$5:G16)</f>
        <v>0.30349707769854667</v>
      </c>
      <c r="L16" s="108">
        <f>AVERAGE(H$5:H16)</f>
        <v>193.59259259259264</v>
      </c>
      <c r="M16" s="108">
        <f t="shared" si="7"/>
        <v>5.4794520547944994E-2</v>
      </c>
    </row>
    <row r="17" spans="1:23" x14ac:dyDescent="0.3">
      <c r="A17" s="2">
        <v>16</v>
      </c>
      <c r="B17" s="106">
        <v>39</v>
      </c>
      <c r="C17" s="108">
        <f t="shared" si="0"/>
        <v>42</v>
      </c>
      <c r="D17" s="108">
        <f t="shared" si="4"/>
        <v>43.666666666666664</v>
      </c>
      <c r="E17" s="108">
        <f t="shared" si="8"/>
        <v>-4.6666666666666643</v>
      </c>
      <c r="F17" s="108">
        <f t="shared" si="1"/>
        <v>4.6666666666666643</v>
      </c>
      <c r="G17" s="108">
        <f t="shared" si="6"/>
        <v>0.11965811965811959</v>
      </c>
      <c r="H17" s="108">
        <f t="shared" si="2"/>
        <v>21.777777777777757</v>
      </c>
      <c r="I17" s="109">
        <f>SUM(E$5:E17)</f>
        <v>-4</v>
      </c>
      <c r="J17" s="108">
        <f>AVERAGE(F$5:F17)</f>
        <v>11.589743589743591</v>
      </c>
      <c r="K17" s="108">
        <f>AVERAGE(G$5:G17)</f>
        <v>0.28935561938774462</v>
      </c>
      <c r="L17" s="108">
        <f>AVERAGE(H$5:H17)</f>
        <v>180.37606837606842</v>
      </c>
      <c r="M17" s="108">
        <f t="shared" si="7"/>
        <v>-0.34513274336283184</v>
      </c>
    </row>
    <row r="18" spans="1:23" x14ac:dyDescent="0.3">
      <c r="A18" s="2">
        <v>17</v>
      </c>
      <c r="B18" s="106">
        <v>33</v>
      </c>
      <c r="C18" s="108">
        <f t="shared" si="0"/>
        <v>40.666666666666664</v>
      </c>
      <c r="D18" s="108">
        <f t="shared" si="4"/>
        <v>43</v>
      </c>
      <c r="E18" s="108">
        <f t="shared" si="8"/>
        <v>-10</v>
      </c>
      <c r="F18" s="108">
        <f t="shared" si="1"/>
        <v>10</v>
      </c>
      <c r="G18" s="108">
        <f t="shared" si="6"/>
        <v>0.30303030303030304</v>
      </c>
      <c r="H18" s="108">
        <f t="shared" si="2"/>
        <v>100</v>
      </c>
      <c r="I18" s="109">
        <f>SUM(E$5:E18)</f>
        <v>-14</v>
      </c>
      <c r="J18" s="108">
        <f>AVERAGE(F$5:F18)</f>
        <v>11.476190476190478</v>
      </c>
      <c r="K18" s="108">
        <f>AVERAGE(G$5:G18)</f>
        <v>0.29033238250507021</v>
      </c>
      <c r="L18" s="108">
        <f>AVERAGE(H$5:H18)</f>
        <v>174.63492063492069</v>
      </c>
      <c r="M18" s="108">
        <f t="shared" si="7"/>
        <v>-1.2199170124481327</v>
      </c>
    </row>
    <row r="19" spans="1:23" x14ac:dyDescent="0.3">
      <c r="A19" s="2">
        <v>18</v>
      </c>
      <c r="B19" s="106">
        <v>34</v>
      </c>
      <c r="C19" s="108">
        <f t="shared" si="0"/>
        <v>35.333333333333336</v>
      </c>
      <c r="D19" s="108">
        <f t="shared" si="4"/>
        <v>41.666666666666664</v>
      </c>
      <c r="E19" s="108">
        <f t="shared" si="8"/>
        <v>-7.6666666666666643</v>
      </c>
      <c r="F19" s="108">
        <f t="shared" si="1"/>
        <v>7.6666666666666643</v>
      </c>
      <c r="G19" s="108">
        <f t="shared" si="6"/>
        <v>0.22549019607843129</v>
      </c>
      <c r="H19" s="108">
        <f t="shared" si="2"/>
        <v>58.777777777777743</v>
      </c>
      <c r="I19" s="109">
        <f>SUM(E$5:E19)</f>
        <v>-21.666666666666664</v>
      </c>
      <c r="J19" s="108">
        <f>AVERAGE(F$5:F19)</f>
        <v>11.222222222222223</v>
      </c>
      <c r="K19" s="108">
        <f>AVERAGE(G$5:G19)</f>
        <v>0.28600957007662764</v>
      </c>
      <c r="L19" s="108">
        <f>AVERAGE(H$5:H19)</f>
        <v>166.91111111111115</v>
      </c>
      <c r="M19" s="108">
        <f t="shared" si="7"/>
        <v>-1.9306930693069304</v>
      </c>
    </row>
    <row r="20" spans="1:23" x14ac:dyDescent="0.3">
      <c r="A20" s="2">
        <v>19</v>
      </c>
      <c r="B20" s="106">
        <v>30</v>
      </c>
      <c r="C20" s="108">
        <f t="shared" si="0"/>
        <v>32.333333333333336</v>
      </c>
      <c r="D20" s="108">
        <f t="shared" si="4"/>
        <v>36.333333333333336</v>
      </c>
      <c r="E20" s="108">
        <f t="shared" si="8"/>
        <v>-6.3333333333333357</v>
      </c>
      <c r="F20" s="108">
        <f t="shared" si="1"/>
        <v>6.3333333333333357</v>
      </c>
      <c r="G20" s="108">
        <f t="shared" si="6"/>
        <v>0.21111111111111119</v>
      </c>
      <c r="H20" s="108">
        <f t="shared" si="2"/>
        <v>40.111111111111143</v>
      </c>
      <c r="I20" s="109">
        <f>SUM(E$5:E20)</f>
        <v>-28</v>
      </c>
      <c r="J20" s="108">
        <f>AVERAGE(F$5:F20)</f>
        <v>10.916666666666668</v>
      </c>
      <c r="K20" s="108">
        <f>AVERAGE(G$5:G20)</f>
        <v>0.28132841639128287</v>
      </c>
      <c r="L20" s="108">
        <f>AVERAGE(H$5:H20)</f>
        <v>158.98611111111117</v>
      </c>
      <c r="M20" s="108">
        <f t="shared" si="7"/>
        <v>-2.5648854961832059</v>
      </c>
    </row>
    <row r="21" spans="1:23" x14ac:dyDescent="0.3">
      <c r="A21" s="2">
        <v>20</v>
      </c>
      <c r="B21" s="106">
        <v>36</v>
      </c>
      <c r="C21" s="108">
        <f t="shared" si="0"/>
        <v>33.333333333333336</v>
      </c>
      <c r="D21" s="108">
        <f t="shared" si="4"/>
        <v>33.333333333333336</v>
      </c>
      <c r="E21" s="108">
        <f t="shared" si="8"/>
        <v>2.6666666666666643</v>
      </c>
      <c r="F21" s="108">
        <f t="shared" si="1"/>
        <v>2.6666666666666643</v>
      </c>
      <c r="G21" s="108">
        <f t="shared" si="6"/>
        <v>7.4074074074074014E-2</v>
      </c>
      <c r="H21" s="108">
        <f t="shared" si="2"/>
        <v>7.1111111111110983</v>
      </c>
      <c r="I21" s="109">
        <f>SUM(E$5:E21)</f>
        <v>-25.333333333333336</v>
      </c>
      <c r="J21" s="108">
        <f>AVERAGE(F$5:F21)</f>
        <v>10.431372549019608</v>
      </c>
      <c r="K21" s="108">
        <f>AVERAGE(G$5:G21)</f>
        <v>0.26913698449027063</v>
      </c>
      <c r="L21" s="108">
        <f>AVERAGE(H$5:H21)</f>
        <v>150.0522875816994</v>
      </c>
      <c r="M21" s="108">
        <f t="shared" si="7"/>
        <v>-2.4285714285714288</v>
      </c>
    </row>
    <row r="22" spans="1:23" x14ac:dyDescent="0.3">
      <c r="A22" s="2">
        <v>21</v>
      </c>
      <c r="B22" s="106">
        <v>62</v>
      </c>
      <c r="C22" s="108">
        <f t="shared" si="0"/>
        <v>42.666666666666664</v>
      </c>
      <c r="D22" s="108">
        <f t="shared" si="4"/>
        <v>34.333333333333336</v>
      </c>
      <c r="E22" s="108">
        <f t="shared" si="8"/>
        <v>27.666666666666664</v>
      </c>
      <c r="F22" s="108">
        <f t="shared" si="1"/>
        <v>27.666666666666664</v>
      </c>
      <c r="G22" s="108">
        <f t="shared" si="6"/>
        <v>0.44623655913978488</v>
      </c>
      <c r="H22" s="108">
        <f t="shared" si="2"/>
        <v>765.44444444444434</v>
      </c>
      <c r="I22" s="109">
        <f>SUM(E$5:E22)</f>
        <v>2.3333333333333286</v>
      </c>
      <c r="J22" s="108">
        <f>AVERAGE(F$5:F22)</f>
        <v>11.388888888888889</v>
      </c>
      <c r="K22" s="108">
        <f>AVERAGE(G$5:G22)</f>
        <v>0.27897584974857698</v>
      </c>
      <c r="L22" s="108">
        <f>AVERAGE(H$5:H22)</f>
        <v>184.24074074074079</v>
      </c>
      <c r="M22" s="108">
        <f t="shared" si="7"/>
        <v>0.20487804878048738</v>
      </c>
    </row>
    <row r="23" spans="1:23" x14ac:dyDescent="0.3">
      <c r="A23" s="2">
        <v>22</v>
      </c>
      <c r="B23" s="106">
        <v>30</v>
      </c>
      <c r="C23" s="108">
        <f t="shared" si="0"/>
        <v>42.666666666666664</v>
      </c>
      <c r="D23" s="108">
        <f t="shared" si="4"/>
        <v>43.666666666666664</v>
      </c>
      <c r="E23" s="108">
        <f t="shared" si="8"/>
        <v>-13.666666666666664</v>
      </c>
      <c r="F23" s="108">
        <f t="shared" si="1"/>
        <v>13.666666666666664</v>
      </c>
      <c r="G23" s="108">
        <f t="shared" si="6"/>
        <v>0.45555555555555549</v>
      </c>
      <c r="H23" s="108">
        <f t="shared" si="2"/>
        <v>186.77777777777771</v>
      </c>
      <c r="I23" s="109">
        <f>SUM(E$5:E23)</f>
        <v>-11.333333333333336</v>
      </c>
      <c r="J23" s="108">
        <f>AVERAGE(F$5:F23)</f>
        <v>11.508771929824562</v>
      </c>
      <c r="K23" s="108">
        <f>AVERAGE(G$5:G23)</f>
        <v>0.28826951847526006</v>
      </c>
      <c r="L23" s="108">
        <f>AVERAGE(H$5:H23)</f>
        <v>184.37426900584802</v>
      </c>
      <c r="M23" s="108">
        <f t="shared" si="7"/>
        <v>-0.98475609756097582</v>
      </c>
    </row>
    <row r="24" spans="1:23" x14ac:dyDescent="0.3">
      <c r="A24" s="2">
        <v>23</v>
      </c>
      <c r="B24" s="106">
        <v>42</v>
      </c>
      <c r="C24" s="108">
        <f t="shared" si="0"/>
        <v>44.666666666666664</v>
      </c>
      <c r="D24" s="108">
        <f t="shared" si="4"/>
        <v>43.666666666666664</v>
      </c>
      <c r="E24" s="108">
        <f t="shared" si="8"/>
        <v>-1.6666666666666643</v>
      </c>
      <c r="F24" s="108">
        <f t="shared" si="1"/>
        <v>1.6666666666666643</v>
      </c>
      <c r="G24" s="108">
        <f t="shared" si="6"/>
        <v>3.9682539682539625E-2</v>
      </c>
      <c r="H24" s="108">
        <f t="shared" si="2"/>
        <v>2.7777777777777697</v>
      </c>
      <c r="I24" s="109">
        <f>SUM(E$5:E24)</f>
        <v>-13</v>
      </c>
      <c r="J24" s="108">
        <f>AVERAGE(F$5:F24)</f>
        <v>11.016666666666666</v>
      </c>
      <c r="K24" s="108">
        <f>AVERAGE(G$5:G24)</f>
        <v>0.27584016953562401</v>
      </c>
      <c r="L24" s="108">
        <f>AVERAGE(H$5:H24)</f>
        <v>175.29444444444451</v>
      </c>
      <c r="M24" s="108">
        <f t="shared" si="7"/>
        <v>-1.1800302571860819</v>
      </c>
    </row>
    <row r="25" spans="1:23" x14ac:dyDescent="0.3">
      <c r="A25" s="2">
        <v>24</v>
      </c>
      <c r="B25" s="106">
        <v>47</v>
      </c>
      <c r="C25" s="108">
        <f t="shared" si="0"/>
        <v>39.666666666666664</v>
      </c>
      <c r="D25" s="108">
        <f t="shared" si="4"/>
        <v>45.666666666666664</v>
      </c>
      <c r="E25" s="108">
        <f t="shared" si="8"/>
        <v>1.3333333333333357</v>
      </c>
      <c r="F25" s="108">
        <f t="shared" si="1"/>
        <v>1.3333333333333357</v>
      </c>
      <c r="G25" s="108">
        <f t="shared" si="6"/>
        <v>2.8368794326241186E-2</v>
      </c>
      <c r="H25" s="108">
        <f t="shared" si="2"/>
        <v>1.7777777777777841</v>
      </c>
      <c r="I25" s="109">
        <f>SUM(E$5:E25)</f>
        <v>-11.666666666666664</v>
      </c>
      <c r="J25" s="108">
        <f>AVERAGE(F$5:F25)</f>
        <v>10.555555555555555</v>
      </c>
      <c r="K25" s="108">
        <f>AVERAGE(G$5:G25)</f>
        <v>0.26405581833517722</v>
      </c>
      <c r="L25" s="108">
        <f>AVERAGE(H$5:H25)</f>
        <v>167.03174603174608</v>
      </c>
      <c r="M25" s="108">
        <f t="shared" si="7"/>
        <v>-1.1052631578947367</v>
      </c>
    </row>
    <row r="26" spans="1:23" x14ac:dyDescent="0.3">
      <c r="A26" s="2">
        <v>25</v>
      </c>
      <c r="B26" s="106">
        <v>88</v>
      </c>
      <c r="C26" s="108">
        <f t="shared" si="0"/>
        <v>59</v>
      </c>
      <c r="D26" s="108">
        <f t="shared" si="4"/>
        <v>40.666666666666664</v>
      </c>
      <c r="E26" s="108">
        <f t="shared" si="8"/>
        <v>47.333333333333336</v>
      </c>
      <c r="F26" s="108">
        <f t="shared" si="1"/>
        <v>47.333333333333336</v>
      </c>
      <c r="G26" s="108">
        <f t="shared" si="6"/>
        <v>0.53787878787878796</v>
      </c>
      <c r="H26" s="108">
        <f t="shared" si="2"/>
        <v>2240.4444444444448</v>
      </c>
      <c r="I26" s="109">
        <f>SUM(E$5:E26)</f>
        <v>35.666666666666671</v>
      </c>
      <c r="J26" s="108">
        <f>AVERAGE(F$5:F26)</f>
        <v>12.227272727272727</v>
      </c>
      <c r="K26" s="108">
        <f>AVERAGE(G$5:G26)</f>
        <v>0.27650231695079591</v>
      </c>
      <c r="L26" s="108">
        <f>AVERAGE(H$5:H26)</f>
        <v>261.27777777777789</v>
      </c>
      <c r="M26" s="108">
        <f t="shared" si="7"/>
        <v>2.9169764560099138</v>
      </c>
    </row>
    <row r="27" spans="1:23" x14ac:dyDescent="0.3">
      <c r="A27" s="2">
        <v>26</v>
      </c>
      <c r="B27" s="106">
        <v>38</v>
      </c>
      <c r="C27" s="108">
        <f t="shared" si="0"/>
        <v>57.666666666666664</v>
      </c>
      <c r="D27" s="108">
        <f t="shared" si="4"/>
        <v>60</v>
      </c>
      <c r="E27" s="108">
        <f t="shared" si="8"/>
        <v>-22</v>
      </c>
      <c r="F27" s="108">
        <f t="shared" si="1"/>
        <v>22</v>
      </c>
      <c r="G27" s="108">
        <f t="shared" si="6"/>
        <v>0.57894736842105265</v>
      </c>
      <c r="H27" s="108">
        <f t="shared" si="2"/>
        <v>484</v>
      </c>
      <c r="I27" s="109">
        <f>SUM(E$5:E27)</f>
        <v>13.666666666666671</v>
      </c>
      <c r="J27" s="108">
        <f>AVERAGE(F$5:F27)</f>
        <v>12.652173913043478</v>
      </c>
      <c r="K27" s="108">
        <f>AVERAGE(G$5:G27)</f>
        <v>0.28965210179732886</v>
      </c>
      <c r="L27" s="108">
        <f>AVERAGE(H$5:H27)</f>
        <v>270.96135265700491</v>
      </c>
      <c r="M27" s="108">
        <f t="shared" si="7"/>
        <v>1.0801832760595651</v>
      </c>
    </row>
    <row r="28" spans="1:23" x14ac:dyDescent="0.3">
      <c r="A28" s="2">
        <v>27</v>
      </c>
      <c r="B28" s="106">
        <v>46</v>
      </c>
      <c r="C28" s="108">
        <f t="shared" si="0"/>
        <v>57.333333333333336</v>
      </c>
      <c r="D28" s="108">
        <f t="shared" si="4"/>
        <v>58.666666666666664</v>
      </c>
      <c r="E28" s="108">
        <f t="shared" si="8"/>
        <v>-12.666666666666664</v>
      </c>
      <c r="F28" s="108">
        <f t="shared" si="1"/>
        <v>12.666666666666664</v>
      </c>
      <c r="G28" s="108">
        <f t="shared" si="6"/>
        <v>0.27536231884057966</v>
      </c>
      <c r="H28" s="108">
        <f t="shared" si="2"/>
        <v>160.44444444444437</v>
      </c>
      <c r="I28" s="109">
        <f>SUM(E$5:E28)</f>
        <v>1.0000000000000071</v>
      </c>
      <c r="J28" s="108">
        <f>AVERAGE(F$5:F28)</f>
        <v>12.652777777777779</v>
      </c>
      <c r="K28" s="108">
        <f>AVERAGE(G$5:G28)</f>
        <v>0.28905669417413099</v>
      </c>
      <c r="L28" s="108">
        <f>AVERAGE(H$5:H28)</f>
        <v>266.35648148148158</v>
      </c>
      <c r="M28" s="108">
        <f t="shared" si="7"/>
        <v>7.9034028540066414E-2</v>
      </c>
    </row>
    <row r="29" spans="1:23" ht="17.25" thickBot="1" x14ac:dyDescent="0.35">
      <c r="A29" s="2">
        <v>28</v>
      </c>
      <c r="B29" s="110">
        <v>49</v>
      </c>
      <c r="C29" s="108">
        <f t="shared" si="0"/>
        <v>44.333333333333336</v>
      </c>
      <c r="D29" s="108">
        <f t="shared" si="4"/>
        <v>58.333333333333336</v>
      </c>
      <c r="E29" s="108">
        <f t="shared" si="8"/>
        <v>-9.3333333333333357</v>
      </c>
      <c r="F29" s="108">
        <f t="shared" si="1"/>
        <v>9.3333333333333357</v>
      </c>
      <c r="G29" s="108">
        <f t="shared" si="6"/>
        <v>0.19047619047619052</v>
      </c>
      <c r="H29" s="108">
        <f t="shared" si="2"/>
        <v>87.111111111111157</v>
      </c>
      <c r="I29" s="109">
        <f>SUM(E$5:E29)</f>
        <v>-8.3333333333333286</v>
      </c>
      <c r="J29" s="108">
        <f>AVERAGE(F$5:F29)</f>
        <v>12.52</v>
      </c>
      <c r="K29" s="108">
        <f>AVERAGE(G$5:G29)</f>
        <v>0.28511347402621334</v>
      </c>
      <c r="L29" s="108">
        <f>AVERAGE(H$5:H29)</f>
        <v>259.18666666666672</v>
      </c>
      <c r="M29" s="108">
        <f t="shared" si="7"/>
        <v>-0.66560170394036178</v>
      </c>
      <c r="N29" s="4" t="str">
        <f t="shared" ref="N29:W29" ca="1" si="9">_xlfn.FORMULATEXT(D29)</f>
        <v>=C28+$N$1</v>
      </c>
      <c r="O29" s="4" t="str">
        <f t="shared" ca="1" si="9"/>
        <v>=B29-D29</v>
      </c>
      <c r="P29" s="4" t="str">
        <f t="shared" ca="1" si="9"/>
        <v>=ABS(E29)</v>
      </c>
      <c r="Q29" s="4" t="str">
        <f t="shared" ca="1" si="9"/>
        <v>=F29/B29</v>
      </c>
      <c r="R29" s="4" t="str">
        <f t="shared" ca="1" si="9"/>
        <v>=E29^2</v>
      </c>
      <c r="S29" s="4" t="str">
        <f t="shared" ca="1" si="9"/>
        <v>=SUM(E$5:E29)</v>
      </c>
      <c r="T29" s="4" t="str">
        <f t="shared" ca="1" si="9"/>
        <v>=AVERAGE(F$5:F29)</v>
      </c>
      <c r="U29" s="4" t="str">
        <f t="shared" ca="1" si="9"/>
        <v>=AVERAGE(G$5:G29)</v>
      </c>
      <c r="V29" s="4" t="str">
        <f t="shared" ca="1" si="9"/>
        <v>=AVERAGE(H$5:H29)</v>
      </c>
      <c r="W29" s="4" t="str">
        <f t="shared" ca="1" si="9"/>
        <v>=I29/J29</v>
      </c>
    </row>
    <row r="30" spans="1:23" x14ac:dyDescent="0.3">
      <c r="D30" s="108">
        <f t="shared" ref="D30" si="10">C29</f>
        <v>44.333333333333336</v>
      </c>
      <c r="E30" s="107"/>
      <c r="F30" s="107"/>
      <c r="G30" s="107"/>
      <c r="H30" s="107"/>
      <c r="I30" s="52"/>
      <c r="J30" s="107"/>
      <c r="K30" s="107"/>
      <c r="L30" s="107"/>
      <c r="M30" s="107"/>
    </row>
    <row r="31" spans="1:23" x14ac:dyDescent="0.3">
      <c r="D31" s="108">
        <f>$D$30</f>
        <v>44.333333333333336</v>
      </c>
    </row>
    <row r="32" spans="1:23" x14ac:dyDescent="0.3">
      <c r="D32" s="108">
        <f t="shared" ref="D32:D33" si="11">$D$30</f>
        <v>44.333333333333336</v>
      </c>
    </row>
    <row r="33" spans="4:4" x14ac:dyDescent="0.3">
      <c r="D33" s="108">
        <f t="shared" si="11"/>
        <v>44.333333333333336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D57B-3593-4D0D-8887-F55694E3D162}">
  <dimension ref="A1:BK307"/>
  <sheetViews>
    <sheetView topLeftCell="J23" zoomScale="96" zoomScaleNormal="96" workbookViewId="0">
      <selection activeCell="J54" sqref="J54"/>
    </sheetView>
  </sheetViews>
  <sheetFormatPr defaultColWidth="9.140625" defaultRowHeight="13.5" x14ac:dyDescent="0.25"/>
  <cols>
    <col min="1" max="1" width="4.5703125" style="13" bestFit="1" customWidth="1"/>
    <col min="2" max="2" width="9.7109375" style="13" bestFit="1" customWidth="1"/>
    <col min="3" max="3" width="6.7109375" style="13" bestFit="1" customWidth="1"/>
    <col min="4" max="4" width="11.7109375" style="13" bestFit="1" customWidth="1"/>
    <col min="5" max="5" width="14.140625" style="21" bestFit="1" customWidth="1"/>
    <col min="6" max="6" width="13" style="13" customWidth="1"/>
    <col min="7" max="8" width="5.85546875" style="13" customWidth="1"/>
    <col min="9" max="9" width="11.140625" style="13" customWidth="1"/>
    <col min="10" max="10" width="6.85546875" style="13" customWidth="1"/>
    <col min="11" max="11" width="4.85546875" style="13" bestFit="1" customWidth="1"/>
    <col min="12" max="12" width="8.7109375" style="13" bestFit="1" customWidth="1"/>
    <col min="13" max="13" width="9.140625" style="13"/>
    <col min="14" max="14" width="12.140625" style="13" bestFit="1" customWidth="1"/>
    <col min="15" max="15" width="13.85546875" style="13" bestFit="1" customWidth="1"/>
    <col min="16" max="16" width="12.42578125" style="13" bestFit="1" customWidth="1"/>
    <col min="17" max="17" width="12.140625" style="13" bestFit="1" customWidth="1"/>
    <col min="18" max="21" width="9.28515625" style="13" bestFit="1" customWidth="1"/>
    <col min="22" max="23" width="9.140625" style="13"/>
    <col min="24" max="24" width="9.28515625" style="13" bestFit="1" customWidth="1"/>
    <col min="25" max="35" width="9.140625" style="13"/>
    <col min="36" max="36" width="9.140625" style="13" customWidth="1"/>
    <col min="37" max="39" width="9.140625" style="13"/>
    <col min="40" max="40" width="9.28515625" style="13" bestFit="1" customWidth="1"/>
    <col min="41" max="41" width="14" style="13" customWidth="1"/>
    <col min="42" max="42" width="12.28515625" style="13" customWidth="1"/>
    <col min="43" max="43" width="10.140625" style="13" bestFit="1" customWidth="1"/>
    <col min="44" max="44" width="10.140625" style="13" customWidth="1"/>
    <col min="45" max="47" width="9.28515625" style="13" customWidth="1"/>
    <col min="48" max="48" width="9.28515625" style="13" bestFit="1" customWidth="1"/>
    <col min="49" max="49" width="12.28515625" style="13" bestFit="1" customWidth="1"/>
    <col min="50" max="16384" width="9.140625" style="13"/>
  </cols>
  <sheetData>
    <row r="1" spans="1:55" ht="17.25" thickBot="1" x14ac:dyDescent="0.35">
      <c r="A1" s="6" t="s">
        <v>17</v>
      </c>
      <c r="B1" s="7"/>
      <c r="C1" s="8"/>
      <c r="D1" s="7"/>
      <c r="E1" s="9"/>
      <c r="F1" s="10" t="s">
        <v>5</v>
      </c>
      <c r="G1" s="10" t="s">
        <v>6</v>
      </c>
      <c r="H1" s="11" t="s">
        <v>7</v>
      </c>
      <c r="I1" s="57" t="s">
        <v>8</v>
      </c>
      <c r="J1" s="12" t="s">
        <v>9</v>
      </c>
      <c r="K1" s="12" t="s">
        <v>10</v>
      </c>
      <c r="L1" s="12" t="s">
        <v>11</v>
      </c>
      <c r="N1" s="48" t="s">
        <v>24</v>
      </c>
      <c r="O1" s="50" t="s">
        <v>25</v>
      </c>
      <c r="P1" s="49" t="s">
        <v>26</v>
      </c>
      <c r="Q1" s="49" t="s">
        <v>27</v>
      </c>
      <c r="R1" s="49" t="s">
        <v>42</v>
      </c>
      <c r="S1" s="14" t="s">
        <v>22</v>
      </c>
      <c r="AN1" s="15" t="s">
        <v>18</v>
      </c>
      <c r="AO1" s="15"/>
      <c r="AP1" s="15"/>
      <c r="AQ1" s="16">
        <v>25</v>
      </c>
      <c r="AR1" s="16"/>
      <c r="AS1" s="16">
        <v>5</v>
      </c>
      <c r="AT1" s="16"/>
      <c r="AU1" s="16"/>
      <c r="AW1" s="16"/>
      <c r="AX1" s="5"/>
    </row>
    <row r="2" spans="1:55" ht="17.25" thickBot="1" x14ac:dyDescent="0.35">
      <c r="A2" s="17" t="s">
        <v>4</v>
      </c>
      <c r="B2" s="18" t="s">
        <v>44</v>
      </c>
      <c r="C2" s="65" t="s">
        <v>19</v>
      </c>
      <c r="D2" s="61" t="s">
        <v>21</v>
      </c>
      <c r="E2" s="63" t="s">
        <v>45</v>
      </c>
      <c r="F2" s="22" t="str">
        <f>G2&amp;" - "&amp;H2</f>
        <v>21 - 28</v>
      </c>
      <c r="G2" s="23">
        <f>Y5</f>
        <v>21</v>
      </c>
      <c r="H2" s="24">
        <f t="shared" ref="H2:H14" si="0">G2+$Y$3</f>
        <v>28</v>
      </c>
      <c r="I2" s="58">
        <f t="shared" ref="I2:I14" si="1">COUNTIF($B$3:$B$34, "&lt;"&amp;H2)</f>
        <v>1</v>
      </c>
      <c r="J2" s="25">
        <f>I2</f>
        <v>1</v>
      </c>
      <c r="K2" s="26">
        <f t="shared" ref="K2:K14" si="2">J2/$J$15</f>
        <v>3.5714285714285712E-2</v>
      </c>
      <c r="L2" s="27">
        <f t="shared" ref="L2:L14" si="3">I2/$J$15</f>
        <v>3.5714285714285712E-2</v>
      </c>
      <c r="N2" s="45" t="s">
        <v>12</v>
      </c>
      <c r="O2" s="111">
        <f>AVERAGE($B$3:$B$30)</f>
        <v>51.392857142857146</v>
      </c>
      <c r="P2" s="111">
        <f t="shared" ref="P2:R2" si="4">AVERAGE($B$3:$B$30)</f>
        <v>51.392857142857146</v>
      </c>
      <c r="Q2" s="111">
        <f t="shared" si="4"/>
        <v>51.392857142857146</v>
      </c>
      <c r="R2" s="111">
        <f t="shared" si="4"/>
        <v>51.392857142857146</v>
      </c>
      <c r="V2" s="13" t="s">
        <v>32</v>
      </c>
      <c r="Y2" s="13">
        <f>ROUND(O6/10,0)</f>
        <v>7</v>
      </c>
      <c r="AN2" s="16"/>
      <c r="AO2" s="16" t="s">
        <v>37</v>
      </c>
      <c r="AP2" s="16" t="s">
        <v>38</v>
      </c>
      <c r="AQ2" s="5" t="s">
        <v>20</v>
      </c>
      <c r="AR2" s="5" t="s">
        <v>48</v>
      </c>
      <c r="AS2" s="20" t="s">
        <v>46</v>
      </c>
      <c r="AT2" s="5" t="s">
        <v>40</v>
      </c>
      <c r="AU2" s="18" t="s">
        <v>41</v>
      </c>
      <c r="AV2" s="19" t="s">
        <v>19</v>
      </c>
      <c r="AW2" s="13" t="s">
        <v>43</v>
      </c>
    </row>
    <row r="3" spans="1:55" ht="17.25" thickBot="1" x14ac:dyDescent="0.35">
      <c r="A3" s="2">
        <v>1</v>
      </c>
      <c r="B3" s="28">
        <v>50</v>
      </c>
      <c r="C3" s="29">
        <v>25</v>
      </c>
      <c r="D3" s="62">
        <v>33</v>
      </c>
      <c r="E3" s="64">
        <v>39</v>
      </c>
      <c r="F3" s="30" t="str">
        <f t="shared" ref="F3:F14" si="5">G3&amp;" - "&amp;H3</f>
        <v>28 - 35</v>
      </c>
      <c r="G3" s="31">
        <f>H2</f>
        <v>28</v>
      </c>
      <c r="H3" s="32">
        <f t="shared" si="0"/>
        <v>35</v>
      </c>
      <c r="I3" s="58">
        <f t="shared" si="1"/>
        <v>4</v>
      </c>
      <c r="J3" s="33">
        <f>I3-I2</f>
        <v>3</v>
      </c>
      <c r="K3" s="34">
        <f t="shared" si="2"/>
        <v>0.10714285714285714</v>
      </c>
      <c r="L3" s="35">
        <f t="shared" si="3"/>
        <v>0.14285714285714285</v>
      </c>
      <c r="N3" s="55" t="s">
        <v>29</v>
      </c>
      <c r="O3" s="112">
        <f>MEDIAN(B$3:B$30)</f>
        <v>49</v>
      </c>
      <c r="P3" s="112">
        <f t="shared" ref="P3:R3" si="6">MEDIAN(C$3:C$30)</f>
        <v>49</v>
      </c>
      <c r="Q3" s="112">
        <f t="shared" si="6"/>
        <v>49</v>
      </c>
      <c r="R3" s="112">
        <f t="shared" si="6"/>
        <v>49</v>
      </c>
      <c r="V3" s="13" t="s">
        <v>33</v>
      </c>
      <c r="Y3" s="13">
        <f>ROUND(Y2,-LEN(Y2)+1)</f>
        <v>7</v>
      </c>
      <c r="AN3" s="16">
        <v>1</v>
      </c>
      <c r="AO3" s="16">
        <f ca="1">ABS(_xlfn.NORM.INV(RAND(),$AQ$1,$AS$1))</f>
        <v>23.562404601401003</v>
      </c>
      <c r="AP3" s="16">
        <f ca="1">SMALL($AO$3:$AO$30,ROWS(AO$3:AO3))</f>
        <v>14.711352066662934</v>
      </c>
      <c r="AQ3" s="36">
        <f ca="1">AR3+RAND()</f>
        <v>1.7718314165301283</v>
      </c>
      <c r="AR3" s="36">
        <v>1</v>
      </c>
      <c r="AS3" s="5">
        <f ca="1">ROUNDUP(AP3*AQ3,0)</f>
        <v>27</v>
      </c>
      <c r="AT3" s="5">
        <f ca="1">RAND()</f>
        <v>4.2944191925792241E-3</v>
      </c>
      <c r="AU3" s="5">
        <f ca="1">INDEX($AS$3:$AS$30,MATCH(SMALL($AT$3:$AT$30,ROWS(AT$3:AT3)),$AT$3:$AT$30,0))</f>
        <v>68</v>
      </c>
      <c r="AV3" s="5">
        <f ca="1">SMALL($AS$3:$AS$30,ROWS(AV$3:AV3))</f>
        <v>27</v>
      </c>
      <c r="AW3" s="13">
        <f ca="1">VLOOKUP(SMALL($BB$3:$BB$16,AX3),$BB$3:$BC$30,2,0)</f>
        <v>36</v>
      </c>
      <c r="AX3" s="13">
        <v>1</v>
      </c>
      <c r="BA3" s="13">
        <v>1</v>
      </c>
      <c r="BB3" s="13">
        <f ca="1">RAND()</f>
        <v>0.42249337332384584</v>
      </c>
      <c r="BC3" s="13">
        <f ca="1">AV3</f>
        <v>27</v>
      </c>
    </row>
    <row r="4" spans="1:55" ht="17.25" thickBot="1" x14ac:dyDescent="0.35">
      <c r="A4" s="2">
        <v>2</v>
      </c>
      <c r="B4" s="28">
        <v>25</v>
      </c>
      <c r="C4" s="29">
        <v>28</v>
      </c>
      <c r="D4" s="62">
        <v>35</v>
      </c>
      <c r="E4" s="64">
        <v>67</v>
      </c>
      <c r="F4" s="30" t="str">
        <f t="shared" si="5"/>
        <v>35 - 42</v>
      </c>
      <c r="G4" s="31">
        <f t="shared" ref="G4:G13" si="7">H3</f>
        <v>35</v>
      </c>
      <c r="H4" s="32">
        <f t="shared" si="0"/>
        <v>42</v>
      </c>
      <c r="I4" s="58">
        <f t="shared" si="1"/>
        <v>9</v>
      </c>
      <c r="J4" s="33">
        <f t="shared" ref="J4:J14" si="8">I4-I3</f>
        <v>5</v>
      </c>
      <c r="K4" s="34">
        <f t="shared" si="2"/>
        <v>0.17857142857142858</v>
      </c>
      <c r="L4" s="35">
        <f t="shared" si="3"/>
        <v>0.32142857142857145</v>
      </c>
      <c r="N4" s="46" t="s">
        <v>13</v>
      </c>
      <c r="O4" s="113">
        <f>MAX(B$3:B$30)</f>
        <v>90</v>
      </c>
      <c r="P4" s="113">
        <f t="shared" ref="P4:R4" si="9">MAX(C$3:C$30)</f>
        <v>90</v>
      </c>
      <c r="Q4" s="113">
        <f t="shared" si="9"/>
        <v>90</v>
      </c>
      <c r="R4" s="113">
        <f t="shared" si="9"/>
        <v>90</v>
      </c>
      <c r="V4" s="13" t="s">
        <v>82</v>
      </c>
      <c r="Y4" s="13">
        <f>INT(O5/Y3)</f>
        <v>3</v>
      </c>
      <c r="AN4" s="16">
        <v>2</v>
      </c>
      <c r="AO4" s="16">
        <f t="shared" ref="AO4:AO30" ca="1" si="10">ABS(_xlfn.NORM.INV(RAND(),$AQ$1,$AS$1))</f>
        <v>26.412191557491219</v>
      </c>
      <c r="AP4" s="16">
        <f ca="1">SMALL($AO$3:$AO$30,ROWS(AO$3:AO4))</f>
        <v>15.870136646322957</v>
      </c>
      <c r="AQ4" s="36">
        <f t="shared" ref="AQ4:AQ30" ca="1" si="11">AR4+RAND()</f>
        <v>2.2280123079811514</v>
      </c>
      <c r="AR4" s="36">
        <v>1.5</v>
      </c>
      <c r="AS4" s="5">
        <f t="shared" ref="AS4:AS30" ca="1" si="12">ROUNDUP(AP4*AQ4,0)</f>
        <v>36</v>
      </c>
      <c r="AT4" s="5">
        <f t="shared" ref="AT4:AT30" ca="1" si="13">RAND()</f>
        <v>0.53918513799704881</v>
      </c>
      <c r="AU4" s="5">
        <f ca="1">INDEX($AS$3:$AS$30,MATCH(SMALL($AT$3:$AT$30,ROWS(AT$3:AT4)),$AT$3:$AT$30,0))</f>
        <v>27</v>
      </c>
      <c r="AV4" s="5">
        <f ca="1">SMALL($AS$3:$AS$30,ROWS(AV$3:AV4))</f>
        <v>29</v>
      </c>
      <c r="AW4" s="13">
        <f ca="1">VLOOKUP(SMALL($BB$17:$BB$30,AX4),$BB$17:$BC$30,2,0)</f>
        <v>72</v>
      </c>
      <c r="AX4" s="13">
        <v>1</v>
      </c>
      <c r="BA4" s="13">
        <v>2</v>
      </c>
      <c r="BB4" s="13">
        <f t="shared" ref="BB4:BB30" ca="1" si="14">RAND()</f>
        <v>0.89268146242390001</v>
      </c>
      <c r="BC4" s="13">
        <f t="shared" ref="BC4:BC30" ca="1" si="15">AV4</f>
        <v>29</v>
      </c>
    </row>
    <row r="5" spans="1:55" ht="17.25" thickBot="1" x14ac:dyDescent="0.35">
      <c r="A5" s="2">
        <v>3</v>
      </c>
      <c r="B5" s="28">
        <v>33</v>
      </c>
      <c r="C5" s="29">
        <v>31</v>
      </c>
      <c r="D5" s="62">
        <v>48</v>
      </c>
      <c r="E5" s="64">
        <v>50</v>
      </c>
      <c r="F5" s="30" t="str">
        <f t="shared" si="5"/>
        <v>42 - 49</v>
      </c>
      <c r="G5" s="31">
        <f t="shared" si="7"/>
        <v>42</v>
      </c>
      <c r="H5" s="32">
        <f t="shared" si="0"/>
        <v>49</v>
      </c>
      <c r="I5" s="58">
        <f t="shared" si="1"/>
        <v>14</v>
      </c>
      <c r="J5" s="33">
        <f t="shared" si="8"/>
        <v>5</v>
      </c>
      <c r="K5" s="34">
        <f t="shared" si="2"/>
        <v>0.17857142857142858</v>
      </c>
      <c r="L5" s="35">
        <f t="shared" si="3"/>
        <v>0.5</v>
      </c>
      <c r="N5" s="46" t="s">
        <v>14</v>
      </c>
      <c r="O5" s="113">
        <f>MIN(B$3:B$30)</f>
        <v>25</v>
      </c>
      <c r="P5" s="113">
        <f t="shared" ref="P5:R5" si="16">MIN(C$3:C$30)</f>
        <v>25</v>
      </c>
      <c r="Q5" s="113">
        <f t="shared" si="16"/>
        <v>25</v>
      </c>
      <c r="R5" s="113">
        <f t="shared" si="16"/>
        <v>25</v>
      </c>
      <c r="V5" s="13" t="s">
        <v>34</v>
      </c>
      <c r="Y5" s="13">
        <f>Y3*Y4</f>
        <v>21</v>
      </c>
      <c r="AN5" s="16">
        <v>3</v>
      </c>
      <c r="AO5" s="16">
        <f t="shared" ca="1" si="10"/>
        <v>29.06995334975219</v>
      </c>
      <c r="AP5" s="16">
        <f ca="1">SMALL($AO$3:$AO$30,ROWS(AO$3:AO5))</f>
        <v>16.373388387248511</v>
      </c>
      <c r="AQ5" s="36">
        <f t="shared" ca="1" si="11"/>
        <v>2.0347476465993126</v>
      </c>
      <c r="AR5" s="36">
        <v>2</v>
      </c>
      <c r="AS5" s="5">
        <f t="shared" ca="1" si="12"/>
        <v>34</v>
      </c>
      <c r="AT5" s="5">
        <f t="shared" ca="1" si="13"/>
        <v>4.4310510459621977E-2</v>
      </c>
      <c r="AU5" s="5">
        <f ca="1">INDEX($AS$3:$AS$30,MATCH(SMALL($AT$3:$AT$30,ROWS(AT$3:AT5)),$AT$3:$AT$30,0))</f>
        <v>34</v>
      </c>
      <c r="AV5" s="5">
        <f ca="1">SMALL($AS$3:$AS$30,ROWS(AV$3:AV5))</f>
        <v>29</v>
      </c>
      <c r="AW5" s="13">
        <f ca="1">VLOOKUP(SMALL($BB$17:$BB$30,AX5),$BB$17:$BC$30,2,0)</f>
        <v>65</v>
      </c>
      <c r="AX5" s="13">
        <v>2</v>
      </c>
      <c r="BA5" s="13">
        <v>3</v>
      </c>
      <c r="BB5" s="13">
        <f t="shared" ca="1" si="14"/>
        <v>0.31864856428992583</v>
      </c>
      <c r="BC5" s="13">
        <f t="shared" ca="1" si="15"/>
        <v>29</v>
      </c>
    </row>
    <row r="6" spans="1:55" ht="17.25" thickBot="1" x14ac:dyDescent="0.35">
      <c r="A6" s="2">
        <v>4</v>
      </c>
      <c r="B6" s="28">
        <v>72</v>
      </c>
      <c r="C6" s="29">
        <v>33</v>
      </c>
      <c r="D6" s="62">
        <v>28</v>
      </c>
      <c r="E6" s="64">
        <v>35</v>
      </c>
      <c r="F6" s="30" t="str">
        <f t="shared" si="5"/>
        <v>49 - 56</v>
      </c>
      <c r="G6" s="31">
        <f t="shared" si="7"/>
        <v>49</v>
      </c>
      <c r="H6" s="32">
        <f t="shared" si="0"/>
        <v>56</v>
      </c>
      <c r="I6" s="58">
        <f t="shared" si="1"/>
        <v>18</v>
      </c>
      <c r="J6" s="33">
        <f t="shared" si="8"/>
        <v>4</v>
      </c>
      <c r="K6" s="34">
        <f t="shared" si="2"/>
        <v>0.14285714285714285</v>
      </c>
      <c r="L6" s="35">
        <f t="shared" si="3"/>
        <v>0.6428571428571429</v>
      </c>
      <c r="N6" s="46" t="s">
        <v>5</v>
      </c>
      <c r="O6" s="113">
        <f>O4-O5</f>
        <v>65</v>
      </c>
      <c r="P6" s="113">
        <f t="shared" ref="P6:R6" si="17">P4-P5</f>
        <v>65</v>
      </c>
      <c r="Q6" s="113">
        <f t="shared" si="17"/>
        <v>65</v>
      </c>
      <c r="R6" s="113">
        <f t="shared" si="17"/>
        <v>65</v>
      </c>
      <c r="V6" s="13" t="s">
        <v>31</v>
      </c>
      <c r="Y6" s="13">
        <f>ROUNDUP(O4/Y3,0)</f>
        <v>13</v>
      </c>
      <c r="AN6" s="16">
        <v>4</v>
      </c>
      <c r="AO6" s="16">
        <f t="shared" ca="1" si="10"/>
        <v>24.409847741867175</v>
      </c>
      <c r="AP6" s="16">
        <f ca="1">SMALL($AO$3:$AO$30,ROWS(AO$3:AO6))</f>
        <v>18.793277249959026</v>
      </c>
      <c r="AQ6" s="36">
        <f t="shared" ca="1" si="11"/>
        <v>1.5649936676691629</v>
      </c>
      <c r="AR6" s="36">
        <v>1</v>
      </c>
      <c r="AS6" s="5">
        <f t="shared" ca="1" si="12"/>
        <v>30</v>
      </c>
      <c r="AT6" s="5">
        <f t="shared" ca="1" si="13"/>
        <v>0.52892324466461682</v>
      </c>
      <c r="AU6" s="5">
        <f ca="1">INDEX($AS$3:$AS$30,MATCH(SMALL($AT$3:$AT$30,ROWS(AT$3:AT6)),$AT$3:$AT$30,0))</f>
        <v>55</v>
      </c>
      <c r="AV6" s="5">
        <f ca="1">SMALL($AS$3:$AS$30,ROWS(AV$3:AV6))</f>
        <v>30</v>
      </c>
      <c r="AW6" s="13">
        <f ca="1">VLOOKUP(SMALL($BB$3:$BB$16,AX6),$BB$3:$BC$30,2,0)</f>
        <v>30</v>
      </c>
      <c r="AX6" s="13">
        <v>2</v>
      </c>
      <c r="BA6" s="13">
        <v>4</v>
      </c>
      <c r="BB6" s="13">
        <f t="shared" ca="1" si="14"/>
        <v>2.2956138075167387E-2</v>
      </c>
      <c r="BC6" s="13">
        <f t="shared" ca="1" si="15"/>
        <v>30</v>
      </c>
    </row>
    <row r="7" spans="1:55" ht="17.25" thickBot="1" x14ac:dyDescent="0.35">
      <c r="A7" s="2">
        <v>5</v>
      </c>
      <c r="B7" s="28">
        <v>67</v>
      </c>
      <c r="C7" s="29">
        <v>35</v>
      </c>
      <c r="D7" s="62">
        <v>25</v>
      </c>
      <c r="E7" s="64">
        <v>28</v>
      </c>
      <c r="F7" s="30" t="str">
        <f t="shared" si="5"/>
        <v>56 - 63</v>
      </c>
      <c r="G7" s="31">
        <f t="shared" si="7"/>
        <v>56</v>
      </c>
      <c r="H7" s="32">
        <f t="shared" si="0"/>
        <v>63</v>
      </c>
      <c r="I7" s="58">
        <f t="shared" si="1"/>
        <v>21</v>
      </c>
      <c r="J7" s="33">
        <f t="shared" si="8"/>
        <v>3</v>
      </c>
      <c r="K7" s="34">
        <f t="shared" si="2"/>
        <v>0.10714285714285714</v>
      </c>
      <c r="L7" s="35">
        <f t="shared" si="3"/>
        <v>0.75</v>
      </c>
      <c r="N7" s="46" t="s">
        <v>15</v>
      </c>
      <c r="O7" s="113">
        <f>_xlfn.STDEV.S(B$3:B$30)</f>
        <v>16.398598146305705</v>
      </c>
      <c r="P7" s="113">
        <f t="shared" ref="P7:R7" si="18">_xlfn.STDEV.S(C$3:C$30)</f>
        <v>16.398598146305705</v>
      </c>
      <c r="Q7" s="113">
        <f t="shared" si="18"/>
        <v>16.398598146305705</v>
      </c>
      <c r="R7" s="113">
        <f t="shared" si="18"/>
        <v>16.398598146305705</v>
      </c>
      <c r="V7" s="21" t="s">
        <v>35</v>
      </c>
      <c r="W7" s="21"/>
      <c r="X7" s="21"/>
      <c r="Y7" s="13">
        <f>Y6*Y3</f>
        <v>91</v>
      </c>
      <c r="AN7" s="16">
        <v>5</v>
      </c>
      <c r="AO7" s="16">
        <f t="shared" ca="1" si="10"/>
        <v>31.489114836524575</v>
      </c>
      <c r="AP7" s="16">
        <f ca="1">SMALL($AO$3:$AO$30,ROWS(AO$3:AO7))</f>
        <v>19.018646285735613</v>
      </c>
      <c r="AQ7" s="36">
        <f t="shared" ca="1" si="11"/>
        <v>1.6763406286134166</v>
      </c>
      <c r="AR7" s="36">
        <f>AR3</f>
        <v>1</v>
      </c>
      <c r="AS7" s="5">
        <f t="shared" ca="1" si="12"/>
        <v>32</v>
      </c>
      <c r="AT7" s="5">
        <f t="shared" ca="1" si="13"/>
        <v>0.81216269581356904</v>
      </c>
      <c r="AU7" s="5">
        <f ca="1">INDEX($AS$3:$AS$30,MATCH(SMALL($AT$3:$AT$30,ROWS(AT$3:AT7)),$AT$3:$AT$30,0))</f>
        <v>70</v>
      </c>
      <c r="AV7" s="5">
        <f ca="1">SMALL($AS$3:$AS$30,ROWS(AV$3:AV7))</f>
        <v>31</v>
      </c>
      <c r="AW7" s="13">
        <f ca="1">VLOOKUP(SMALL($BB$3:$BB$16,AX7),$BB$3:$BC$30,2,0)</f>
        <v>33</v>
      </c>
      <c r="AX7" s="13">
        <f>2+AX3</f>
        <v>3</v>
      </c>
      <c r="BA7" s="13">
        <v>5</v>
      </c>
      <c r="BB7" s="13">
        <f t="shared" ca="1" si="14"/>
        <v>0.27386502496703002</v>
      </c>
      <c r="BC7" s="13">
        <f t="shared" ca="1" si="15"/>
        <v>31</v>
      </c>
    </row>
    <row r="8" spans="1:55" ht="17.25" thickBot="1" x14ac:dyDescent="0.35">
      <c r="A8" s="2">
        <v>6</v>
      </c>
      <c r="B8" s="28">
        <v>35</v>
      </c>
      <c r="C8" s="29">
        <v>39</v>
      </c>
      <c r="D8" s="62">
        <v>53</v>
      </c>
      <c r="E8" s="64">
        <v>61</v>
      </c>
      <c r="F8" s="30" t="str">
        <f t="shared" si="5"/>
        <v>63 - 70</v>
      </c>
      <c r="G8" s="31">
        <f t="shared" si="7"/>
        <v>63</v>
      </c>
      <c r="H8" s="32">
        <f t="shared" si="0"/>
        <v>70</v>
      </c>
      <c r="I8" s="58">
        <f t="shared" si="1"/>
        <v>24</v>
      </c>
      <c r="J8" s="33">
        <f t="shared" si="8"/>
        <v>3</v>
      </c>
      <c r="K8" s="34">
        <f t="shared" si="2"/>
        <v>0.10714285714285714</v>
      </c>
      <c r="L8" s="35">
        <f t="shared" si="3"/>
        <v>0.8571428571428571</v>
      </c>
      <c r="N8" s="46" t="s">
        <v>16</v>
      </c>
      <c r="O8" s="113">
        <f>O7/O2</f>
        <v>0.3190832161894091</v>
      </c>
      <c r="P8" s="113">
        <f t="shared" ref="P8:R8" si="19">P7/P2</f>
        <v>0.3190832161894091</v>
      </c>
      <c r="Q8" s="113">
        <f t="shared" si="19"/>
        <v>0.3190832161894091</v>
      </c>
      <c r="R8" s="113">
        <f t="shared" si="19"/>
        <v>0.3190832161894091</v>
      </c>
      <c r="V8" s="13" t="s">
        <v>36</v>
      </c>
      <c r="Y8" s="13">
        <v>4</v>
      </c>
      <c r="AN8" s="16">
        <v>6</v>
      </c>
      <c r="AO8" s="16">
        <f t="shared" ca="1" si="10"/>
        <v>15.870136646322957</v>
      </c>
      <c r="AP8" s="16">
        <f ca="1">SMALL($AO$3:$AO$30,ROWS(AO$3:AO8))</f>
        <v>21.220047686645387</v>
      </c>
      <c r="AQ8" s="36">
        <f t="shared" ca="1" si="11"/>
        <v>1.8904524602105037</v>
      </c>
      <c r="AR8" s="36">
        <f t="shared" ref="AR8:AR30" si="20">AR4</f>
        <v>1.5</v>
      </c>
      <c r="AS8" s="5">
        <f t="shared" ca="1" si="12"/>
        <v>41</v>
      </c>
      <c r="AT8" s="5">
        <f t="shared" ca="1" si="13"/>
        <v>0.27790526578852381</v>
      </c>
      <c r="AU8" s="5">
        <f ca="1">INDEX($AS$3:$AS$30,MATCH(SMALL($AT$3:$AT$30,ROWS(AT$3:AT8)),$AT$3:$AT$30,0))</f>
        <v>72</v>
      </c>
      <c r="AV8" s="5">
        <f ca="1">SMALL($AS$3:$AS$30,ROWS(AV$3:AV8))</f>
        <v>32</v>
      </c>
      <c r="AW8" s="13">
        <f ca="1">VLOOKUP(SMALL($BB$17:$BB$30,AX8),$BB$17:$BC$30,2,0)</f>
        <v>79</v>
      </c>
      <c r="AX8" s="13">
        <f>2+AX4</f>
        <v>3</v>
      </c>
      <c r="BA8" s="13">
        <v>6</v>
      </c>
      <c r="BB8" s="13">
        <f t="shared" ca="1" si="14"/>
        <v>0.9738609804690338</v>
      </c>
      <c r="BC8" s="13">
        <f t="shared" ca="1" si="15"/>
        <v>32</v>
      </c>
    </row>
    <row r="9" spans="1:55" ht="17.25" thickBot="1" x14ac:dyDescent="0.35">
      <c r="A9" s="2">
        <v>7</v>
      </c>
      <c r="B9" s="28">
        <v>42</v>
      </c>
      <c r="C9" s="29">
        <v>39</v>
      </c>
      <c r="D9" s="62">
        <v>50</v>
      </c>
      <c r="E9" s="64">
        <v>51</v>
      </c>
      <c r="F9" s="30" t="str">
        <f t="shared" si="5"/>
        <v>70 - 77</v>
      </c>
      <c r="G9" s="31">
        <f t="shared" si="7"/>
        <v>70</v>
      </c>
      <c r="H9" s="32">
        <f t="shared" si="0"/>
        <v>77</v>
      </c>
      <c r="I9" s="58">
        <f t="shared" si="1"/>
        <v>26</v>
      </c>
      <c r="J9" s="33">
        <f t="shared" si="8"/>
        <v>2</v>
      </c>
      <c r="K9" s="34">
        <f t="shared" si="2"/>
        <v>7.1428571428571425E-2</v>
      </c>
      <c r="L9" s="35">
        <f t="shared" si="3"/>
        <v>0.9285714285714286</v>
      </c>
      <c r="N9" s="55" t="s">
        <v>30</v>
      </c>
      <c r="O9" s="112">
        <f>O2/O3</f>
        <v>1.0488338192419826</v>
      </c>
      <c r="P9" s="112">
        <f t="shared" ref="P9:R9" si="21">P2/P3</f>
        <v>1.0488338192419826</v>
      </c>
      <c r="Q9" s="112">
        <f t="shared" si="21"/>
        <v>1.0488338192419826</v>
      </c>
      <c r="R9" s="112">
        <f t="shared" si="21"/>
        <v>1.0488338192419826</v>
      </c>
      <c r="AN9" s="16">
        <v>8</v>
      </c>
      <c r="AO9" s="16">
        <f t="shared" ca="1" si="10"/>
        <v>21.220047686645387</v>
      </c>
      <c r="AP9" s="16">
        <f ca="1">SMALL($AO$3:$AO$30,ROWS(AO$3:AO9))</f>
        <v>21.642831911103798</v>
      </c>
      <c r="AQ9" s="36">
        <f t="shared" ca="1" si="11"/>
        <v>2.2946604630323399</v>
      </c>
      <c r="AR9" s="36">
        <f t="shared" si="20"/>
        <v>2</v>
      </c>
      <c r="AS9" s="5">
        <f t="shared" ca="1" si="12"/>
        <v>50</v>
      </c>
      <c r="AT9" s="5">
        <f t="shared" ca="1" si="13"/>
        <v>0.53856430865228855</v>
      </c>
      <c r="AU9" s="5">
        <f ca="1">INDEX($AS$3:$AS$30,MATCH(SMALL($AT$3:$AT$30,ROWS(AT$3:AT9)),$AT$3:$AT$30,0))</f>
        <v>45</v>
      </c>
      <c r="AV9" s="5">
        <f ca="1">SMALL($AS$3:$AS$30,ROWS(AV$3:AV9))</f>
        <v>33</v>
      </c>
      <c r="AW9" s="13">
        <f ca="1">VLOOKUP(SMALL($BB$17:$BB$30,AX9),$BB$17:$BC$30,2,0)</f>
        <v>61</v>
      </c>
      <c r="AX9" s="13">
        <f>2+AX5</f>
        <v>4</v>
      </c>
      <c r="BA9" s="13">
        <v>7</v>
      </c>
      <c r="BB9" s="13">
        <f t="shared" ca="1" si="14"/>
        <v>3.8777170285345774E-2</v>
      </c>
      <c r="BC9" s="13">
        <f t="shared" ca="1" si="15"/>
        <v>33</v>
      </c>
    </row>
    <row r="10" spans="1:55" ht="17.25" thickBot="1" x14ac:dyDescent="0.35">
      <c r="A10" s="2">
        <v>8</v>
      </c>
      <c r="B10" s="28">
        <v>44</v>
      </c>
      <c r="C10" s="29">
        <v>40</v>
      </c>
      <c r="D10" s="62">
        <v>42</v>
      </c>
      <c r="E10" s="64">
        <v>46</v>
      </c>
      <c r="F10" s="30" t="str">
        <f t="shared" si="5"/>
        <v>77 - 84</v>
      </c>
      <c r="G10" s="31">
        <f t="shared" si="7"/>
        <v>77</v>
      </c>
      <c r="H10" s="32">
        <f t="shared" si="0"/>
        <v>84</v>
      </c>
      <c r="I10" s="58">
        <f t="shared" si="1"/>
        <v>27</v>
      </c>
      <c r="J10" s="33">
        <f t="shared" si="8"/>
        <v>1</v>
      </c>
      <c r="K10" s="34">
        <f t="shared" si="2"/>
        <v>3.5714285714285712E-2</v>
      </c>
      <c r="L10" s="35">
        <f t="shared" si="3"/>
        <v>0.9642857142857143</v>
      </c>
      <c r="N10" s="47" t="s">
        <v>28</v>
      </c>
      <c r="O10" s="114">
        <f>O6/O2</f>
        <v>1.2647671994440584</v>
      </c>
      <c r="P10" s="114">
        <f t="shared" ref="P10:R10" si="22">P6/P2</f>
        <v>1.2647671994440584</v>
      </c>
      <c r="Q10" s="114">
        <f t="shared" si="22"/>
        <v>1.2647671994440584</v>
      </c>
      <c r="R10" s="114">
        <f t="shared" si="22"/>
        <v>1.2647671994440584</v>
      </c>
      <c r="AN10" s="16">
        <v>7</v>
      </c>
      <c r="AO10" s="16">
        <f t="shared" ca="1" si="10"/>
        <v>26.236187733833461</v>
      </c>
      <c r="AP10" s="16">
        <f ca="1">SMALL($AO$3:$AO$30,ROWS(AO$3:AO10))</f>
        <v>21.892552186310205</v>
      </c>
      <c r="AQ10" s="36">
        <f t="shared" ca="1" si="11"/>
        <v>1.2836578940260923</v>
      </c>
      <c r="AR10" s="36">
        <f t="shared" si="20"/>
        <v>1</v>
      </c>
      <c r="AS10" s="5">
        <f t="shared" ca="1" si="12"/>
        <v>29</v>
      </c>
      <c r="AT10" s="5">
        <f t="shared" ca="1" si="13"/>
        <v>0.41996479621297278</v>
      </c>
      <c r="AU10" s="5">
        <f ca="1">INDEX($AS$3:$AS$30,MATCH(SMALL($AT$3:$AT$30,ROWS(AT$3:AT10)),$AT$3:$AT$30,0))</f>
        <v>41</v>
      </c>
      <c r="AV10" s="5">
        <f ca="1">SMALL($AS$3:$AS$30,ROWS(AV$3:AV10))</f>
        <v>34</v>
      </c>
      <c r="AW10" s="13">
        <f ca="1">VLOOKUP(SMALL($BB$3:$BB$16,AX10),$BB$3:$BC$30,2,0)</f>
        <v>41</v>
      </c>
      <c r="AX10" s="13">
        <f>2+AX6</f>
        <v>4</v>
      </c>
      <c r="BA10" s="13">
        <v>8</v>
      </c>
      <c r="BB10" s="13">
        <f t="shared" ca="1" si="14"/>
        <v>0.5350468795205523</v>
      </c>
      <c r="BC10" s="13">
        <f t="shared" ca="1" si="15"/>
        <v>34</v>
      </c>
    </row>
    <row r="11" spans="1:55" ht="17.25" thickBot="1" x14ac:dyDescent="0.35">
      <c r="A11" s="2">
        <v>9</v>
      </c>
      <c r="B11" s="28">
        <v>51</v>
      </c>
      <c r="C11" s="29">
        <v>41</v>
      </c>
      <c r="D11" s="62">
        <v>40</v>
      </c>
      <c r="E11" s="64">
        <v>48</v>
      </c>
      <c r="F11" s="30" t="str">
        <f t="shared" si="5"/>
        <v>84 - 91</v>
      </c>
      <c r="G11" s="31">
        <f t="shared" si="7"/>
        <v>84</v>
      </c>
      <c r="H11" s="32">
        <f t="shared" si="0"/>
        <v>91</v>
      </c>
      <c r="I11" s="58">
        <f t="shared" si="1"/>
        <v>28</v>
      </c>
      <c r="J11" s="33">
        <f t="shared" si="8"/>
        <v>1</v>
      </c>
      <c r="K11" s="34">
        <f t="shared" si="2"/>
        <v>3.5714285714285712E-2</v>
      </c>
      <c r="L11" s="35">
        <f t="shared" si="3"/>
        <v>1</v>
      </c>
      <c r="AN11" s="16">
        <v>12</v>
      </c>
      <c r="AO11" s="16">
        <f t="shared" ca="1" si="10"/>
        <v>23.188949619187383</v>
      </c>
      <c r="AP11" s="16">
        <f ca="1">SMALL($AO$3:$AO$30,ROWS(AO$3:AO11))</f>
        <v>23.188949619187383</v>
      </c>
      <c r="AQ11" s="36">
        <f t="shared" ca="1" si="11"/>
        <v>1.2286000514029294</v>
      </c>
      <c r="AR11" s="36">
        <f t="shared" si="20"/>
        <v>1</v>
      </c>
      <c r="AS11" s="5">
        <f t="shared" ca="1" si="12"/>
        <v>29</v>
      </c>
      <c r="AT11" s="5">
        <f t="shared" ca="1" si="13"/>
        <v>0.74579604272467359</v>
      </c>
      <c r="AU11" s="5">
        <f ca="1">INDEX($AS$3:$AS$30,MATCH(SMALL($AT$3:$AT$30,ROWS(AT$3:AT11)),$AT$3:$AT$30,0))</f>
        <v>33</v>
      </c>
      <c r="AV11" s="5">
        <f ca="1">SMALL($AS$3:$AS$30,ROWS(AV$3:AV11))</f>
        <v>36</v>
      </c>
      <c r="AW11" s="13">
        <f ca="1">VLOOKUP(SMALL($BB$3:$BB$16,AX11),$BB$3:$BC$30,2,0)</f>
        <v>31</v>
      </c>
      <c r="AX11" s="13">
        <f t="shared" ref="AX11:AX30" si="23">2+AX7</f>
        <v>5</v>
      </c>
      <c r="BA11" s="13">
        <v>9</v>
      </c>
      <c r="BB11" s="13">
        <f t="shared" ca="1" si="14"/>
        <v>2.2172941624331033E-2</v>
      </c>
      <c r="BC11" s="13">
        <f t="shared" ca="1" si="15"/>
        <v>36</v>
      </c>
    </row>
    <row r="12" spans="1:55" ht="17.25" thickBot="1" x14ac:dyDescent="0.35">
      <c r="A12" s="2">
        <v>10</v>
      </c>
      <c r="B12" s="28">
        <v>39</v>
      </c>
      <c r="C12" s="29">
        <v>42</v>
      </c>
      <c r="D12" s="62">
        <v>46</v>
      </c>
      <c r="E12" s="64">
        <v>56</v>
      </c>
      <c r="F12" s="30" t="str">
        <f t="shared" si="5"/>
        <v>91 - 98</v>
      </c>
      <c r="G12" s="31">
        <f t="shared" si="7"/>
        <v>91</v>
      </c>
      <c r="H12" s="32">
        <f t="shared" si="0"/>
        <v>98</v>
      </c>
      <c r="I12" s="58">
        <f t="shared" si="1"/>
        <v>28</v>
      </c>
      <c r="J12" s="33">
        <f t="shared" si="8"/>
        <v>0</v>
      </c>
      <c r="K12" s="34">
        <f t="shared" si="2"/>
        <v>0</v>
      </c>
      <c r="L12" s="35">
        <f t="shared" si="3"/>
        <v>1</v>
      </c>
      <c r="AN12" s="16">
        <v>9</v>
      </c>
      <c r="AO12" s="16">
        <f t="shared" ca="1" si="10"/>
        <v>27.450615233057153</v>
      </c>
      <c r="AP12" s="16">
        <f ca="1">SMALL($AO$3:$AO$30,ROWS(AO$3:AO12))</f>
        <v>23.406190109731288</v>
      </c>
      <c r="AQ12" s="36">
        <f t="shared" ca="1" si="11"/>
        <v>1.9864994082077247</v>
      </c>
      <c r="AR12" s="36">
        <f t="shared" si="20"/>
        <v>1.5</v>
      </c>
      <c r="AS12" s="5">
        <f t="shared" ca="1" si="12"/>
        <v>47</v>
      </c>
      <c r="AT12" s="5">
        <f t="shared" ca="1" si="13"/>
        <v>0.95651722782713877</v>
      </c>
      <c r="AU12" s="5">
        <f ca="1">INDEX($AS$3:$AS$30,MATCH(SMALL($AT$3:$AT$30,ROWS(AT$3:AT12)),$AT$3:$AT$30,0))</f>
        <v>29</v>
      </c>
      <c r="AV12" s="5">
        <f ca="1">SMALL($AS$3:$AS$30,ROWS(AV$3:AV12))</f>
        <v>40</v>
      </c>
      <c r="AW12" s="13">
        <f ca="1">VLOOKUP(SMALL($BB$17:$BB$30,AX12),$BB$17:$BC$30,2,0)</f>
        <v>53</v>
      </c>
      <c r="AX12" s="13">
        <f t="shared" si="23"/>
        <v>5</v>
      </c>
      <c r="BA12" s="13">
        <v>10</v>
      </c>
      <c r="BB12" s="13">
        <f t="shared" ca="1" si="14"/>
        <v>0.95408175217568503</v>
      </c>
      <c r="BC12" s="13">
        <f t="shared" ca="1" si="15"/>
        <v>40</v>
      </c>
    </row>
    <row r="13" spans="1:55" ht="17.25" thickBot="1" x14ac:dyDescent="0.35">
      <c r="A13" s="2">
        <v>11</v>
      </c>
      <c r="B13" s="28">
        <v>46</v>
      </c>
      <c r="C13" s="29">
        <v>44</v>
      </c>
      <c r="D13" s="62">
        <v>72</v>
      </c>
      <c r="E13" s="64">
        <v>72</v>
      </c>
      <c r="F13" s="30" t="str">
        <f t="shared" si="5"/>
        <v>98 - 105</v>
      </c>
      <c r="G13" s="31">
        <f t="shared" si="7"/>
        <v>98</v>
      </c>
      <c r="H13" s="32">
        <f t="shared" si="0"/>
        <v>105</v>
      </c>
      <c r="I13" s="58">
        <f t="shared" si="1"/>
        <v>28</v>
      </c>
      <c r="J13" s="33">
        <f t="shared" si="8"/>
        <v>0</v>
      </c>
      <c r="K13" s="34">
        <f t="shared" si="2"/>
        <v>0</v>
      </c>
      <c r="L13" s="35">
        <f t="shared" si="3"/>
        <v>1</v>
      </c>
      <c r="AN13" s="16">
        <v>10</v>
      </c>
      <c r="AO13" s="16">
        <f t="shared" ca="1" si="10"/>
        <v>34.508914224048709</v>
      </c>
      <c r="AP13" s="16">
        <f ca="1">SMALL($AO$3:$AO$30,ROWS(AO$3:AO13))</f>
        <v>23.562404601401003</v>
      </c>
      <c r="AQ13" s="36">
        <f t="shared" ca="1" si="11"/>
        <v>2.8632708268188587</v>
      </c>
      <c r="AR13" s="36">
        <f t="shared" si="20"/>
        <v>2</v>
      </c>
      <c r="AS13" s="5">
        <f t="shared" ca="1" si="12"/>
        <v>68</v>
      </c>
      <c r="AT13" s="5">
        <f t="shared" ca="1" si="13"/>
        <v>9.571540183564986E-4</v>
      </c>
      <c r="AU13" s="5">
        <f ca="1">INDEX($AS$3:$AS$30,MATCH(SMALL($AT$3:$AT$30,ROWS(AT$3:AT13)),$AT$3:$AT$30,0))</f>
        <v>43</v>
      </c>
      <c r="AV13" s="5">
        <f ca="1">SMALL($AS$3:$AS$30,ROWS(AV$3:AV13))</f>
        <v>41</v>
      </c>
      <c r="AW13" s="13">
        <f ca="1">VLOOKUP(SMALL($BB$17:$BB$30,AX13),$BB$17:$BC$30,2,0)</f>
        <v>50</v>
      </c>
      <c r="AX13" s="13">
        <f t="shared" si="23"/>
        <v>6</v>
      </c>
      <c r="BA13" s="13">
        <v>11</v>
      </c>
      <c r="BB13" s="13">
        <f t="shared" ca="1" si="14"/>
        <v>0.30413567103825878</v>
      </c>
      <c r="BC13" s="13">
        <f t="shared" ca="1" si="15"/>
        <v>41</v>
      </c>
    </row>
    <row r="14" spans="1:55" ht="17.25" thickBot="1" x14ac:dyDescent="0.35">
      <c r="A14" s="2">
        <v>12</v>
      </c>
      <c r="B14" s="28">
        <v>41</v>
      </c>
      <c r="C14" s="29">
        <v>46</v>
      </c>
      <c r="D14" s="62">
        <v>31</v>
      </c>
      <c r="E14" s="64">
        <v>40</v>
      </c>
      <c r="F14" s="37" t="str">
        <f t="shared" si="5"/>
        <v>105 - 112</v>
      </c>
      <c r="G14" s="38">
        <f>H13</f>
        <v>105</v>
      </c>
      <c r="H14" s="39">
        <f t="shared" si="0"/>
        <v>112</v>
      </c>
      <c r="I14" s="59">
        <f t="shared" si="1"/>
        <v>28</v>
      </c>
      <c r="J14" s="40">
        <f t="shared" si="8"/>
        <v>0</v>
      </c>
      <c r="K14" s="41">
        <f t="shared" si="2"/>
        <v>0</v>
      </c>
      <c r="L14" s="42">
        <f t="shared" si="3"/>
        <v>1</v>
      </c>
      <c r="AN14" s="16">
        <v>11</v>
      </c>
      <c r="AO14" s="16">
        <f t="shared" ca="1" si="10"/>
        <v>25.203695390970029</v>
      </c>
      <c r="AP14" s="16">
        <f ca="1">SMALL($AO$3:$AO$30,ROWS(AO$3:AO14))</f>
        <v>23.915690143027309</v>
      </c>
      <c r="AQ14" s="36">
        <f t="shared" ca="1" si="11"/>
        <v>1.6751145768914988</v>
      </c>
      <c r="AR14" s="36">
        <f t="shared" si="20"/>
        <v>1</v>
      </c>
      <c r="AS14" s="5">
        <f t="shared" ca="1" si="12"/>
        <v>41</v>
      </c>
      <c r="AT14" s="5">
        <f t="shared" ca="1" si="13"/>
        <v>0.94286465078676418</v>
      </c>
      <c r="AU14" s="5">
        <f ca="1">INDEX($AS$3:$AS$30,MATCH(SMALL($AT$3:$AT$30,ROWS(AT$3:AT14)),$AT$3:$AT$30,0))</f>
        <v>41</v>
      </c>
      <c r="AV14" s="5">
        <f ca="1">SMALL($AS$3:$AS$30,ROWS(AV$3:AV14))</f>
        <v>41</v>
      </c>
      <c r="AW14" s="13">
        <f ca="1">VLOOKUP(SMALL($BB$3:$BB$16,AX14),$BB$3:$BC$30,2,0)</f>
        <v>41</v>
      </c>
      <c r="AX14" s="13">
        <f t="shared" si="23"/>
        <v>6</v>
      </c>
      <c r="BA14" s="13">
        <v>12</v>
      </c>
      <c r="BB14" s="13">
        <f t="shared" ca="1" si="14"/>
        <v>0.19991832602544846</v>
      </c>
      <c r="BC14" s="13">
        <f t="shared" ca="1" si="15"/>
        <v>41</v>
      </c>
    </row>
    <row r="15" spans="1:55" ht="16.5" x14ac:dyDescent="0.3">
      <c r="A15" s="2">
        <v>13</v>
      </c>
      <c r="B15" s="28">
        <v>69</v>
      </c>
      <c r="C15" s="29">
        <v>47</v>
      </c>
      <c r="D15" s="62">
        <v>44</v>
      </c>
      <c r="E15" s="64">
        <v>42</v>
      </c>
      <c r="F15" s="43"/>
      <c r="G15" s="33"/>
      <c r="H15" s="33"/>
      <c r="I15" s="33"/>
      <c r="J15" s="33">
        <f>SUM(J2:J14)</f>
        <v>28</v>
      </c>
      <c r="K15" s="34">
        <f>SUM(K2:K14)</f>
        <v>0.99999999999999978</v>
      </c>
      <c r="L15" s="34"/>
      <c r="AN15" s="16">
        <v>14</v>
      </c>
      <c r="AO15" s="16">
        <f t="shared" ca="1" si="10"/>
        <v>27.856207059640063</v>
      </c>
      <c r="AP15" s="16">
        <f ca="1">SMALL($AO$3:$AO$30,ROWS(AO$3:AO15))</f>
        <v>24.036454254869209</v>
      </c>
      <c r="AQ15" s="36">
        <f t="shared" ca="1" si="11"/>
        <v>1.654520228617482</v>
      </c>
      <c r="AR15" s="36">
        <f t="shared" si="20"/>
        <v>1</v>
      </c>
      <c r="AS15" s="5">
        <f t="shared" ca="1" si="12"/>
        <v>40</v>
      </c>
      <c r="AT15" s="5">
        <f t="shared" ca="1" si="13"/>
        <v>0.48223024544635751</v>
      </c>
      <c r="AU15" s="5">
        <f ca="1">INDEX($AS$3:$AS$30,MATCH(SMALL($AT$3:$AT$30,ROWS(AT$3:AT15)),$AT$3:$AT$30,0))</f>
        <v>40</v>
      </c>
      <c r="AV15" s="5">
        <f ca="1">SMALL($AS$3:$AS$30,ROWS(AV$3:AV15))</f>
        <v>41</v>
      </c>
      <c r="AW15" s="13">
        <f ca="1">VLOOKUP(SMALL($BB$3:$BB$16,AX15),$BB$3:$BC$30,2,0)</f>
        <v>29</v>
      </c>
      <c r="AX15" s="13">
        <f t="shared" si="23"/>
        <v>7</v>
      </c>
      <c r="BA15" s="13">
        <v>13</v>
      </c>
      <c r="BB15" s="13">
        <f t="shared" ca="1" si="14"/>
        <v>0.71434166113897624</v>
      </c>
      <c r="BC15" s="13">
        <f t="shared" ca="1" si="15"/>
        <v>41</v>
      </c>
    </row>
    <row r="16" spans="1:55" ht="16.5" x14ac:dyDescent="0.3">
      <c r="A16" s="2">
        <v>14</v>
      </c>
      <c r="B16" s="28">
        <v>28</v>
      </c>
      <c r="C16" s="29">
        <v>48</v>
      </c>
      <c r="D16" s="62">
        <v>39</v>
      </c>
      <c r="E16" s="64">
        <v>72</v>
      </c>
      <c r="F16" s="53"/>
      <c r="G16" s="53"/>
      <c r="H16" s="53"/>
      <c r="I16" s="53"/>
      <c r="J16" s="21"/>
      <c r="K16" s="21"/>
      <c r="L16" s="53"/>
      <c r="M16" s="21"/>
      <c r="N16" s="21"/>
      <c r="Q16" s="21"/>
      <c r="R16" s="21"/>
      <c r="S16" s="21"/>
      <c r="T16" s="21"/>
      <c r="Y16" s="21"/>
      <c r="Z16" s="21"/>
      <c r="AN16" s="16">
        <v>16</v>
      </c>
      <c r="AO16" s="16">
        <f t="shared" ca="1" si="10"/>
        <v>28.428266699949749</v>
      </c>
      <c r="AP16" s="16">
        <f ca="1">SMALL($AO$3:$AO$30,ROWS(AO$3:AO16))</f>
        <v>24.409847741867175</v>
      </c>
      <c r="AQ16" s="36">
        <f t="shared" ca="1" si="11"/>
        <v>1.6681939913433423</v>
      </c>
      <c r="AR16" s="36">
        <f t="shared" si="20"/>
        <v>1.5</v>
      </c>
      <c r="AS16" s="5">
        <f t="shared" ca="1" si="12"/>
        <v>41</v>
      </c>
      <c r="AT16" s="5">
        <f t="shared" ca="1" si="13"/>
        <v>0.4468051099210506</v>
      </c>
      <c r="AU16" s="5">
        <f ca="1">INDEX($AS$3:$AS$30,MATCH(SMALL($AT$3:$AT$30,ROWS(AT$3:AT16)),$AT$3:$AT$30,0))</f>
        <v>30</v>
      </c>
      <c r="AV16" s="5">
        <f ca="1">SMALL($AS$3:$AS$30,ROWS(AV$3:AV16))</f>
        <v>43</v>
      </c>
      <c r="AW16" s="13">
        <f ca="1">VLOOKUP(SMALL($BB$17:$BB$30,AX16),$BB$17:$BC$30,2,0)</f>
        <v>50</v>
      </c>
      <c r="AX16" s="13">
        <f t="shared" si="23"/>
        <v>7</v>
      </c>
      <c r="BA16" s="13">
        <v>14</v>
      </c>
      <c r="BB16" s="13">
        <f t="shared" ca="1" si="14"/>
        <v>0.83644054117347666</v>
      </c>
      <c r="BC16" s="13">
        <f t="shared" ca="1" si="15"/>
        <v>43</v>
      </c>
    </row>
    <row r="17" spans="1:63" ht="16.5" x14ac:dyDescent="0.3">
      <c r="A17" s="2">
        <v>15</v>
      </c>
      <c r="B17" s="28">
        <v>82</v>
      </c>
      <c r="C17" s="29">
        <v>50</v>
      </c>
      <c r="D17" s="62">
        <v>72</v>
      </c>
      <c r="E17" s="64">
        <v>53</v>
      </c>
      <c r="F17" s="21"/>
      <c r="G17" s="21"/>
      <c r="H17" s="21"/>
      <c r="I17" s="21"/>
      <c r="J17" s="54"/>
      <c r="K17" s="54"/>
      <c r="L17" s="21"/>
      <c r="M17" s="21"/>
      <c r="N17" s="21"/>
      <c r="Q17" s="21"/>
      <c r="R17" s="21"/>
      <c r="S17" s="21"/>
      <c r="T17" s="21"/>
      <c r="Y17" s="21"/>
      <c r="Z17" s="21"/>
      <c r="AN17" s="16">
        <v>18</v>
      </c>
      <c r="AO17" s="16">
        <f t="shared" ca="1" si="10"/>
        <v>33.675400224742745</v>
      </c>
      <c r="AP17" s="16">
        <f ca="1">SMALL($AO$3:$AO$30,ROWS(AO$3:AO17))</f>
        <v>25.203695390970029</v>
      </c>
      <c r="AQ17" s="36">
        <f t="shared" ca="1" si="11"/>
        <v>2.3815228283212657</v>
      </c>
      <c r="AR17" s="36">
        <f t="shared" si="20"/>
        <v>2</v>
      </c>
      <c r="AS17" s="5">
        <f t="shared" ca="1" si="12"/>
        <v>61</v>
      </c>
      <c r="AT17" s="5">
        <f t="shared" ca="1" si="13"/>
        <v>0.62060291609136353</v>
      </c>
      <c r="AU17" s="5">
        <f ca="1">INDEX($AS$3:$AS$30,MATCH(SMALL($AT$3:$AT$30,ROWS(AT$3:AT17)),$AT$3:$AT$30,0))</f>
        <v>50</v>
      </c>
      <c r="AV17" s="5">
        <f ca="1">SMALL($AS$3:$AS$30,ROWS(AV$3:AV17))</f>
        <v>45</v>
      </c>
      <c r="AW17" s="13">
        <f ca="1">VLOOKUP(SMALL($BB$17:$BB$30,AX17),$BB$17:$BC$30,2,0)</f>
        <v>68</v>
      </c>
      <c r="AX17" s="13">
        <f t="shared" si="23"/>
        <v>8</v>
      </c>
      <c r="BA17" s="13">
        <v>15</v>
      </c>
      <c r="BB17" s="13">
        <f t="shared" ca="1" si="14"/>
        <v>0.94942638286251935</v>
      </c>
      <c r="BC17" s="13">
        <f t="shared" ca="1" si="15"/>
        <v>45</v>
      </c>
    </row>
    <row r="18" spans="1:63" ht="16.5" x14ac:dyDescent="0.3">
      <c r="A18" s="2">
        <v>16</v>
      </c>
      <c r="B18" s="28">
        <v>65</v>
      </c>
      <c r="C18" s="29">
        <v>51</v>
      </c>
      <c r="D18" s="62">
        <v>51</v>
      </c>
      <c r="E18" s="64">
        <v>41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N18" s="16">
        <v>13</v>
      </c>
      <c r="AO18" s="16">
        <f t="shared" ca="1" si="10"/>
        <v>19.018646285735613</v>
      </c>
      <c r="AP18" s="16">
        <f ca="1">SMALL($AO$3:$AO$30,ROWS(AO$3:AO18))</f>
        <v>26.236187733833461</v>
      </c>
      <c r="AQ18" s="36">
        <f t="shared" ca="1" si="11"/>
        <v>1.8899837349346618</v>
      </c>
      <c r="AR18" s="36">
        <f t="shared" si="20"/>
        <v>1</v>
      </c>
      <c r="AS18" s="5">
        <f t="shared" ca="1" si="12"/>
        <v>50</v>
      </c>
      <c r="AT18" s="5">
        <f t="shared" ca="1" si="13"/>
        <v>0.81425929975417843</v>
      </c>
      <c r="AU18" s="5">
        <f ca="1">INDEX($AS$3:$AS$30,MATCH(SMALL($AT$3:$AT$30,ROWS(AT$3:AT18)),$AT$3:$AT$30,0))</f>
        <v>36</v>
      </c>
      <c r="AV18" s="5">
        <f ca="1">SMALL($AS$3:$AS$30,ROWS(AV$3:AV18))</f>
        <v>47</v>
      </c>
      <c r="AW18" s="13">
        <f ca="1">VLOOKUP(SMALL($BB$3:$BB$16,AX18),$BB$3:$BC$30,2,0)</f>
        <v>27</v>
      </c>
      <c r="AX18" s="13">
        <f t="shared" si="23"/>
        <v>8</v>
      </c>
      <c r="BA18" s="13">
        <v>16</v>
      </c>
      <c r="BB18" s="13">
        <f t="shared" ca="1" si="14"/>
        <v>0.85221925225126816</v>
      </c>
      <c r="BC18" s="13">
        <f t="shared" ca="1" si="15"/>
        <v>47</v>
      </c>
    </row>
    <row r="19" spans="1:63" ht="16.5" x14ac:dyDescent="0.3">
      <c r="A19" s="2">
        <v>17</v>
      </c>
      <c r="B19" s="28">
        <v>47</v>
      </c>
      <c r="C19" s="29">
        <v>51</v>
      </c>
      <c r="D19" s="62">
        <v>41</v>
      </c>
      <c r="E19" s="64">
        <v>25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N19" s="16">
        <v>17</v>
      </c>
      <c r="AO19" s="16">
        <f t="shared" ca="1" si="10"/>
        <v>23.915690143027309</v>
      </c>
      <c r="AP19" s="16">
        <f ca="1">SMALL($AO$3:$AO$30,ROWS(AO$3:AO19))</f>
        <v>26.412191557491219</v>
      </c>
      <c r="AQ19" s="36">
        <f t="shared" ca="1" si="11"/>
        <v>1.2306933926194867</v>
      </c>
      <c r="AR19" s="36">
        <f t="shared" si="20"/>
        <v>1</v>
      </c>
      <c r="AS19" s="5">
        <f t="shared" ca="1" si="12"/>
        <v>33</v>
      </c>
      <c r="AT19" s="5">
        <f t="shared" ca="1" si="13"/>
        <v>0.34042164209241932</v>
      </c>
      <c r="AU19" s="5">
        <f ca="1">INDEX($AS$3:$AS$30,MATCH(SMALL($AT$3:$AT$30,ROWS(AT$3:AT19)),$AT$3:$AT$30,0))</f>
        <v>79</v>
      </c>
      <c r="AV19" s="5">
        <f ca="1">SMALL($AS$3:$AS$30,ROWS(AV$3:AV19))</f>
        <v>50</v>
      </c>
      <c r="AW19" s="13">
        <f ca="1">VLOOKUP(SMALL($BB$3:$BB$16,AX19),$BB$3:$BC$30,2,0)</f>
        <v>34</v>
      </c>
      <c r="AX19" s="13">
        <f t="shared" si="23"/>
        <v>9</v>
      </c>
      <c r="BA19" s="13">
        <v>17</v>
      </c>
      <c r="BB19" s="13">
        <f t="shared" ca="1" si="14"/>
        <v>0.33928248180463039</v>
      </c>
      <c r="BC19" s="13">
        <f t="shared" ca="1" si="15"/>
        <v>50</v>
      </c>
    </row>
    <row r="20" spans="1:63" ht="16.5" x14ac:dyDescent="0.3">
      <c r="A20" s="2">
        <v>18</v>
      </c>
      <c r="B20" s="28">
        <v>53</v>
      </c>
      <c r="C20" s="29">
        <v>53</v>
      </c>
      <c r="D20" s="62">
        <v>65</v>
      </c>
      <c r="E20" s="64">
        <v>69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N20" s="16">
        <v>15</v>
      </c>
      <c r="AO20" s="16">
        <f t="shared" ca="1" si="10"/>
        <v>35.250880216826566</v>
      </c>
      <c r="AP20" s="16">
        <f ca="1">SMALL($AO$3:$AO$30,ROWS(AO$3:AO20))</f>
        <v>27.297968722977014</v>
      </c>
      <c r="AQ20" s="36">
        <f t="shared" ca="1" si="11"/>
        <v>1.5729396114847314</v>
      </c>
      <c r="AR20" s="36">
        <f t="shared" si="20"/>
        <v>1.5</v>
      </c>
      <c r="AS20" s="5">
        <f t="shared" ca="1" si="12"/>
        <v>43</v>
      </c>
      <c r="AT20" s="5">
        <f t="shared" ca="1" si="13"/>
        <v>0.44291916911574958</v>
      </c>
      <c r="AU20" s="5">
        <f ca="1">INDEX($AS$3:$AS$30,MATCH(SMALL($AT$3:$AT$30,ROWS(AT$3:AT20)),$AT$3:$AT$30,0))</f>
        <v>53</v>
      </c>
      <c r="AV20" s="5">
        <f ca="1">SMALL($AS$3:$AS$30,ROWS(AV$3:AV20))</f>
        <v>50</v>
      </c>
      <c r="AW20" s="13">
        <f ca="1">VLOOKUP(SMALL($BB$17:$BB$30,AX20),$BB$17:$BC$30,2,0)</f>
        <v>55</v>
      </c>
      <c r="AX20" s="13">
        <f t="shared" si="23"/>
        <v>9</v>
      </c>
      <c r="BA20" s="13">
        <v>18</v>
      </c>
      <c r="BB20" s="13">
        <f t="shared" ca="1" si="14"/>
        <v>0.57305133637069083</v>
      </c>
      <c r="BC20" s="13">
        <f t="shared" ca="1" si="15"/>
        <v>50</v>
      </c>
    </row>
    <row r="21" spans="1:63" ht="16.5" x14ac:dyDescent="0.3">
      <c r="A21" s="2">
        <v>19</v>
      </c>
      <c r="B21" s="28">
        <v>90</v>
      </c>
      <c r="C21" s="29">
        <v>56</v>
      </c>
      <c r="D21" s="62">
        <v>67</v>
      </c>
      <c r="E21" s="64">
        <v>90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N21" s="16">
        <v>19</v>
      </c>
      <c r="AO21" s="16">
        <f t="shared" ca="1" si="10"/>
        <v>28.889100726516077</v>
      </c>
      <c r="AP21" s="16">
        <f ca="1">SMALL($AO$3:$AO$30,ROWS(AO$3:AO21))</f>
        <v>27.450615233057153</v>
      </c>
      <c r="AQ21" s="36">
        <f t="shared" ca="1" si="11"/>
        <v>2.5876434530475318</v>
      </c>
      <c r="AR21" s="36">
        <f t="shared" si="20"/>
        <v>2</v>
      </c>
      <c r="AS21" s="5">
        <f t="shared" ca="1" si="12"/>
        <v>72</v>
      </c>
      <c r="AT21" s="5">
        <f t="shared" ca="1" si="13"/>
        <v>0.25957209220553801</v>
      </c>
      <c r="AU21" s="5">
        <f ca="1">INDEX($AS$3:$AS$30,MATCH(SMALL($AT$3:$AT$30,ROWS(AT$3:AT21)),$AT$3:$AT$30,0))</f>
        <v>61</v>
      </c>
      <c r="AV21" s="5">
        <f ca="1">SMALL($AS$3:$AS$30,ROWS(AV$3:AV21))</f>
        <v>53</v>
      </c>
      <c r="AW21" s="13">
        <f ca="1">VLOOKUP(SMALL($BB$17:$BB$30,AX21),$BB$17:$BC$30,2,0)</f>
        <v>47</v>
      </c>
      <c r="AX21" s="13">
        <f t="shared" si="23"/>
        <v>10</v>
      </c>
      <c r="BA21" s="13">
        <v>19</v>
      </c>
      <c r="BB21" s="13">
        <f t="shared" ca="1" si="14"/>
        <v>0.28131588937409757</v>
      </c>
      <c r="BC21" s="13">
        <f t="shared" ca="1" si="15"/>
        <v>53</v>
      </c>
    </row>
    <row r="22" spans="1:63" ht="16.5" x14ac:dyDescent="0.3">
      <c r="A22" s="2">
        <v>20</v>
      </c>
      <c r="B22" s="28">
        <v>56</v>
      </c>
      <c r="C22" s="29">
        <v>61</v>
      </c>
      <c r="D22" s="62">
        <v>51</v>
      </c>
      <c r="E22" s="64">
        <v>33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N22" s="16">
        <v>20</v>
      </c>
      <c r="AO22" s="16">
        <f t="shared" ca="1" si="10"/>
        <v>27.297968722977014</v>
      </c>
      <c r="AP22" s="16">
        <f ca="1">SMALL($AO$3:$AO$30,ROWS(AO$3:AO22))</f>
        <v>27.856207059640063</v>
      </c>
      <c r="AQ22" s="36">
        <f t="shared" ca="1" si="11"/>
        <v>1.0892672759016542</v>
      </c>
      <c r="AR22" s="36">
        <f t="shared" si="20"/>
        <v>1</v>
      </c>
      <c r="AS22" s="5">
        <f t="shared" ca="1" si="12"/>
        <v>31</v>
      </c>
      <c r="AT22" s="5">
        <f t="shared" ca="1" si="13"/>
        <v>0.89489258222998713</v>
      </c>
      <c r="AU22" s="5">
        <f ca="1">INDEX($AS$3:$AS$30,MATCH(SMALL($AT$3:$AT$30,ROWS(AT$3:AT22)),$AT$3:$AT$30,0))</f>
        <v>29</v>
      </c>
      <c r="AV22" s="5">
        <f ca="1">SMALL($AS$3:$AS$30,ROWS(AV$3:AV22))</f>
        <v>55</v>
      </c>
      <c r="AW22" s="13">
        <f ca="1">VLOOKUP(SMALL($BB$3:$BB$16,AX22),$BB$3:$BC$30,2,0)</f>
        <v>41</v>
      </c>
      <c r="AX22" s="13">
        <f t="shared" si="23"/>
        <v>10</v>
      </c>
      <c r="BA22" s="13">
        <v>20</v>
      </c>
      <c r="BB22" s="13">
        <f t="shared" ca="1" si="14"/>
        <v>0.74342104476037529</v>
      </c>
      <c r="BC22" s="13">
        <f t="shared" ca="1" si="15"/>
        <v>55</v>
      </c>
    </row>
    <row r="23" spans="1:63" ht="16.5" x14ac:dyDescent="0.3">
      <c r="A23" s="2">
        <v>21</v>
      </c>
      <c r="B23" s="28">
        <v>51</v>
      </c>
      <c r="C23" s="29">
        <v>62</v>
      </c>
      <c r="D23" s="62">
        <v>56</v>
      </c>
      <c r="E23" s="64">
        <v>31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N23" s="16">
        <v>24</v>
      </c>
      <c r="AO23" s="16">
        <f t="shared" ca="1" si="10"/>
        <v>21.892552186310205</v>
      </c>
      <c r="AP23" s="16">
        <f ca="1">SMALL($AO$3:$AO$30,ROWS(AO$3:AO23))</f>
        <v>28.428266699949749</v>
      </c>
      <c r="AQ23" s="36">
        <f t="shared" ca="1" si="11"/>
        <v>1.5763900974841558</v>
      </c>
      <c r="AR23" s="36">
        <f t="shared" si="20"/>
        <v>1</v>
      </c>
      <c r="AS23" s="5">
        <f t="shared" ca="1" si="12"/>
        <v>45</v>
      </c>
      <c r="AT23" s="5">
        <f t="shared" ca="1" si="13"/>
        <v>0.27359202318572717</v>
      </c>
      <c r="AU23" s="5">
        <f ca="1">INDEX($AS$3:$AS$30,MATCH(SMALL($AT$3:$AT$30,ROWS(AT$3:AT23)),$AT$3:$AT$30,0))</f>
        <v>84</v>
      </c>
      <c r="AV23" s="5">
        <f ca="1">SMALL($AS$3:$AS$30,ROWS(AV$3:AV23))</f>
        <v>56</v>
      </c>
      <c r="AW23" s="13">
        <f ca="1">VLOOKUP(SMALL($BB$3:$BB$16,AX23),$BB$3:$BC$30,2,0)</f>
        <v>43</v>
      </c>
      <c r="AX23" s="13">
        <f t="shared" si="23"/>
        <v>11</v>
      </c>
      <c r="BA23" s="13">
        <v>21</v>
      </c>
      <c r="BB23" s="13">
        <f t="shared" ca="1" si="14"/>
        <v>0.91727526684894511</v>
      </c>
      <c r="BC23" s="13">
        <f t="shared" ca="1" si="15"/>
        <v>56</v>
      </c>
    </row>
    <row r="24" spans="1:63" ht="16.5" x14ac:dyDescent="0.3">
      <c r="A24" s="2">
        <v>22</v>
      </c>
      <c r="B24" s="28">
        <v>40</v>
      </c>
      <c r="C24" s="29">
        <v>65</v>
      </c>
      <c r="D24" s="62">
        <v>69</v>
      </c>
      <c r="E24" s="64">
        <v>82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N24" s="16">
        <v>22</v>
      </c>
      <c r="AO24" s="16">
        <f t="shared" ca="1" si="10"/>
        <v>16.373388387248511</v>
      </c>
      <c r="AP24" s="16">
        <f ca="1">SMALL($AO$3:$AO$30,ROWS(AO$3:AO24))</f>
        <v>28.889100726516077</v>
      </c>
      <c r="AQ24" s="36">
        <f t="shared" ca="1" si="11"/>
        <v>1.900253670992925</v>
      </c>
      <c r="AR24" s="36">
        <f t="shared" si="20"/>
        <v>1.5</v>
      </c>
      <c r="AS24" s="5">
        <f t="shared" ca="1" si="12"/>
        <v>55</v>
      </c>
      <c r="AT24" s="5">
        <f t="shared" ca="1" si="13"/>
        <v>7.5029873014445525E-2</v>
      </c>
      <c r="AU24" s="5">
        <f ca="1">INDEX($AS$3:$AS$30,MATCH(SMALL($AT$3:$AT$30,ROWS(AT$3:AT24)),$AT$3:$AT$30,0))</f>
        <v>56</v>
      </c>
      <c r="AV24" s="5">
        <f ca="1">SMALL($AS$3:$AS$30,ROWS(AV$3:AV24))</f>
        <v>61</v>
      </c>
      <c r="AW24" s="13">
        <f ca="1">VLOOKUP(SMALL($BB$17:$BB$30,AX24),$BB$17:$BC$30,2,0)</f>
        <v>84</v>
      </c>
      <c r="AX24" s="13">
        <f t="shared" si="23"/>
        <v>11</v>
      </c>
      <c r="BA24" s="13">
        <v>22</v>
      </c>
      <c r="BB24" s="13">
        <f t="shared" ca="1" si="14"/>
        <v>0.24098281807275712</v>
      </c>
      <c r="BC24" s="13">
        <f t="shared" ca="1" si="15"/>
        <v>61</v>
      </c>
    </row>
    <row r="25" spans="1:63" ht="16.5" x14ac:dyDescent="0.3">
      <c r="A25" s="2">
        <v>23</v>
      </c>
      <c r="B25" s="28">
        <v>61</v>
      </c>
      <c r="C25" s="29">
        <v>67</v>
      </c>
      <c r="D25" s="62">
        <v>82</v>
      </c>
      <c r="E25" s="64">
        <v>62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N25" s="16">
        <v>23</v>
      </c>
      <c r="AO25" s="16">
        <f t="shared" ca="1" si="10"/>
        <v>18.793277249959026</v>
      </c>
      <c r="AP25" s="16">
        <f ca="1">SMALL($AO$3:$AO$30,ROWS(AO$3:AO25))</f>
        <v>29.06995334975219</v>
      </c>
      <c r="AQ25" s="36">
        <f t="shared" ca="1" si="11"/>
        <v>2.397727370047789</v>
      </c>
      <c r="AR25" s="36">
        <f t="shared" si="20"/>
        <v>2</v>
      </c>
      <c r="AS25" s="5">
        <f t="shared" ca="1" si="12"/>
        <v>70</v>
      </c>
      <c r="AT25" s="5">
        <f t="shared" ca="1" si="13"/>
        <v>0.2338510174179893</v>
      </c>
      <c r="AU25" s="5">
        <f ca="1">INDEX($AS$3:$AS$30,MATCH(SMALL($AT$3:$AT$30,ROWS(AT$3:AT25)),$AT$3:$AT$30,0))</f>
        <v>32</v>
      </c>
      <c r="AV25" s="5">
        <f ca="1">SMALL($AS$3:$AS$30,ROWS(AV$3:AV25))</f>
        <v>65</v>
      </c>
      <c r="AW25" s="13">
        <f ca="1">VLOOKUP(SMALL($BB$17:$BB$30,AX25),$BB$17:$BC$30,2,0)</f>
        <v>56</v>
      </c>
      <c r="AX25" s="13">
        <f t="shared" si="23"/>
        <v>12</v>
      </c>
      <c r="BA25" s="13">
        <v>23</v>
      </c>
      <c r="BB25" s="13">
        <f t="shared" ca="1" si="14"/>
        <v>9.6306231622416805E-2</v>
      </c>
      <c r="BC25" s="13">
        <f t="shared" ca="1" si="15"/>
        <v>65</v>
      </c>
    </row>
    <row r="26" spans="1:63" ht="16.5" x14ac:dyDescent="0.3">
      <c r="A26" s="2">
        <v>24</v>
      </c>
      <c r="B26" s="28">
        <v>72</v>
      </c>
      <c r="C26" s="29">
        <v>69</v>
      </c>
      <c r="D26" s="62">
        <v>39</v>
      </c>
      <c r="E26" s="64">
        <v>47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N26" s="16">
        <v>25</v>
      </c>
      <c r="AO26" s="16">
        <f t="shared" ca="1" si="10"/>
        <v>14.711352066662934</v>
      </c>
      <c r="AP26" s="16">
        <f ca="1">SMALL($AO$3:$AO$30,ROWS(AO$3:AO26))</f>
        <v>31.489114836524575</v>
      </c>
      <c r="AQ26" s="36">
        <f t="shared" ca="1" si="11"/>
        <v>1.7582668559115175</v>
      </c>
      <c r="AR26" s="36">
        <f t="shared" si="20"/>
        <v>1</v>
      </c>
      <c r="AS26" s="5">
        <f t="shared" ca="1" si="12"/>
        <v>56</v>
      </c>
      <c r="AT26" s="5">
        <f t="shared" ca="1" si="13"/>
        <v>0.78722055744488484</v>
      </c>
      <c r="AU26" s="5">
        <f ca="1">INDEX($AS$3:$AS$30,MATCH(SMALL($AT$3:$AT$30,ROWS(AT$3:AT26)),$AT$3:$AT$30,0))</f>
        <v>50</v>
      </c>
      <c r="AV26" s="5">
        <f ca="1">SMALL($AS$3:$AS$30,ROWS(AV$3:AV26))</f>
        <v>68</v>
      </c>
      <c r="AW26" s="13">
        <f ca="1">VLOOKUP(SMALL($BB$3:$BB$16,AX26),$BB$3:$BC$30,2,0)</f>
        <v>29</v>
      </c>
      <c r="AX26" s="13">
        <f t="shared" si="23"/>
        <v>12</v>
      </c>
      <c r="BA26" s="13">
        <v>24</v>
      </c>
      <c r="BB26" s="13">
        <f t="shared" ca="1" si="14"/>
        <v>0.71799585223034923</v>
      </c>
      <c r="BC26" s="13">
        <f t="shared" ca="1" si="15"/>
        <v>68</v>
      </c>
    </row>
    <row r="27" spans="1:63" ht="16.5" x14ac:dyDescent="0.3">
      <c r="A27" s="2">
        <v>25</v>
      </c>
      <c r="B27" s="28">
        <v>39</v>
      </c>
      <c r="C27" s="29">
        <v>72</v>
      </c>
      <c r="D27" s="62">
        <v>47</v>
      </c>
      <c r="E27" s="64">
        <v>39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16">
        <v>21</v>
      </c>
      <c r="AO27" s="16">
        <f t="shared" ca="1" si="10"/>
        <v>32.76205662531892</v>
      </c>
      <c r="AP27" s="16">
        <f ca="1">SMALL($AO$3:$AO$30,ROWS(AO$3:AO27))</f>
        <v>32.76205662531892</v>
      </c>
      <c r="AQ27" s="36">
        <f t="shared" ca="1" si="11"/>
        <v>1.9739219006558453</v>
      </c>
      <c r="AR27" s="36">
        <f t="shared" si="20"/>
        <v>1</v>
      </c>
      <c r="AS27" s="5">
        <f t="shared" ca="1" si="12"/>
        <v>65</v>
      </c>
      <c r="AT27" s="5">
        <f t="shared" ca="1" si="13"/>
        <v>0.92644374038572908</v>
      </c>
      <c r="AU27" s="5">
        <f ca="1">INDEX($AS$3:$AS$30,MATCH(SMALL($AT$3:$AT$30,ROWS(AT$3:AT27)),$AT$3:$AT$30,0))</f>
        <v>31</v>
      </c>
      <c r="AV27" s="5">
        <f ca="1">SMALL($AS$3:$AS$30,ROWS(AV$3:AV27))</f>
        <v>70</v>
      </c>
      <c r="AW27" s="13">
        <f ca="1">VLOOKUP(SMALL($BB$3:$BB$16,AX27),$BB$3:$BC$30,2,0)</f>
        <v>40</v>
      </c>
      <c r="AX27" s="13">
        <f t="shared" si="23"/>
        <v>13</v>
      </c>
      <c r="BA27" s="13">
        <v>25</v>
      </c>
      <c r="BB27" s="13">
        <f t="shared" ca="1" si="14"/>
        <v>0.95370900582208185</v>
      </c>
      <c r="BC27" s="13">
        <f t="shared" ca="1" si="15"/>
        <v>70</v>
      </c>
    </row>
    <row r="28" spans="1:63" ht="16.5" x14ac:dyDescent="0.3">
      <c r="A28" s="2">
        <v>26</v>
      </c>
      <c r="B28" s="28">
        <v>31</v>
      </c>
      <c r="C28" s="29">
        <v>72</v>
      </c>
      <c r="D28" s="62">
        <v>61</v>
      </c>
      <c r="E28" s="64">
        <v>51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16">
        <v>27</v>
      </c>
      <c r="AO28" s="16">
        <f t="shared" ca="1" si="10"/>
        <v>23.406190109731288</v>
      </c>
      <c r="AP28" s="16">
        <f ca="1">SMALL($AO$3:$AO$30,ROWS(AO$3:AO28))</f>
        <v>33.675400224742745</v>
      </c>
      <c r="AQ28" s="36">
        <f t="shared" ca="1" si="11"/>
        <v>2.341308255668566</v>
      </c>
      <c r="AR28" s="36">
        <f t="shared" si="20"/>
        <v>1.5</v>
      </c>
      <c r="AS28" s="5">
        <f t="shared" ca="1" si="12"/>
        <v>79</v>
      </c>
      <c r="AT28" s="5">
        <f t="shared" ca="1" si="13"/>
        <v>0.55782221195319215</v>
      </c>
      <c r="AU28" s="5">
        <f ca="1">INDEX($AS$3:$AS$30,MATCH(SMALL($AT$3:$AT$30,ROWS(AT$3:AT28)),$AT$3:$AT$30,0))</f>
        <v>65</v>
      </c>
      <c r="AV28" s="5">
        <f ca="1">SMALL($AS$3:$AS$30,ROWS(AV$3:AV28))</f>
        <v>72</v>
      </c>
      <c r="AW28" s="13">
        <f ca="1">VLOOKUP(SMALL($BB$17:$BB$30,AX28),$BB$17:$BC$30,2,0)</f>
        <v>45</v>
      </c>
      <c r="AX28" s="13">
        <f t="shared" si="23"/>
        <v>13</v>
      </c>
      <c r="BA28" s="13">
        <v>26</v>
      </c>
      <c r="BB28" s="13">
        <f t="shared" ca="1" si="14"/>
        <v>8.1725153836340825E-2</v>
      </c>
      <c r="BC28" s="13">
        <f t="shared" ca="1" si="15"/>
        <v>72</v>
      </c>
    </row>
    <row r="29" spans="1:63" ht="16.5" x14ac:dyDescent="0.3">
      <c r="A29" s="2">
        <v>27</v>
      </c>
      <c r="B29" s="28">
        <v>62</v>
      </c>
      <c r="C29" s="29">
        <v>82</v>
      </c>
      <c r="D29" s="62">
        <v>90</v>
      </c>
      <c r="E29" s="64">
        <v>65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16">
        <v>26</v>
      </c>
      <c r="AO29" s="16">
        <f t="shared" ca="1" si="10"/>
        <v>21.642831911103798</v>
      </c>
      <c r="AP29" s="16">
        <f ca="1">SMALL($AO$3:$AO$30,ROWS(AO$3:AO29))</f>
        <v>34.508914224048709</v>
      </c>
      <c r="AQ29" s="36">
        <f t="shared" ca="1" si="11"/>
        <v>2.4260653498010631</v>
      </c>
      <c r="AR29" s="36">
        <f t="shared" si="20"/>
        <v>2</v>
      </c>
      <c r="AS29" s="5">
        <f t="shared" ca="1" si="12"/>
        <v>84</v>
      </c>
      <c r="AT29" s="5">
        <f t="shared" ca="1" si="13"/>
        <v>0.77419559297461116</v>
      </c>
      <c r="AU29" s="5">
        <f ca="1">INDEX($AS$3:$AS$30,MATCH(SMALL($AT$3:$AT$30,ROWS(AT$3:AT29)),$AT$3:$AT$30,0))</f>
        <v>41</v>
      </c>
      <c r="AV29" s="5">
        <f ca="1">SMALL($AS$3:$AS$30,ROWS(AV$3:AV29))</f>
        <v>79</v>
      </c>
      <c r="AW29" s="13">
        <f ca="1">VLOOKUP(SMALL($BB$17:$BB$30,AX29),$BB$17:$BC$30,2,0)</f>
        <v>70</v>
      </c>
      <c r="AX29" s="13">
        <f t="shared" si="23"/>
        <v>14</v>
      </c>
      <c r="BA29" s="13">
        <v>27</v>
      </c>
      <c r="BB29" s="13">
        <f t="shared" ca="1" si="14"/>
        <v>0.15932064786486633</v>
      </c>
      <c r="BC29" s="13">
        <f t="shared" ca="1" si="15"/>
        <v>79</v>
      </c>
    </row>
    <row r="30" spans="1:63" ht="16.5" x14ac:dyDescent="0.3">
      <c r="A30" s="2">
        <v>28</v>
      </c>
      <c r="B30" s="28">
        <v>48</v>
      </c>
      <c r="C30" s="29">
        <v>90</v>
      </c>
      <c r="D30" s="62">
        <v>62</v>
      </c>
      <c r="E30" s="64">
        <v>44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16">
        <v>33</v>
      </c>
      <c r="AO30" s="16">
        <f t="shared" ca="1" si="10"/>
        <v>24.036454254869209</v>
      </c>
      <c r="AP30" s="16">
        <f ca="1">SMALL($AO$3:$AO$30,ROWS(AO$3:AO30))</f>
        <v>35.250880216826566</v>
      </c>
      <c r="AQ30" s="36">
        <f t="shared" ca="1" si="11"/>
        <v>1.4977314203368088</v>
      </c>
      <c r="AR30" s="36">
        <f t="shared" si="20"/>
        <v>1</v>
      </c>
      <c r="AS30" s="5">
        <f t="shared" ca="1" si="12"/>
        <v>53</v>
      </c>
      <c r="AT30" s="5">
        <f t="shared" ca="1" si="13"/>
        <v>0.5619795858486607</v>
      </c>
      <c r="AU30" s="5">
        <f ca="1">INDEX($AS$3:$AS$30,MATCH(SMALL($AT$3:$AT$30,ROWS(AT$3:AT30)),$AT$3:$AT$30,0))</f>
        <v>47</v>
      </c>
      <c r="AV30" s="5">
        <f ca="1">SMALL($AS$3:$AS$30,ROWS(AV$3:AV30))</f>
        <v>84</v>
      </c>
      <c r="AW30" s="13">
        <f ca="1">VLOOKUP(SMALL($BB$3:$BB$16,AX30),$BB$3:$BC$30,2,0)</f>
        <v>32</v>
      </c>
      <c r="AX30" s="13">
        <f t="shared" si="23"/>
        <v>14</v>
      </c>
      <c r="BA30" s="13">
        <v>28</v>
      </c>
      <c r="BB30" s="13">
        <f t="shared" ca="1" si="14"/>
        <v>0.88810528075683448</v>
      </c>
      <c r="BC30" s="13">
        <f t="shared" ca="1" si="15"/>
        <v>84</v>
      </c>
    </row>
    <row r="31" spans="1:63" ht="15" x14ac:dyDescent="0.25">
      <c r="A31"/>
      <c r="B31"/>
      <c r="C31"/>
      <c r="D31"/>
      <c r="E3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/>
      <c r="B32"/>
      <c r="C32"/>
      <c r="D32"/>
      <c r="E32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/>
      <c r="AO32"/>
      <c r="AP32"/>
      <c r="AQ32"/>
      <c r="AR32"/>
      <c r="AS32" s="56">
        <f ca="1">SUM(AS3:AS30)</f>
        <v>1342</v>
      </c>
      <c r="AT32"/>
      <c r="AU32" s="56">
        <f ca="1">SUM(AU3:AU30)</f>
        <v>1342</v>
      </c>
      <c r="AV32" s="56">
        <f ca="1">SUM(AV3:AV30)</f>
        <v>1342</v>
      </c>
      <c r="AW32" s="56">
        <f ca="1">SUM(AW3:AW30)</f>
        <v>1342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5" x14ac:dyDescent="0.25">
      <c r="A33"/>
      <c r="B33"/>
      <c r="C33"/>
      <c r="D33"/>
      <c r="E33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5" x14ac:dyDescent="0.25">
      <c r="A34"/>
      <c r="B34"/>
      <c r="C34"/>
      <c r="D34"/>
      <c r="E34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4"/>
      <c r="B35" s="4"/>
      <c r="C35" s="4"/>
      <c r="D35" s="4"/>
      <c r="E35" s="4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4"/>
      <c r="B36" s="4"/>
      <c r="C36" s="4"/>
      <c r="D36" s="4"/>
      <c r="E36" s="4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4"/>
      <c r="B37" s="4"/>
      <c r="C37" s="4"/>
      <c r="D37" s="4"/>
      <c r="E37" s="4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4"/>
      <c r="B38" s="4"/>
      <c r="C38" s="4"/>
      <c r="D38" s="4"/>
      <c r="E38" s="4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4"/>
      <c r="B39" s="4"/>
      <c r="C39" s="4"/>
      <c r="D39" s="4"/>
      <c r="E39" s="4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4"/>
      <c r="B40" s="4"/>
      <c r="C40" s="4"/>
      <c r="D40" s="4"/>
      <c r="E40" s="4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4"/>
      <c r="B41" s="4"/>
      <c r="C41" s="4"/>
      <c r="D41" s="4"/>
      <c r="E41" s="4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4"/>
      <c r="B42" s="4"/>
      <c r="C42" s="4"/>
      <c r="D42" s="4"/>
      <c r="E42" s="4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4"/>
      <c r="B43" s="4"/>
      <c r="C43" s="4"/>
      <c r="D43" s="4"/>
      <c r="E43" s="4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4"/>
      <c r="B44" s="4"/>
      <c r="C44" s="4"/>
      <c r="D44" s="4"/>
      <c r="E44" s="4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4"/>
      <c r="B45" s="4"/>
      <c r="C45" s="4"/>
      <c r="D45" s="4"/>
      <c r="E45" s="4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4"/>
      <c r="B46" s="4"/>
      <c r="C46" s="4"/>
      <c r="D46" s="4"/>
      <c r="E46" s="4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4"/>
      <c r="B47" s="4"/>
      <c r="C47" s="4"/>
      <c r="D47" s="4"/>
      <c r="E47" s="4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4"/>
      <c r="B48" s="4"/>
      <c r="C48" s="4"/>
      <c r="D48" s="4"/>
      <c r="E48" s="4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4"/>
      <c r="B49" s="4"/>
      <c r="C49" s="4"/>
      <c r="D49" s="4"/>
      <c r="E49" s="4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4"/>
      <c r="B50" s="4"/>
      <c r="C50" s="4"/>
      <c r="D50" s="4"/>
      <c r="E50" s="4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4"/>
      <c r="B51" s="4"/>
      <c r="C51" s="4"/>
      <c r="D51" s="4"/>
      <c r="E51" s="4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4"/>
      <c r="B52" s="4"/>
      <c r="C52" s="4"/>
      <c r="D52" s="4"/>
      <c r="E52" s="4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4"/>
      <c r="B53" s="4"/>
      <c r="C53" s="4"/>
      <c r="D53" s="4"/>
      <c r="E53" s="4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4"/>
      <c r="B54" s="4"/>
      <c r="C54" s="4"/>
      <c r="D54" s="4"/>
      <c r="E54" s="4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4"/>
      <c r="B55" s="4"/>
      <c r="C55" s="4"/>
      <c r="D55" s="4"/>
      <c r="E55" s="4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4"/>
      <c r="B56" s="4"/>
      <c r="C56" s="4"/>
      <c r="D56" s="4"/>
      <c r="E56" s="4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4"/>
      <c r="B57" s="4"/>
      <c r="C57" s="4"/>
      <c r="D57" s="4"/>
      <c r="E57" s="4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4"/>
      <c r="B58" s="4"/>
      <c r="C58" s="4"/>
      <c r="D58" s="4"/>
      <c r="E58" s="4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4"/>
      <c r="B59" s="4"/>
      <c r="C59" s="4"/>
      <c r="D59" s="4"/>
      <c r="E59" s="4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4"/>
      <c r="B60" s="4"/>
      <c r="C60" s="4"/>
      <c r="D60" s="4"/>
      <c r="E60" s="4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4"/>
      <c r="B61" s="4"/>
      <c r="C61" s="4"/>
      <c r="D61" s="4"/>
      <c r="E61" s="4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4"/>
      <c r="B62" s="4"/>
      <c r="C62" s="4"/>
      <c r="D62" s="4"/>
      <c r="E62" s="4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5" x14ac:dyDescent="0.25"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5" x14ac:dyDescent="0.25"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27:63" ht="15" x14ac:dyDescent="0.25"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27:63" ht="15" x14ac:dyDescent="0.25"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27:63" ht="15" x14ac:dyDescent="0.25"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27:63" ht="15" x14ac:dyDescent="0.25"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27:63" ht="15" x14ac:dyDescent="0.25"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27:63" ht="15" x14ac:dyDescent="0.25"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27:63" ht="15" x14ac:dyDescent="0.25"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27:63" ht="15" x14ac:dyDescent="0.25"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27:63" ht="15" x14ac:dyDescent="0.25"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27:63" ht="15" x14ac:dyDescent="0.25"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27:63" ht="15" x14ac:dyDescent="0.25"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27:63" ht="15" x14ac:dyDescent="0.25"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27:63" ht="15" x14ac:dyDescent="0.25"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27:63" ht="16.5" x14ac:dyDescent="0.3"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27:63" ht="16.5" x14ac:dyDescent="0.3"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27:63" ht="16.5" x14ac:dyDescent="0.3"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27:63" ht="16.5" x14ac:dyDescent="0.3"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27:63" ht="16.5" x14ac:dyDescent="0.3"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27:63" ht="16.5" x14ac:dyDescent="0.3"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27:63" ht="16.5" x14ac:dyDescent="0.3"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27:63" ht="16.5" x14ac:dyDescent="0.3"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27:63" ht="16.5" x14ac:dyDescent="0.3"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27:63" ht="16.5" x14ac:dyDescent="0.3"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/>
      <c r="AQ87"/>
      <c r="AR87"/>
      <c r="AS87"/>
      <c r="AT87"/>
      <c r="AU87"/>
      <c r="AV87" s="4"/>
      <c r="AX87"/>
    </row>
    <row r="88" spans="27:63" ht="17.25" thickBot="1" x14ac:dyDescent="0.35"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/>
      <c r="AQ88"/>
      <c r="AR88"/>
      <c r="AS88" s="56">
        <f ca="1">SUM(AS3:AS86)</f>
        <v>2684</v>
      </c>
      <c r="AT88" s="56">
        <f t="shared" ref="AT88:AW88" ca="1" si="24">SUM(AT3:AT86)</f>
        <v>14.303283113220036</v>
      </c>
      <c r="AU88" s="56">
        <f t="shared" ca="1" si="24"/>
        <v>2684</v>
      </c>
      <c r="AV88" s="56">
        <f t="shared" ca="1" si="24"/>
        <v>2684</v>
      </c>
      <c r="AW88" s="56">
        <f t="shared" ca="1" si="24"/>
        <v>2684</v>
      </c>
      <c r="AX88"/>
    </row>
    <row r="89" spans="27:63" ht="17.25" thickBot="1" x14ac:dyDescent="0.35"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/>
      <c r="AQ89"/>
      <c r="AR89"/>
      <c r="AS89" s="20" t="s">
        <v>39</v>
      </c>
      <c r="AT89" s="5" t="s">
        <v>40</v>
      </c>
      <c r="AU89" s="18" t="s">
        <v>41</v>
      </c>
      <c r="AV89" s="19" t="s">
        <v>19</v>
      </c>
      <c r="AW89" s="13" t="s">
        <v>47</v>
      </c>
      <c r="AX89"/>
    </row>
    <row r="90" spans="27:63" ht="15" x14ac:dyDescent="0.25">
      <c r="AP90"/>
      <c r="AQ90"/>
      <c r="AR90"/>
      <c r="AS90"/>
      <c r="AT90"/>
      <c r="AU90"/>
      <c r="AX90"/>
    </row>
    <row r="91" spans="27:63" ht="15" x14ac:dyDescent="0.25">
      <c r="AP91"/>
      <c r="AQ91"/>
      <c r="AR91"/>
      <c r="AS91"/>
      <c r="AT91"/>
      <c r="AU91"/>
      <c r="AX91"/>
    </row>
    <row r="92" spans="27:63" ht="15" x14ac:dyDescent="0.25">
      <c r="AP92"/>
      <c r="AQ92"/>
      <c r="AR92"/>
      <c r="AS92"/>
      <c r="AT92"/>
      <c r="AU92"/>
      <c r="AX92"/>
    </row>
    <row r="93" spans="27:63" ht="16.5" x14ac:dyDescent="0.3">
      <c r="AP93"/>
      <c r="AQ93" s="36"/>
      <c r="AR93" s="36"/>
      <c r="AS93"/>
      <c r="AT93"/>
      <c r="AU93"/>
      <c r="AX93"/>
    </row>
    <row r="94" spans="27:63" ht="16.5" x14ac:dyDescent="0.3">
      <c r="AP94"/>
      <c r="AQ94" s="36"/>
      <c r="AR94" s="36"/>
      <c r="AS94"/>
      <c r="AT94"/>
      <c r="AU94"/>
      <c r="AX94"/>
    </row>
    <row r="95" spans="27:63" ht="16.5" x14ac:dyDescent="0.3">
      <c r="AP95"/>
      <c r="AQ95" s="36"/>
      <c r="AR95" s="36"/>
      <c r="AS95"/>
      <c r="AT95"/>
      <c r="AU95"/>
      <c r="AX95"/>
    </row>
    <row r="96" spans="27:63" ht="16.5" x14ac:dyDescent="0.3">
      <c r="AP96"/>
      <c r="AQ96" s="36"/>
      <c r="AR96" s="36"/>
      <c r="AS96"/>
      <c r="AT96"/>
      <c r="AU96"/>
      <c r="AX96"/>
    </row>
    <row r="97" spans="42:50" ht="16.5" x14ac:dyDescent="0.3">
      <c r="AP97"/>
      <c r="AQ97" s="36"/>
      <c r="AR97" s="36"/>
      <c r="AS97"/>
      <c r="AT97"/>
      <c r="AU97"/>
      <c r="AX97"/>
    </row>
    <row r="98" spans="42:50" ht="16.5" x14ac:dyDescent="0.3">
      <c r="AP98"/>
      <c r="AQ98" s="36"/>
      <c r="AR98" s="36"/>
      <c r="AS98"/>
      <c r="AT98"/>
      <c r="AU98"/>
      <c r="AX98"/>
    </row>
    <row r="99" spans="42:50" ht="15" x14ac:dyDescent="0.25">
      <c r="AP99"/>
      <c r="AQ99"/>
      <c r="AR99"/>
      <c r="AS99"/>
      <c r="AT99"/>
      <c r="AU99"/>
    </row>
    <row r="100" spans="42:50" ht="15" x14ac:dyDescent="0.25">
      <c r="AP100"/>
      <c r="AQ100"/>
      <c r="AR100"/>
      <c r="AS100"/>
      <c r="AT100"/>
      <c r="AU100"/>
    </row>
    <row r="101" spans="42:50" ht="15" x14ac:dyDescent="0.25">
      <c r="AP101"/>
      <c r="AQ101"/>
      <c r="AR101"/>
      <c r="AS101"/>
      <c r="AT101"/>
      <c r="AU101"/>
    </row>
    <row r="102" spans="42:50" ht="15" x14ac:dyDescent="0.25">
      <c r="AP102"/>
      <c r="AQ102"/>
      <c r="AR102"/>
      <c r="AS102"/>
      <c r="AT102"/>
      <c r="AU102"/>
    </row>
    <row r="103" spans="42:50" ht="15" x14ac:dyDescent="0.25">
      <c r="AP103"/>
      <c r="AQ103"/>
      <c r="AR103"/>
      <c r="AS103"/>
      <c r="AT103"/>
      <c r="AU103"/>
    </row>
    <row r="104" spans="42:50" ht="15" x14ac:dyDescent="0.25">
      <c r="AP104"/>
      <c r="AQ104"/>
      <c r="AR104"/>
      <c r="AS104"/>
      <c r="AT104"/>
      <c r="AU104"/>
    </row>
    <row r="105" spans="42:50" ht="15" x14ac:dyDescent="0.25">
      <c r="AP105"/>
      <c r="AQ105"/>
      <c r="AR105"/>
      <c r="AS105"/>
      <c r="AT105"/>
      <c r="AU105"/>
    </row>
    <row r="106" spans="42:50" ht="15" x14ac:dyDescent="0.25">
      <c r="AP106"/>
      <c r="AQ106"/>
      <c r="AR106"/>
      <c r="AS106"/>
      <c r="AT106"/>
      <c r="AU106"/>
    </row>
    <row r="107" spans="42:50" ht="15" x14ac:dyDescent="0.25">
      <c r="AP107"/>
      <c r="AQ107"/>
      <c r="AR107"/>
      <c r="AS107"/>
      <c r="AT107"/>
      <c r="AU107"/>
    </row>
    <row r="108" spans="42:50" ht="15" x14ac:dyDescent="0.25">
      <c r="AP108"/>
      <c r="AQ108"/>
      <c r="AR108"/>
      <c r="AS108"/>
      <c r="AT108"/>
      <c r="AU108"/>
    </row>
    <row r="109" spans="42:50" ht="15" x14ac:dyDescent="0.25">
      <c r="AP109"/>
      <c r="AQ109"/>
      <c r="AR109"/>
      <c r="AS109"/>
      <c r="AT109"/>
      <c r="AU109"/>
    </row>
    <row r="110" spans="42:50" ht="15" x14ac:dyDescent="0.25">
      <c r="AP110"/>
      <c r="AQ110"/>
      <c r="AR110"/>
      <c r="AS110"/>
      <c r="AT110"/>
      <c r="AU110"/>
    </row>
    <row r="111" spans="42:50" ht="15" x14ac:dyDescent="0.25">
      <c r="AP111"/>
      <c r="AQ111"/>
      <c r="AR111"/>
      <c r="AS111"/>
      <c r="AT111"/>
      <c r="AU111"/>
    </row>
    <row r="112" spans="42:50" ht="15" x14ac:dyDescent="0.25">
      <c r="AP112"/>
      <c r="AQ112"/>
      <c r="AR112"/>
      <c r="AS112"/>
      <c r="AT112"/>
      <c r="AU112"/>
    </row>
    <row r="113" spans="1:47" ht="15" x14ac:dyDescent="0.25">
      <c r="AP113"/>
      <c r="AQ113"/>
      <c r="AR113"/>
      <c r="AS113"/>
      <c r="AT113"/>
      <c r="AU113"/>
    </row>
    <row r="114" spans="1:47" ht="15" x14ac:dyDescent="0.25">
      <c r="AP114"/>
      <c r="AQ114"/>
      <c r="AR114"/>
      <c r="AS114"/>
      <c r="AT114"/>
      <c r="AU114"/>
    </row>
    <row r="115" spans="1:47" ht="15" x14ac:dyDescent="0.25">
      <c r="AP115"/>
      <c r="AQ115"/>
      <c r="AR115"/>
      <c r="AS115"/>
      <c r="AT115"/>
      <c r="AU115"/>
    </row>
    <row r="116" spans="1:47" ht="15" x14ac:dyDescent="0.25">
      <c r="AP116"/>
      <c r="AQ116"/>
      <c r="AR116"/>
      <c r="AS116"/>
      <c r="AT116"/>
      <c r="AU116"/>
    </row>
    <row r="117" spans="1:47" ht="15" x14ac:dyDescent="0.25">
      <c r="AP117"/>
      <c r="AQ117"/>
      <c r="AR117"/>
      <c r="AS117"/>
      <c r="AT117"/>
      <c r="AU117"/>
    </row>
    <row r="118" spans="1:47" ht="15" x14ac:dyDescent="0.25">
      <c r="AP118"/>
      <c r="AQ118"/>
      <c r="AR118"/>
      <c r="AS118"/>
      <c r="AT118"/>
      <c r="AU118"/>
    </row>
    <row r="119" spans="1:47" ht="15" x14ac:dyDescent="0.25">
      <c r="AP119"/>
      <c r="AQ119"/>
      <c r="AR119"/>
      <c r="AS119"/>
      <c r="AT119"/>
      <c r="AU119"/>
    </row>
    <row r="120" spans="1:47" ht="15" x14ac:dyDescent="0.25">
      <c r="AP120"/>
      <c r="AQ120"/>
      <c r="AR120"/>
      <c r="AS120"/>
      <c r="AT120"/>
      <c r="AU120"/>
    </row>
    <row r="121" spans="1:47" ht="15" x14ac:dyDescent="0.25">
      <c r="AP121"/>
      <c r="AQ121"/>
      <c r="AR121"/>
      <c r="AS121"/>
      <c r="AT121"/>
      <c r="AU121"/>
    </row>
    <row r="122" spans="1:47" ht="15" x14ac:dyDescent="0.25">
      <c r="AP122"/>
      <c r="AQ122"/>
      <c r="AR122"/>
      <c r="AS122"/>
      <c r="AT122"/>
      <c r="AU122"/>
    </row>
    <row r="123" spans="1:47" ht="15" x14ac:dyDescent="0.25">
      <c r="AP123"/>
      <c r="AQ123"/>
      <c r="AR123"/>
      <c r="AS123"/>
      <c r="AT123"/>
      <c r="AU123"/>
    </row>
    <row r="124" spans="1:47" ht="15" x14ac:dyDescent="0.25">
      <c r="AP124"/>
      <c r="AQ124"/>
      <c r="AR124"/>
      <c r="AS124"/>
      <c r="AT124"/>
      <c r="AU124"/>
    </row>
    <row r="125" spans="1:47" ht="15" x14ac:dyDescent="0.25">
      <c r="AP125"/>
      <c r="AQ125"/>
      <c r="AR125"/>
      <c r="AS125"/>
      <c r="AT125"/>
      <c r="AU125"/>
    </row>
    <row r="126" spans="1:47" ht="16.5" x14ac:dyDescent="0.3">
      <c r="A126" s="4"/>
      <c r="B126" s="4"/>
      <c r="C126" s="4"/>
      <c r="D126" s="4"/>
      <c r="E126" s="4"/>
      <c r="AP126"/>
      <c r="AQ126"/>
      <c r="AR126"/>
      <c r="AS126"/>
      <c r="AT126"/>
      <c r="AU126"/>
    </row>
    <row r="127" spans="1:47" ht="16.5" x14ac:dyDescent="0.3">
      <c r="A127" s="4"/>
      <c r="B127" s="4"/>
      <c r="C127" s="4"/>
      <c r="D127" s="4"/>
      <c r="E127" s="4"/>
      <c r="AP127"/>
      <c r="AQ127"/>
      <c r="AR127"/>
      <c r="AS127"/>
      <c r="AT127"/>
      <c r="AU127"/>
    </row>
    <row r="128" spans="1:47" ht="16.5" x14ac:dyDescent="0.3">
      <c r="A128" s="4"/>
      <c r="B128" s="4"/>
      <c r="C128" s="4"/>
      <c r="D128" s="4"/>
      <c r="E128" s="4"/>
      <c r="AP128"/>
      <c r="AQ128"/>
      <c r="AR128"/>
      <c r="AS128"/>
      <c r="AT128"/>
      <c r="AU128"/>
    </row>
    <row r="129" spans="1:47" ht="16.5" x14ac:dyDescent="0.3">
      <c r="A129" s="4"/>
      <c r="B129" s="4"/>
      <c r="C129" s="4"/>
      <c r="D129" s="4"/>
      <c r="E129" s="4"/>
      <c r="AP129"/>
      <c r="AQ129"/>
      <c r="AR129"/>
      <c r="AS129"/>
      <c r="AT129"/>
      <c r="AU129"/>
    </row>
    <row r="130" spans="1:47" ht="16.5" x14ac:dyDescent="0.3">
      <c r="A130" s="4"/>
      <c r="B130" s="4"/>
      <c r="C130" s="4"/>
      <c r="D130" s="4"/>
      <c r="E130" s="4"/>
      <c r="AP130"/>
      <c r="AQ130"/>
      <c r="AR130"/>
      <c r="AS130"/>
      <c r="AT130"/>
      <c r="AU130"/>
    </row>
    <row r="131" spans="1:47" ht="16.5" x14ac:dyDescent="0.3">
      <c r="A131" s="4"/>
      <c r="B131" s="4"/>
      <c r="C131" s="4"/>
      <c r="D131" s="4"/>
      <c r="E131" s="4"/>
      <c r="AP131"/>
      <c r="AQ131"/>
      <c r="AR131"/>
      <c r="AS131"/>
      <c r="AT131"/>
      <c r="AU131"/>
    </row>
    <row r="132" spans="1:47" ht="16.5" x14ac:dyDescent="0.3">
      <c r="A132" s="4"/>
      <c r="B132" s="4"/>
      <c r="C132" s="4"/>
      <c r="D132" s="4"/>
      <c r="E132" s="4"/>
      <c r="AP132"/>
      <c r="AQ132"/>
      <c r="AR132"/>
      <c r="AS132"/>
      <c r="AT132"/>
      <c r="AU132"/>
    </row>
    <row r="133" spans="1:47" ht="16.5" x14ac:dyDescent="0.3">
      <c r="A133" s="4"/>
      <c r="B133" s="4"/>
      <c r="C133" s="4"/>
      <c r="D133" s="4"/>
      <c r="E133" s="4"/>
      <c r="AP133"/>
      <c r="AQ133"/>
      <c r="AR133"/>
      <c r="AS133"/>
      <c r="AT133"/>
      <c r="AU133"/>
    </row>
    <row r="134" spans="1:47" ht="16.5" x14ac:dyDescent="0.3">
      <c r="A134" s="4"/>
      <c r="B134" s="4"/>
      <c r="C134" s="4"/>
      <c r="D134" s="4"/>
      <c r="E134" s="4"/>
      <c r="AP134"/>
      <c r="AQ134"/>
      <c r="AR134"/>
      <c r="AS134"/>
      <c r="AT134"/>
      <c r="AU134"/>
    </row>
    <row r="135" spans="1:47" ht="16.5" x14ac:dyDescent="0.3">
      <c r="A135" s="4"/>
      <c r="B135" s="4"/>
      <c r="C135" s="4"/>
      <c r="D135" s="4"/>
      <c r="E135" s="4"/>
      <c r="AP135"/>
      <c r="AQ135"/>
      <c r="AR135"/>
      <c r="AS135"/>
      <c r="AT135"/>
      <c r="AU135"/>
    </row>
    <row r="136" spans="1:47" ht="16.5" x14ac:dyDescent="0.3">
      <c r="A136" s="4"/>
      <c r="B136" s="4"/>
      <c r="C136" s="4"/>
      <c r="D136" s="4"/>
      <c r="E136" s="4"/>
      <c r="AP136"/>
      <c r="AQ136"/>
      <c r="AR136"/>
      <c r="AS136"/>
      <c r="AT136"/>
      <c r="AU136"/>
    </row>
    <row r="137" spans="1:47" ht="16.5" x14ac:dyDescent="0.3">
      <c r="A137" s="4"/>
      <c r="B137" s="4"/>
      <c r="C137" s="4"/>
      <c r="D137" s="4"/>
      <c r="E137" s="4"/>
      <c r="AP137"/>
      <c r="AQ137"/>
      <c r="AR137"/>
      <c r="AS137"/>
      <c r="AT137"/>
      <c r="AU137"/>
    </row>
    <row r="138" spans="1:47" ht="16.5" x14ac:dyDescent="0.3">
      <c r="A138" s="4"/>
      <c r="B138" s="4"/>
      <c r="C138" s="4"/>
      <c r="D138" s="4"/>
      <c r="E138" s="4"/>
      <c r="AP138"/>
      <c r="AQ138"/>
      <c r="AR138"/>
      <c r="AS138"/>
      <c r="AT138"/>
      <c r="AU138"/>
    </row>
    <row r="139" spans="1:47" ht="16.5" x14ac:dyDescent="0.3">
      <c r="A139" s="4"/>
      <c r="B139" s="4"/>
      <c r="C139" s="4"/>
      <c r="D139" s="4"/>
      <c r="E139" s="4"/>
      <c r="AP139"/>
      <c r="AQ139"/>
      <c r="AR139"/>
      <c r="AS139"/>
      <c r="AT139"/>
      <c r="AU139"/>
    </row>
    <row r="140" spans="1:47" ht="16.5" x14ac:dyDescent="0.3">
      <c r="A140" s="4"/>
      <c r="B140" s="4"/>
      <c r="C140" s="4"/>
      <c r="D140" s="4"/>
      <c r="E140" s="4"/>
      <c r="AP140"/>
      <c r="AQ140"/>
      <c r="AR140"/>
      <c r="AS140"/>
      <c r="AT140"/>
      <c r="AU140"/>
    </row>
    <row r="141" spans="1:47" ht="16.5" x14ac:dyDescent="0.3">
      <c r="A141" s="4"/>
      <c r="B141" s="4"/>
      <c r="C141" s="4"/>
      <c r="D141" s="4"/>
      <c r="E141" s="4"/>
      <c r="AP141"/>
      <c r="AQ141"/>
      <c r="AR141"/>
      <c r="AS141"/>
      <c r="AT141"/>
      <c r="AU141"/>
    </row>
    <row r="142" spans="1:47" ht="16.5" x14ac:dyDescent="0.3">
      <c r="A142" s="4"/>
      <c r="B142" s="4"/>
      <c r="C142" s="4"/>
      <c r="D142" s="4"/>
      <c r="E142" s="4"/>
      <c r="AP142"/>
      <c r="AQ142"/>
      <c r="AR142"/>
      <c r="AS142"/>
      <c r="AT142"/>
      <c r="AU142"/>
    </row>
    <row r="143" spans="1:47" ht="16.5" x14ac:dyDescent="0.3">
      <c r="A143" s="4"/>
      <c r="B143" s="4"/>
      <c r="C143" s="4"/>
      <c r="D143" s="4"/>
      <c r="E143" s="4"/>
      <c r="AP143"/>
      <c r="AQ143"/>
      <c r="AR143"/>
      <c r="AS143"/>
      <c r="AT143"/>
      <c r="AU143"/>
    </row>
    <row r="144" spans="1:47" ht="16.5" x14ac:dyDescent="0.3">
      <c r="A144" s="4"/>
      <c r="B144" s="4"/>
      <c r="C144" s="4"/>
      <c r="D144" s="4"/>
      <c r="E144" s="4"/>
      <c r="AP144"/>
      <c r="AQ144"/>
      <c r="AR144"/>
      <c r="AS144"/>
      <c r="AT144"/>
      <c r="AU144"/>
    </row>
    <row r="145" spans="1:47" ht="16.5" x14ac:dyDescent="0.3">
      <c r="A145" s="4"/>
      <c r="B145" s="4"/>
      <c r="C145" s="4"/>
      <c r="D145" s="4"/>
      <c r="E145" s="4"/>
      <c r="AP145"/>
      <c r="AQ145"/>
      <c r="AR145"/>
      <c r="AS145"/>
      <c r="AT145"/>
      <c r="AU145"/>
    </row>
    <row r="146" spans="1:47" ht="16.5" x14ac:dyDescent="0.3">
      <c r="A146" s="4"/>
      <c r="B146" s="4"/>
      <c r="C146" s="4"/>
      <c r="D146" s="4"/>
      <c r="E146" s="4"/>
      <c r="AP146"/>
      <c r="AQ146"/>
      <c r="AR146"/>
      <c r="AS146"/>
      <c r="AT146"/>
      <c r="AU146"/>
    </row>
    <row r="147" spans="1:47" ht="16.5" x14ac:dyDescent="0.3">
      <c r="A147" s="4"/>
      <c r="B147" s="4"/>
      <c r="C147" s="4"/>
      <c r="D147" s="4"/>
      <c r="E147" s="4"/>
      <c r="AP147"/>
      <c r="AQ147"/>
      <c r="AR147"/>
      <c r="AS147"/>
      <c r="AT147"/>
      <c r="AU147"/>
    </row>
    <row r="148" spans="1:47" ht="16.5" x14ac:dyDescent="0.3">
      <c r="A148" s="4"/>
      <c r="B148" s="4"/>
      <c r="C148" s="4"/>
      <c r="D148" s="4"/>
      <c r="E148" s="4"/>
      <c r="AP148"/>
      <c r="AQ148"/>
      <c r="AR148"/>
      <c r="AS148"/>
      <c r="AT148"/>
      <c r="AU148"/>
    </row>
    <row r="149" spans="1:47" ht="16.5" x14ac:dyDescent="0.3">
      <c r="A149" s="4"/>
      <c r="B149" s="4"/>
      <c r="C149" s="4"/>
      <c r="D149" s="4"/>
      <c r="E149" s="4"/>
      <c r="AP149"/>
      <c r="AQ149"/>
      <c r="AR149"/>
      <c r="AS149"/>
      <c r="AT149"/>
      <c r="AU149"/>
    </row>
    <row r="150" spans="1:47" ht="16.5" x14ac:dyDescent="0.3">
      <c r="A150" s="4"/>
      <c r="B150" s="4"/>
      <c r="C150" s="4"/>
      <c r="D150" s="4"/>
      <c r="E150" s="4"/>
      <c r="AP150"/>
      <c r="AQ150"/>
      <c r="AR150"/>
      <c r="AS150"/>
      <c r="AT150"/>
      <c r="AU150"/>
    </row>
    <row r="151" spans="1:47" ht="16.5" x14ac:dyDescent="0.3">
      <c r="A151" s="4"/>
      <c r="B151" s="4"/>
      <c r="C151" s="4"/>
      <c r="D151" s="4"/>
      <c r="E151" s="4"/>
      <c r="AP151"/>
      <c r="AQ151"/>
      <c r="AR151"/>
      <c r="AS151"/>
      <c r="AT151"/>
      <c r="AU151"/>
    </row>
    <row r="152" spans="1:47" ht="16.5" x14ac:dyDescent="0.3">
      <c r="A152" s="4"/>
      <c r="B152" s="4"/>
      <c r="C152" s="4"/>
      <c r="D152" s="4"/>
      <c r="E152" s="4"/>
      <c r="AP152"/>
      <c r="AQ152"/>
      <c r="AR152"/>
      <c r="AS152"/>
      <c r="AT152"/>
      <c r="AU152"/>
    </row>
    <row r="153" spans="1:47" ht="16.5" x14ac:dyDescent="0.3">
      <c r="A153" s="4"/>
      <c r="B153" s="4"/>
      <c r="C153" s="4"/>
      <c r="D153" s="4"/>
      <c r="E153" s="4"/>
      <c r="AP153"/>
      <c r="AQ153"/>
      <c r="AR153"/>
      <c r="AS153"/>
      <c r="AT153"/>
      <c r="AU153"/>
    </row>
    <row r="154" spans="1:47" ht="16.5" x14ac:dyDescent="0.3">
      <c r="A154" s="4"/>
      <c r="B154" s="4"/>
      <c r="C154" s="4"/>
      <c r="D154" s="4"/>
      <c r="E154" s="4"/>
      <c r="AP154"/>
      <c r="AQ154"/>
      <c r="AR154"/>
      <c r="AS154"/>
      <c r="AT154"/>
      <c r="AU154"/>
    </row>
    <row r="155" spans="1:47" ht="16.5" x14ac:dyDescent="0.3">
      <c r="A155" s="4"/>
      <c r="B155" s="4"/>
      <c r="C155" s="4"/>
      <c r="D155" s="4"/>
      <c r="E155" s="4"/>
      <c r="AP155"/>
      <c r="AQ155"/>
      <c r="AR155"/>
      <c r="AS155"/>
      <c r="AT155"/>
      <c r="AU155"/>
    </row>
    <row r="156" spans="1:47" ht="16.5" x14ac:dyDescent="0.3">
      <c r="A156" s="4"/>
      <c r="B156" s="4"/>
      <c r="C156" s="4"/>
      <c r="D156" s="4"/>
      <c r="E156" s="4"/>
      <c r="AP156"/>
      <c r="AQ156"/>
      <c r="AR156"/>
      <c r="AS156"/>
      <c r="AT156"/>
      <c r="AU156"/>
    </row>
    <row r="157" spans="1:47" ht="16.5" x14ac:dyDescent="0.3">
      <c r="A157" s="4"/>
      <c r="B157" s="4"/>
      <c r="C157" s="4"/>
      <c r="D157" s="4"/>
      <c r="E157" s="4"/>
      <c r="AP157"/>
      <c r="AQ157"/>
      <c r="AR157"/>
      <c r="AS157"/>
      <c r="AT157"/>
      <c r="AU157"/>
    </row>
    <row r="158" spans="1:47" ht="16.5" x14ac:dyDescent="0.3">
      <c r="A158" s="4"/>
      <c r="B158" s="4"/>
      <c r="C158" s="4"/>
      <c r="D158" s="4"/>
      <c r="E158" s="4"/>
      <c r="AP158"/>
      <c r="AQ158"/>
      <c r="AR158"/>
      <c r="AS158"/>
      <c r="AT158"/>
      <c r="AU158"/>
    </row>
    <row r="159" spans="1:47" ht="16.5" x14ac:dyDescent="0.3">
      <c r="A159" s="4"/>
      <c r="B159" s="4"/>
      <c r="C159" s="4"/>
      <c r="D159" s="4"/>
      <c r="E159" s="4"/>
      <c r="AP159"/>
      <c r="AQ159"/>
      <c r="AR159"/>
      <c r="AS159"/>
      <c r="AT159"/>
      <c r="AU159"/>
    </row>
    <row r="160" spans="1:47" ht="16.5" x14ac:dyDescent="0.3">
      <c r="A160" s="4"/>
      <c r="B160" s="4"/>
      <c r="C160" s="4"/>
      <c r="D160" s="4"/>
      <c r="E160" s="4"/>
      <c r="AP160"/>
      <c r="AQ160"/>
      <c r="AR160"/>
      <c r="AS160"/>
      <c r="AT160"/>
      <c r="AU160"/>
    </row>
    <row r="161" spans="1:47" ht="16.5" x14ac:dyDescent="0.3">
      <c r="A161" s="4"/>
      <c r="B161" s="4"/>
      <c r="C161" s="4"/>
      <c r="D161" s="4"/>
      <c r="E161" s="4"/>
      <c r="AP161"/>
      <c r="AQ161"/>
      <c r="AR161"/>
      <c r="AS161"/>
      <c r="AT161"/>
      <c r="AU161"/>
    </row>
    <row r="162" spans="1:47" ht="16.5" x14ac:dyDescent="0.3">
      <c r="A162" s="4"/>
      <c r="B162" s="4"/>
      <c r="C162" s="4"/>
      <c r="D162" s="4"/>
      <c r="E162" s="4"/>
      <c r="AP162"/>
      <c r="AQ162"/>
      <c r="AR162"/>
      <c r="AS162"/>
      <c r="AT162"/>
      <c r="AU162"/>
    </row>
    <row r="163" spans="1:47" ht="16.5" x14ac:dyDescent="0.3">
      <c r="A163" s="4"/>
      <c r="B163" s="4"/>
      <c r="C163" s="4"/>
      <c r="D163" s="4"/>
      <c r="E163" s="4"/>
      <c r="AP163"/>
      <c r="AQ163"/>
      <c r="AR163"/>
      <c r="AS163"/>
      <c r="AT163"/>
      <c r="AU163"/>
    </row>
    <row r="164" spans="1:47" ht="16.5" x14ac:dyDescent="0.3">
      <c r="A164" s="4"/>
      <c r="B164" s="4"/>
      <c r="C164" s="4"/>
      <c r="D164" s="4"/>
      <c r="E164" s="4"/>
      <c r="AP164"/>
      <c r="AQ164"/>
      <c r="AR164"/>
      <c r="AS164"/>
      <c r="AT164"/>
      <c r="AU164"/>
    </row>
    <row r="165" spans="1:47" ht="16.5" x14ac:dyDescent="0.3">
      <c r="A165" s="4"/>
      <c r="B165" s="4"/>
      <c r="C165" s="4"/>
      <c r="D165" s="4"/>
      <c r="E165" s="4"/>
      <c r="AP165"/>
      <c r="AQ165"/>
      <c r="AR165"/>
      <c r="AS165"/>
      <c r="AT165"/>
      <c r="AU165"/>
    </row>
    <row r="166" spans="1:47" ht="16.5" x14ac:dyDescent="0.3">
      <c r="A166" s="4"/>
      <c r="B166" s="4"/>
      <c r="C166" s="4"/>
      <c r="D166" s="4"/>
      <c r="E166" s="4"/>
      <c r="AP166"/>
      <c r="AQ166"/>
      <c r="AR166"/>
      <c r="AS166"/>
      <c r="AT166"/>
      <c r="AU166"/>
    </row>
    <row r="167" spans="1:47" ht="16.5" x14ac:dyDescent="0.3">
      <c r="A167" s="4"/>
      <c r="B167" s="4"/>
      <c r="C167" s="4"/>
      <c r="D167" s="4"/>
      <c r="E167" s="4"/>
      <c r="AP167"/>
      <c r="AQ167"/>
      <c r="AR167"/>
      <c r="AS167"/>
      <c r="AT167"/>
      <c r="AU167"/>
    </row>
    <row r="168" spans="1:47" ht="16.5" x14ac:dyDescent="0.3">
      <c r="A168" s="4"/>
      <c r="B168" s="4"/>
      <c r="C168" s="4"/>
      <c r="D168" s="4"/>
      <c r="E168" s="4"/>
      <c r="AP168"/>
      <c r="AQ168"/>
      <c r="AR168"/>
      <c r="AS168"/>
      <c r="AT168"/>
      <c r="AU168"/>
    </row>
    <row r="169" spans="1:47" ht="16.5" x14ac:dyDescent="0.3">
      <c r="A169" s="4"/>
      <c r="B169" s="4"/>
      <c r="C169" s="4"/>
      <c r="D169" s="4"/>
      <c r="E169" s="4"/>
      <c r="AP169"/>
      <c r="AQ169"/>
      <c r="AR169"/>
      <c r="AS169"/>
      <c r="AT169"/>
      <c r="AU169"/>
    </row>
    <row r="170" spans="1:47" ht="16.5" x14ac:dyDescent="0.3">
      <c r="A170" s="4"/>
      <c r="B170" s="4"/>
      <c r="C170" s="4"/>
      <c r="D170" s="4"/>
      <c r="E170" s="4"/>
      <c r="AP170"/>
      <c r="AQ170"/>
      <c r="AR170"/>
      <c r="AS170"/>
      <c r="AT170"/>
      <c r="AU170"/>
    </row>
    <row r="171" spans="1:47" ht="16.5" x14ac:dyDescent="0.3">
      <c r="A171" s="4"/>
      <c r="B171" s="4"/>
      <c r="C171" s="4"/>
      <c r="D171" s="4"/>
      <c r="E171" s="4"/>
      <c r="AP171"/>
      <c r="AQ171"/>
      <c r="AR171"/>
      <c r="AS171"/>
      <c r="AT171"/>
      <c r="AU171"/>
    </row>
    <row r="172" spans="1:47" ht="16.5" x14ac:dyDescent="0.3">
      <c r="A172" s="4"/>
      <c r="B172" s="4"/>
      <c r="C172" s="4"/>
      <c r="D172" s="4"/>
      <c r="E172" s="4"/>
      <c r="AP172"/>
      <c r="AQ172"/>
      <c r="AR172"/>
      <c r="AS172"/>
      <c r="AT172"/>
      <c r="AU172"/>
    </row>
    <row r="173" spans="1:47" ht="16.5" x14ac:dyDescent="0.3">
      <c r="A173" s="4"/>
      <c r="B173" s="4"/>
      <c r="C173" s="4"/>
      <c r="D173" s="4"/>
      <c r="E173" s="4"/>
      <c r="AP173"/>
      <c r="AQ173"/>
      <c r="AR173"/>
      <c r="AS173"/>
      <c r="AT173"/>
      <c r="AU173"/>
    </row>
    <row r="174" spans="1:47" ht="16.5" x14ac:dyDescent="0.3">
      <c r="A174" s="4"/>
      <c r="B174" s="4"/>
      <c r="C174" s="4"/>
      <c r="D174" s="4"/>
      <c r="E174" s="4"/>
      <c r="AP174"/>
      <c r="AQ174"/>
      <c r="AR174"/>
      <c r="AS174"/>
      <c r="AT174"/>
      <c r="AU174"/>
    </row>
    <row r="175" spans="1:47" ht="16.5" x14ac:dyDescent="0.3">
      <c r="A175" s="4"/>
      <c r="B175" s="4"/>
      <c r="C175" s="4"/>
      <c r="D175" s="4"/>
      <c r="E175" s="4"/>
      <c r="AP175"/>
      <c r="AQ175"/>
      <c r="AR175"/>
      <c r="AS175"/>
      <c r="AT175"/>
      <c r="AU175"/>
    </row>
    <row r="176" spans="1:47" ht="16.5" x14ac:dyDescent="0.3">
      <c r="A176" s="4"/>
      <c r="B176" s="4"/>
      <c r="C176" s="4"/>
      <c r="D176" s="4"/>
      <c r="E176" s="4"/>
      <c r="AP176"/>
      <c r="AQ176"/>
      <c r="AR176"/>
      <c r="AS176"/>
      <c r="AT176"/>
      <c r="AU176"/>
    </row>
    <row r="177" spans="1:47" ht="16.5" x14ac:dyDescent="0.3">
      <c r="A177" s="4"/>
      <c r="B177" s="4"/>
      <c r="C177" s="4"/>
      <c r="D177" s="4"/>
      <c r="E177" s="4"/>
      <c r="AP177"/>
      <c r="AQ177"/>
      <c r="AR177"/>
      <c r="AS177"/>
      <c r="AT177"/>
      <c r="AU177"/>
    </row>
    <row r="178" spans="1:47" ht="16.5" x14ac:dyDescent="0.3">
      <c r="A178" s="4"/>
      <c r="B178" s="4"/>
      <c r="C178" s="4"/>
      <c r="D178" s="4"/>
      <c r="E178" s="4"/>
      <c r="AP178"/>
      <c r="AQ178"/>
      <c r="AR178"/>
      <c r="AS178"/>
      <c r="AT178"/>
      <c r="AU178"/>
    </row>
    <row r="179" spans="1:47" ht="16.5" x14ac:dyDescent="0.3">
      <c r="A179" s="4"/>
      <c r="B179" s="4"/>
      <c r="C179" s="4"/>
      <c r="D179" s="4"/>
      <c r="E179" s="4"/>
      <c r="AP179"/>
      <c r="AQ179"/>
      <c r="AR179"/>
      <c r="AS179"/>
      <c r="AT179"/>
      <c r="AU179"/>
    </row>
    <row r="180" spans="1:47" ht="16.5" x14ac:dyDescent="0.3">
      <c r="A180" s="4"/>
      <c r="B180" s="4"/>
      <c r="C180" s="4"/>
      <c r="D180" s="4"/>
      <c r="E180" s="4"/>
      <c r="AP180"/>
      <c r="AQ180"/>
      <c r="AR180"/>
      <c r="AS180"/>
      <c r="AT180"/>
      <c r="AU180"/>
    </row>
    <row r="181" spans="1:47" ht="16.5" x14ac:dyDescent="0.3">
      <c r="A181" s="4"/>
      <c r="B181" s="4"/>
      <c r="C181" s="4"/>
      <c r="D181" s="4"/>
      <c r="E181" s="4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MA.1P.AP</vt:lpstr>
      <vt:lpstr>MA.MAD.TS</vt:lpstr>
      <vt:lpstr>MA.MSE.MAPE</vt:lpstr>
      <vt:lpstr>BIA.MAD.MSE.MAPE.TS</vt:lpstr>
      <vt:lpstr>0.ArdiData28Fixed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2022-07-11T01:35:24Z</dcterms:modified>
</cp:coreProperties>
</file>