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a2035\Desktop\Forecasting\MA-2020\"/>
    </mc:Choice>
  </mc:AlternateContent>
  <xr:revisionPtr revIDLastSave="0" documentId="13_ncr:1_{C338A3DF-1F2D-4EF7-B443-6F72D113BAD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.DNCBA.Incoming" sheetId="27" r:id="rId1"/>
    <sheet name="2.Ex3MAvs6MA" sheetId="4" r:id="rId2"/>
    <sheet name="3.ExMA.MADEx1" sheetId="26" r:id="rId3"/>
    <sheet name="4.DynMA-TS (2)" sheetId="22" r:id="rId4"/>
    <sheet name="5.SeveralDynMA" sheetId="21" r:id="rId5"/>
    <sheet name="0.ArdiData" sheetId="9" r:id="rId6"/>
    <sheet name="0.ArdiData&amp;FixedData" sheetId="12" r:id="rId7"/>
    <sheet name="BookData" sheetId="6" r:id="rId8"/>
  </sheets>
  <definedNames>
    <definedName name="solver_adj" localSheetId="0" hidden="1">'1.DNCBA.Incoming'!$Q$1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'1.DNCBA.Incoming'!$H$21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typ" localSheetId="3" hidden="1">2</definedName>
    <definedName name="solver_val" localSheetId="0" hidden="1">0</definedName>
    <definedName name="solver_ver" localSheetId="0" hidden="1">3</definedName>
    <definedName name="solver_ver" localSheetId="3" hidden="1">16</definedName>
    <definedName name="Table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" i="27" l="1"/>
  <c r="N3" i="27"/>
  <c r="V3" i="27"/>
  <c r="N4" i="27"/>
  <c r="N7" i="27" s="1"/>
  <c r="V4" i="27"/>
  <c r="N5" i="27"/>
  <c r="V5" i="27"/>
  <c r="V6" i="27"/>
  <c r="O6" i="27"/>
  <c r="O3" i="27"/>
  <c r="O4" i="27"/>
  <c r="O5" i="27"/>
  <c r="O7" i="27"/>
  <c r="N6" i="27" l="1"/>
  <c r="V7" i="27"/>
  <c r="C8" i="27"/>
  <c r="D8" i="27"/>
  <c r="E8" i="27"/>
  <c r="G8" i="27" s="1"/>
  <c r="J8" i="27" s="1"/>
  <c r="F8" i="27"/>
  <c r="I8" i="27" s="1"/>
  <c r="N8" i="27"/>
  <c r="O8" i="27"/>
  <c r="H8" i="27" l="1"/>
  <c r="K8" i="27" s="1"/>
  <c r="V8" i="27"/>
  <c r="C9" i="27"/>
  <c r="D9" i="27"/>
  <c r="E9" i="27"/>
  <c r="F9" i="27"/>
  <c r="I9" i="27" s="1"/>
  <c r="G9" i="27"/>
  <c r="V9" i="27"/>
  <c r="C10" i="27"/>
  <c r="D10" i="27"/>
  <c r="F10" i="27" s="1"/>
  <c r="V10" i="27"/>
  <c r="C11" i="27"/>
  <c r="D11" i="27" s="1"/>
  <c r="V11" i="27"/>
  <c r="C12" i="27"/>
  <c r="D12" i="27" s="1"/>
  <c r="V12" i="27"/>
  <c r="C13" i="27"/>
  <c r="D13" i="27"/>
  <c r="E13" i="27" s="1"/>
  <c r="G13" i="27" s="1"/>
  <c r="F13" i="27"/>
  <c r="V13" i="27"/>
  <c r="C14" i="27"/>
  <c r="D14" i="27"/>
  <c r="F14" i="27" s="1"/>
  <c r="V14" i="27"/>
  <c r="C15" i="27"/>
  <c r="D15" i="27" s="1"/>
  <c r="V15" i="27"/>
  <c r="C16" i="27"/>
  <c r="D16" i="27" s="1"/>
  <c r="V16" i="27"/>
  <c r="C17" i="27"/>
  <c r="D17" i="27"/>
  <c r="E17" i="27" s="1"/>
  <c r="G17" i="27" s="1"/>
  <c r="F17" i="27"/>
  <c r="V17" i="27"/>
  <c r="C18" i="27"/>
  <c r="D18" i="27"/>
  <c r="F18" i="27" s="1"/>
  <c r="V18" i="27"/>
  <c r="C19" i="27"/>
  <c r="D19" i="27" s="1"/>
  <c r="V19" i="27"/>
  <c r="C20" i="27"/>
  <c r="D20" i="27" s="1"/>
  <c r="V20" i="27"/>
  <c r="C21" i="27"/>
  <c r="D21" i="27"/>
  <c r="E21" i="27" s="1"/>
  <c r="G21" i="27" s="1"/>
  <c r="F21" i="27"/>
  <c r="V21" i="27"/>
  <c r="C22" i="27"/>
  <c r="E27" i="27"/>
  <c r="D26" i="27"/>
  <c r="D27" i="27"/>
  <c r="G27" i="27"/>
  <c r="J26" i="27"/>
  <c r="C26" i="27"/>
  <c r="I29" i="27"/>
  <c r="I26" i="27"/>
  <c r="I27" i="27"/>
  <c r="C27" i="27"/>
  <c r="J27" i="27"/>
  <c r="H26" i="27"/>
  <c r="K27" i="27"/>
  <c r="G26" i="27"/>
  <c r="F27" i="27"/>
  <c r="C28" i="27"/>
  <c r="H29" i="27"/>
  <c r="K26" i="27"/>
  <c r="J29" i="27"/>
  <c r="F26" i="27"/>
  <c r="H27" i="27"/>
  <c r="E26" i="27"/>
  <c r="E12" i="27" l="1"/>
  <c r="G12" i="27" s="1"/>
  <c r="F12" i="27"/>
  <c r="E11" i="27"/>
  <c r="G11" i="27" s="1"/>
  <c r="F11" i="27"/>
  <c r="I11" i="27" s="1"/>
  <c r="E15" i="27"/>
  <c r="G15" i="27" s="1"/>
  <c r="F15" i="27"/>
  <c r="I16" i="27" s="1"/>
  <c r="F20" i="27"/>
  <c r="E20" i="27"/>
  <c r="G20" i="27" s="1"/>
  <c r="E19" i="27"/>
  <c r="G19" i="27" s="1"/>
  <c r="F19" i="27"/>
  <c r="I13" i="27"/>
  <c r="I14" i="27"/>
  <c r="I12" i="27"/>
  <c r="H13" i="27"/>
  <c r="K13" i="27" s="1"/>
  <c r="E16" i="27"/>
  <c r="G16" i="27" s="1"/>
  <c r="F16" i="27"/>
  <c r="E18" i="27"/>
  <c r="G18" i="27" s="1"/>
  <c r="E14" i="27"/>
  <c r="G14" i="27" s="1"/>
  <c r="E10" i="27"/>
  <c r="H9" i="27"/>
  <c r="K9" i="27" s="1"/>
  <c r="K21" i="27"/>
  <c r="I10" i="27"/>
  <c r="H14" i="27"/>
  <c r="K14" i="27" s="1"/>
  <c r="H10" i="27"/>
  <c r="K10" i="27" s="1"/>
  <c r="J9" i="27"/>
  <c r="H21" i="27"/>
  <c r="H17" i="27"/>
  <c r="K17" i="27" s="1"/>
  <c r="F15" i="4"/>
  <c r="G10" i="27" l="1"/>
  <c r="H15" i="27"/>
  <c r="K15" i="27" s="1"/>
  <c r="H19" i="27"/>
  <c r="K19" i="27" s="1"/>
  <c r="H18" i="27"/>
  <c r="H16" i="27"/>
  <c r="K16" i="27" s="1"/>
  <c r="H20" i="27"/>
  <c r="K20" i="27" s="1"/>
  <c r="H11" i="27"/>
  <c r="K11" i="27" s="1"/>
  <c r="H12" i="27"/>
  <c r="K12" i="27" s="1"/>
  <c r="I18" i="27"/>
  <c r="I23" i="27" s="1"/>
  <c r="I20" i="27"/>
  <c r="I21" i="27"/>
  <c r="I17" i="27"/>
  <c r="I19" i="27"/>
  <c r="I15" i="27"/>
  <c r="C7" i="26"/>
  <c r="D8" i="26" s="1"/>
  <c r="E8" i="26" s="1"/>
  <c r="C8" i="26"/>
  <c r="D9" i="26" s="1"/>
  <c r="E9" i="26" s="1"/>
  <c r="C9" i="26"/>
  <c r="D10" i="26" s="1"/>
  <c r="E10" i="26" s="1"/>
  <c r="C10" i="26"/>
  <c r="D11" i="26" s="1"/>
  <c r="E11" i="26" s="1"/>
  <c r="C11" i="26"/>
  <c r="D12" i="26" s="1"/>
  <c r="E12" i="26" s="1"/>
  <c r="C12" i="26"/>
  <c r="D13" i="26" s="1"/>
  <c r="E13" i="26" s="1"/>
  <c r="C13" i="26"/>
  <c r="D14" i="26" s="1"/>
  <c r="E14" i="26" s="1"/>
  <c r="C14" i="26"/>
  <c r="D15" i="26" s="1"/>
  <c r="E15" i="26" s="1"/>
  <c r="C15" i="26"/>
  <c r="D16" i="26" s="1"/>
  <c r="E16" i="26" s="1"/>
  <c r="C16" i="26"/>
  <c r="D17" i="26" s="1"/>
  <c r="E17" i="26" s="1"/>
  <c r="C17" i="26"/>
  <c r="D18" i="26" s="1"/>
  <c r="E18" i="26" s="1"/>
  <c r="C18" i="26"/>
  <c r="D19" i="26" s="1"/>
  <c r="E19" i="26" s="1"/>
  <c r="C19" i="26"/>
  <c r="D20" i="26" s="1"/>
  <c r="E20" i="26" s="1"/>
  <c r="C20" i="26"/>
  <c r="I24" i="27" l="1"/>
  <c r="N9" i="27"/>
  <c r="J15" i="27"/>
  <c r="J19" i="27"/>
  <c r="J12" i="27"/>
  <c r="J16" i="27"/>
  <c r="J17" i="27"/>
  <c r="J14" i="27"/>
  <c r="J21" i="27"/>
  <c r="J11" i="27"/>
  <c r="J20" i="27"/>
  <c r="J18" i="27"/>
  <c r="J23" i="27" s="1"/>
  <c r="J10" i="27"/>
  <c r="J13" i="27"/>
  <c r="H23" i="27"/>
  <c r="H24" i="27" s="1"/>
  <c r="K18" i="27"/>
  <c r="F20" i="26"/>
  <c r="F16" i="26"/>
  <c r="F17" i="26"/>
  <c r="F9" i="26"/>
  <c r="F10" i="26"/>
  <c r="F18" i="26"/>
  <c r="F11" i="26"/>
  <c r="F19" i="26"/>
  <c r="F12" i="26"/>
  <c r="F8" i="26"/>
  <c r="F13" i="26"/>
  <c r="F14" i="26"/>
  <c r="F15" i="26"/>
  <c r="Y30" i="22" l="1"/>
  <c r="Y29" i="22"/>
  <c r="Y28" i="22"/>
  <c r="Y27" i="22"/>
  <c r="Y26" i="22"/>
  <c r="Y25" i="22"/>
  <c r="Y24" i="22"/>
  <c r="Y23" i="22"/>
  <c r="Y22" i="22"/>
  <c r="Y21" i="22"/>
  <c r="Y20" i="22"/>
  <c r="Y19" i="22"/>
  <c r="Y18" i="22"/>
  <c r="Y17" i="22"/>
  <c r="Y16" i="22"/>
  <c r="Y15" i="22"/>
  <c r="Y14" i="22"/>
  <c r="Y13" i="22"/>
  <c r="Y12" i="22"/>
  <c r="Y11" i="22"/>
  <c r="Y10" i="22"/>
  <c r="Y9" i="22"/>
  <c r="Y8" i="22"/>
  <c r="Y7" i="22"/>
  <c r="Y6" i="22"/>
  <c r="Y5" i="22"/>
  <c r="Y4" i="22"/>
  <c r="Y3" i="22"/>
  <c r="E3" i="22"/>
  <c r="F3" i="22" s="1"/>
  <c r="G3" i="22" s="1"/>
  <c r="Y2" i="22"/>
  <c r="Y1" i="22"/>
  <c r="B1" i="22"/>
  <c r="M2" i="22"/>
  <c r="H3" i="22" l="1"/>
  <c r="I3" i="22" s="1"/>
  <c r="D3" i="21" l="1"/>
  <c r="E3" i="21"/>
  <c r="F3" i="21"/>
  <c r="G3" i="21"/>
  <c r="C4" i="21"/>
  <c r="D4" i="21"/>
  <c r="E4" i="21"/>
  <c r="F4" i="21"/>
  <c r="G4" i="21"/>
  <c r="C5" i="21"/>
  <c r="D5" i="21"/>
  <c r="E5" i="21"/>
  <c r="F5" i="21"/>
  <c r="G5" i="21"/>
  <c r="C6" i="21"/>
  <c r="D6" i="21"/>
  <c r="E6" i="21"/>
  <c r="F6" i="21"/>
  <c r="G6" i="21"/>
  <c r="C7" i="21"/>
  <c r="D7" i="21"/>
  <c r="E7" i="21"/>
  <c r="F7" i="21"/>
  <c r="G7" i="2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D8" i="21"/>
  <c r="E8" i="21"/>
  <c r="F8" i="21"/>
  <c r="G8" i="21"/>
  <c r="D9" i="21"/>
  <c r="E9" i="21"/>
  <c r="F9" i="21"/>
  <c r="G9" i="21"/>
  <c r="D10" i="21"/>
  <c r="E10" i="21"/>
  <c r="F10" i="21"/>
  <c r="G10" i="21"/>
  <c r="D11" i="21"/>
  <c r="E11" i="21"/>
  <c r="F11" i="21"/>
  <c r="G11" i="21"/>
  <c r="D12" i="21"/>
  <c r="E12" i="21"/>
  <c r="F12" i="21"/>
  <c r="G12" i="21"/>
  <c r="D13" i="21"/>
  <c r="E13" i="21"/>
  <c r="F13" i="21"/>
  <c r="G13" i="21"/>
  <c r="D14" i="21"/>
  <c r="E14" i="21"/>
  <c r="F14" i="21"/>
  <c r="G14" i="21"/>
  <c r="D15" i="21"/>
  <c r="E15" i="21"/>
  <c r="F15" i="21"/>
  <c r="G15" i="21"/>
  <c r="D16" i="21"/>
  <c r="E16" i="21"/>
  <c r="F16" i="21"/>
  <c r="G16" i="21"/>
  <c r="D17" i="21"/>
  <c r="E17" i="21"/>
  <c r="F17" i="21"/>
  <c r="G17" i="21"/>
  <c r="D18" i="21"/>
  <c r="E18" i="21"/>
  <c r="F18" i="21"/>
  <c r="G18" i="21"/>
  <c r="D19" i="21"/>
  <c r="E19" i="21"/>
  <c r="F19" i="21"/>
  <c r="G19" i="21"/>
  <c r="D20" i="21"/>
  <c r="E20" i="21"/>
  <c r="F20" i="21"/>
  <c r="G20" i="21"/>
  <c r="D21" i="21"/>
  <c r="E21" i="21"/>
  <c r="F21" i="21"/>
  <c r="G21" i="21"/>
  <c r="D22" i="21"/>
  <c r="E22" i="21"/>
  <c r="F22" i="21"/>
  <c r="G22" i="21"/>
  <c r="D23" i="21"/>
  <c r="E23" i="21"/>
  <c r="F23" i="21"/>
  <c r="G23" i="21"/>
  <c r="D24" i="21"/>
  <c r="E24" i="21"/>
  <c r="F24" i="21"/>
  <c r="G24" i="21"/>
  <c r="D25" i="21"/>
  <c r="E25" i="21"/>
  <c r="F25" i="21"/>
  <c r="G25" i="21"/>
  <c r="D26" i="21"/>
  <c r="E26" i="21"/>
  <c r="F26" i="21"/>
  <c r="G26" i="21"/>
  <c r="D27" i="21"/>
  <c r="E27" i="21"/>
  <c r="F27" i="21"/>
  <c r="G27" i="21"/>
  <c r="D28" i="21"/>
  <c r="E28" i="21"/>
  <c r="F28" i="21"/>
  <c r="G28" i="21"/>
  <c r="D29" i="21"/>
  <c r="E29" i="21"/>
  <c r="F29" i="21"/>
  <c r="G29" i="21"/>
  <c r="D30" i="21"/>
  <c r="E30" i="21"/>
  <c r="F30" i="21"/>
  <c r="G30" i="21"/>
  <c r="D31" i="21"/>
  <c r="E31" i="21"/>
  <c r="F31" i="21"/>
  <c r="G31" i="21"/>
  <c r="D32" i="21"/>
  <c r="E32" i="21"/>
  <c r="F32" i="21"/>
  <c r="G32" i="21"/>
  <c r="D33" i="21"/>
  <c r="E33" i="21"/>
  <c r="F33" i="21"/>
  <c r="G33" i="21"/>
  <c r="D34" i="21"/>
  <c r="E34" i="21"/>
  <c r="F34" i="21"/>
  <c r="G34" i="21"/>
  <c r="D35" i="21"/>
  <c r="E35" i="21"/>
  <c r="F35" i="21"/>
  <c r="G35" i="21"/>
  <c r="D36" i="21"/>
  <c r="E36" i="21"/>
  <c r="F36" i="21"/>
  <c r="G36" i="21"/>
  <c r="D37" i="21"/>
  <c r="E37" i="21"/>
  <c r="F37" i="21"/>
  <c r="G37" i="21"/>
  <c r="D38" i="21"/>
  <c r="E38" i="21"/>
  <c r="F38" i="21"/>
  <c r="G38" i="21"/>
  <c r="D39" i="21"/>
  <c r="E39" i="21"/>
  <c r="F39" i="21"/>
  <c r="G39" i="21"/>
  <c r="D40" i="21"/>
  <c r="E40" i="21"/>
  <c r="F40" i="21"/>
  <c r="G40" i="21"/>
  <c r="D41" i="21"/>
  <c r="E41" i="21"/>
  <c r="F41" i="21"/>
  <c r="G41" i="21"/>
  <c r="D42" i="21"/>
  <c r="E42" i="21"/>
  <c r="F42" i="21"/>
  <c r="G42" i="21"/>
  <c r="D43" i="21"/>
  <c r="E43" i="21"/>
  <c r="F43" i="21"/>
  <c r="G43" i="21"/>
  <c r="D44" i="21"/>
  <c r="E44" i="21"/>
  <c r="F44" i="21"/>
  <c r="G44" i="21"/>
  <c r="D45" i="21"/>
  <c r="E45" i="21"/>
  <c r="F45" i="21"/>
  <c r="G45" i="21"/>
  <c r="D46" i="21"/>
  <c r="E46" i="21"/>
  <c r="F46" i="21"/>
  <c r="G46" i="21"/>
  <c r="D47" i="21"/>
  <c r="E47" i="21"/>
  <c r="F47" i="21"/>
  <c r="G47" i="21"/>
  <c r="D48" i="21"/>
  <c r="E48" i="21"/>
  <c r="F48" i="21"/>
  <c r="G48" i="21"/>
  <c r="D49" i="21"/>
  <c r="E49" i="21"/>
  <c r="F49" i="21"/>
  <c r="G49" i="21"/>
  <c r="D50" i="21"/>
  <c r="E50" i="21"/>
  <c r="F50" i="21"/>
  <c r="G50" i="21"/>
  <c r="D51" i="21"/>
  <c r="E51" i="21"/>
  <c r="F51" i="21"/>
  <c r="G51" i="21"/>
  <c r="D52" i="21"/>
  <c r="E52" i="21"/>
  <c r="F52" i="21"/>
  <c r="G52" i="21"/>
  <c r="P77" i="12" l="1"/>
  <c r="L77" i="12"/>
  <c r="P76" i="12"/>
  <c r="L76" i="12"/>
  <c r="P75" i="12"/>
  <c r="L75" i="12"/>
  <c r="P74" i="12"/>
  <c r="L74" i="12"/>
  <c r="P73" i="12"/>
  <c r="L73" i="12"/>
  <c r="P72" i="12"/>
  <c r="L72" i="12"/>
  <c r="P71" i="12"/>
  <c r="L71" i="12"/>
  <c r="P70" i="12"/>
  <c r="L70" i="12"/>
  <c r="P69" i="12"/>
  <c r="L69" i="12"/>
  <c r="P68" i="12"/>
  <c r="L68" i="12"/>
  <c r="P67" i="12"/>
  <c r="L67" i="12"/>
  <c r="P66" i="12"/>
  <c r="L66" i="12"/>
  <c r="P65" i="12"/>
  <c r="L65" i="12"/>
  <c r="P64" i="12"/>
  <c r="L64" i="12"/>
  <c r="P63" i="12"/>
  <c r="L63" i="12"/>
  <c r="P62" i="12"/>
  <c r="L62" i="12"/>
  <c r="P61" i="12"/>
  <c r="L61" i="12"/>
  <c r="P60" i="12"/>
  <c r="L60" i="12"/>
  <c r="P59" i="12"/>
  <c r="L59" i="12"/>
  <c r="P58" i="12"/>
  <c r="L58" i="12"/>
  <c r="P57" i="12"/>
  <c r="L57" i="12"/>
  <c r="P56" i="12"/>
  <c r="L56" i="12"/>
  <c r="P55" i="12"/>
  <c r="L55" i="12"/>
  <c r="P54" i="12"/>
  <c r="L54" i="12"/>
  <c r="P53" i="12"/>
  <c r="L53" i="12"/>
  <c r="P52" i="12"/>
  <c r="L52" i="12"/>
  <c r="P51" i="12"/>
  <c r="L51" i="12"/>
  <c r="P50" i="12"/>
  <c r="L50" i="12"/>
  <c r="P49" i="12"/>
  <c r="L49" i="12"/>
  <c r="P48" i="12"/>
  <c r="L48" i="12"/>
  <c r="P47" i="12"/>
  <c r="L47" i="12"/>
  <c r="P46" i="12"/>
  <c r="L46" i="12"/>
  <c r="P45" i="12"/>
  <c r="L45" i="12"/>
  <c r="P44" i="12"/>
  <c r="L44" i="12"/>
  <c r="P43" i="12"/>
  <c r="L43" i="12"/>
  <c r="P42" i="12"/>
  <c r="L42" i="12"/>
  <c r="P41" i="12"/>
  <c r="L41" i="12"/>
  <c r="P40" i="12"/>
  <c r="L40" i="12"/>
  <c r="P39" i="12"/>
  <c r="L39" i="12"/>
  <c r="P38" i="12"/>
  <c r="L38" i="12"/>
  <c r="P37" i="12"/>
  <c r="L37" i="12"/>
  <c r="P36" i="12"/>
  <c r="L36" i="12"/>
  <c r="P35" i="12"/>
  <c r="L35" i="12"/>
  <c r="P34" i="12"/>
  <c r="L34" i="12"/>
  <c r="P33" i="12"/>
  <c r="L33" i="12"/>
  <c r="P32" i="12"/>
  <c r="L32" i="12"/>
  <c r="P31" i="12"/>
  <c r="L31" i="12"/>
  <c r="P30" i="12"/>
  <c r="L30" i="12"/>
  <c r="P29" i="12"/>
  <c r="L29" i="12"/>
  <c r="P28" i="12"/>
  <c r="L28" i="12"/>
  <c r="P27" i="12"/>
  <c r="L27" i="12"/>
  <c r="P26" i="12"/>
  <c r="L26" i="12"/>
  <c r="P25" i="12"/>
  <c r="L25" i="12"/>
  <c r="P24" i="12"/>
  <c r="L24" i="12"/>
  <c r="P23" i="12"/>
  <c r="L23" i="12"/>
  <c r="P22" i="12"/>
  <c r="L22" i="12"/>
  <c r="P21" i="12"/>
  <c r="L21" i="12"/>
  <c r="P20" i="12"/>
  <c r="L20" i="12"/>
  <c r="P19" i="12"/>
  <c r="L19" i="12"/>
  <c r="P18" i="12"/>
  <c r="L18" i="12"/>
  <c r="P17" i="12"/>
  <c r="L17" i="12"/>
  <c r="P16" i="12"/>
  <c r="L16" i="12"/>
  <c r="P15" i="12"/>
  <c r="L15" i="12"/>
  <c r="P14" i="12"/>
  <c r="L14" i="12"/>
  <c r="P13" i="12"/>
  <c r="L13" i="12"/>
  <c r="P12" i="12"/>
  <c r="L12" i="12"/>
  <c r="P11" i="12"/>
  <c r="L11" i="12"/>
  <c r="P10" i="12"/>
  <c r="L10" i="12"/>
  <c r="P9" i="12"/>
  <c r="L9" i="12"/>
  <c r="P8" i="12"/>
  <c r="L8" i="12"/>
  <c r="P7" i="12"/>
  <c r="L7" i="12"/>
  <c r="P6" i="12"/>
  <c r="L6" i="12"/>
  <c r="P5" i="12"/>
  <c r="L5" i="12"/>
  <c r="P4" i="12"/>
  <c r="L4" i="12"/>
  <c r="P3" i="12"/>
  <c r="L3" i="12"/>
  <c r="S1" i="12"/>
  <c r="R1" i="12"/>
  <c r="O69" i="12" l="1"/>
  <c r="Q69" i="12" s="1"/>
  <c r="D69" i="12" s="1"/>
  <c r="O6" i="12"/>
  <c r="Q6" i="12" s="1"/>
  <c r="D6" i="12" s="1"/>
  <c r="O37" i="12"/>
  <c r="Q37" i="12" s="1"/>
  <c r="D37" i="12" s="1"/>
  <c r="O53" i="12"/>
  <c r="Q53" i="12" s="1"/>
  <c r="D53" i="12" s="1"/>
  <c r="O77" i="12"/>
  <c r="Q77" i="12" s="1"/>
  <c r="D77" i="12" s="1"/>
  <c r="O21" i="12"/>
  <c r="Q21" i="12" s="1"/>
  <c r="D21" i="12" s="1"/>
  <c r="O3" i="12"/>
  <c r="Q3" i="12" s="1"/>
  <c r="O4" i="12"/>
  <c r="Q4" i="12" s="1"/>
  <c r="D4" i="12" s="1"/>
  <c r="O25" i="12"/>
  <c r="Q25" i="12" s="1"/>
  <c r="D25" i="12" s="1"/>
  <c r="O73" i="12"/>
  <c r="Q73" i="12" s="1"/>
  <c r="D73" i="12" s="1"/>
  <c r="O29" i="12"/>
  <c r="Q29" i="12" s="1"/>
  <c r="D29" i="12" s="1"/>
  <c r="O45" i="12"/>
  <c r="Q45" i="12" s="1"/>
  <c r="D45" i="12" s="1"/>
  <c r="O61" i="12"/>
  <c r="Q61" i="12" s="1"/>
  <c r="D61" i="12" s="1"/>
  <c r="O75" i="12"/>
  <c r="Q75" i="12" s="1"/>
  <c r="D75" i="12" s="1"/>
  <c r="O71" i="12"/>
  <c r="Q71" i="12" s="1"/>
  <c r="D71" i="12" s="1"/>
  <c r="O67" i="12"/>
  <c r="Q67" i="12" s="1"/>
  <c r="D67" i="12" s="1"/>
  <c r="O63" i="12"/>
  <c r="Q63" i="12" s="1"/>
  <c r="D63" i="12" s="1"/>
  <c r="O59" i="12"/>
  <c r="Q59" i="12" s="1"/>
  <c r="D59" i="12" s="1"/>
  <c r="O55" i="12"/>
  <c r="Q55" i="12" s="1"/>
  <c r="D55" i="12" s="1"/>
  <c r="O51" i="12"/>
  <c r="Q51" i="12" s="1"/>
  <c r="D51" i="12" s="1"/>
  <c r="O47" i="12"/>
  <c r="Q47" i="12" s="1"/>
  <c r="D47" i="12" s="1"/>
  <c r="O43" i="12"/>
  <c r="Q43" i="12" s="1"/>
  <c r="D43" i="12" s="1"/>
  <c r="O39" i="12"/>
  <c r="Q39" i="12" s="1"/>
  <c r="D39" i="12" s="1"/>
  <c r="O35" i="12"/>
  <c r="Q35" i="12" s="1"/>
  <c r="D35" i="12" s="1"/>
  <c r="O31" i="12"/>
  <c r="Q31" i="12" s="1"/>
  <c r="D31" i="12" s="1"/>
  <c r="O27" i="12"/>
  <c r="Q27" i="12" s="1"/>
  <c r="D27" i="12" s="1"/>
  <c r="O23" i="12"/>
  <c r="Q23" i="12" s="1"/>
  <c r="D23" i="12" s="1"/>
  <c r="O19" i="12"/>
  <c r="Q19" i="12" s="1"/>
  <c r="D19" i="12" s="1"/>
  <c r="O15" i="12"/>
  <c r="Q15" i="12" s="1"/>
  <c r="D15" i="12" s="1"/>
  <c r="O76" i="12"/>
  <c r="Q76" i="12" s="1"/>
  <c r="D76" i="12" s="1"/>
  <c r="O72" i="12"/>
  <c r="Q72" i="12" s="1"/>
  <c r="D72" i="12" s="1"/>
  <c r="O68" i="12"/>
  <c r="Q68" i="12" s="1"/>
  <c r="D68" i="12" s="1"/>
  <c r="O64" i="12"/>
  <c r="Q64" i="12" s="1"/>
  <c r="D64" i="12" s="1"/>
  <c r="O60" i="12"/>
  <c r="Q60" i="12" s="1"/>
  <c r="D60" i="12" s="1"/>
  <c r="O56" i="12"/>
  <c r="Q56" i="12" s="1"/>
  <c r="D56" i="12" s="1"/>
  <c r="O52" i="12"/>
  <c r="Q52" i="12" s="1"/>
  <c r="D52" i="12" s="1"/>
  <c r="O48" i="12"/>
  <c r="Q48" i="12" s="1"/>
  <c r="D48" i="12" s="1"/>
  <c r="O44" i="12"/>
  <c r="Q44" i="12" s="1"/>
  <c r="D44" i="12" s="1"/>
  <c r="O40" i="12"/>
  <c r="Q40" i="12" s="1"/>
  <c r="D40" i="12" s="1"/>
  <c r="O36" i="12"/>
  <c r="Q36" i="12" s="1"/>
  <c r="D36" i="12" s="1"/>
  <c r="O32" i="12"/>
  <c r="Q32" i="12" s="1"/>
  <c r="D32" i="12" s="1"/>
  <c r="O28" i="12"/>
  <c r="Q28" i="12" s="1"/>
  <c r="D28" i="12" s="1"/>
  <c r="O24" i="12"/>
  <c r="Q24" i="12" s="1"/>
  <c r="D24" i="12" s="1"/>
  <c r="O20" i="12"/>
  <c r="Q20" i="12" s="1"/>
  <c r="D20" i="12" s="1"/>
  <c r="O16" i="12"/>
  <c r="Q16" i="12" s="1"/>
  <c r="D16" i="12" s="1"/>
  <c r="O14" i="12"/>
  <c r="Q14" i="12" s="1"/>
  <c r="D14" i="12" s="1"/>
  <c r="O70" i="12"/>
  <c r="Q70" i="12" s="1"/>
  <c r="D70" i="12" s="1"/>
  <c r="O62" i="12"/>
  <c r="Q62" i="12" s="1"/>
  <c r="D62" i="12" s="1"/>
  <c r="O54" i="12"/>
  <c r="Q54" i="12" s="1"/>
  <c r="D54" i="12" s="1"/>
  <c r="O46" i="12"/>
  <c r="Q46" i="12" s="1"/>
  <c r="D46" i="12" s="1"/>
  <c r="O38" i="12"/>
  <c r="Q38" i="12" s="1"/>
  <c r="D38" i="12" s="1"/>
  <c r="O30" i="12"/>
  <c r="Q30" i="12" s="1"/>
  <c r="D30" i="12" s="1"/>
  <c r="O22" i="12"/>
  <c r="Q22" i="12" s="1"/>
  <c r="D22" i="12" s="1"/>
  <c r="O13" i="12"/>
  <c r="Q13" i="12" s="1"/>
  <c r="D13" i="12" s="1"/>
  <c r="O12" i="12"/>
  <c r="Q12" i="12" s="1"/>
  <c r="D12" i="12" s="1"/>
  <c r="O10" i="12"/>
  <c r="Q10" i="12" s="1"/>
  <c r="D10" i="12" s="1"/>
  <c r="O7" i="12"/>
  <c r="Q7" i="12" s="1"/>
  <c r="D7" i="12" s="1"/>
  <c r="O74" i="12"/>
  <c r="Q74" i="12" s="1"/>
  <c r="D74" i="12" s="1"/>
  <c r="O66" i="12"/>
  <c r="Q66" i="12" s="1"/>
  <c r="D66" i="12" s="1"/>
  <c r="O58" i="12"/>
  <c r="Q58" i="12" s="1"/>
  <c r="D58" i="12" s="1"/>
  <c r="O50" i="12"/>
  <c r="Q50" i="12" s="1"/>
  <c r="D50" i="12" s="1"/>
  <c r="O42" i="12"/>
  <c r="Q42" i="12" s="1"/>
  <c r="D42" i="12" s="1"/>
  <c r="O34" i="12"/>
  <c r="Q34" i="12" s="1"/>
  <c r="D34" i="12" s="1"/>
  <c r="O26" i="12"/>
  <c r="Q26" i="12" s="1"/>
  <c r="D26" i="12" s="1"/>
  <c r="O18" i="12"/>
  <c r="Q18" i="12" s="1"/>
  <c r="D18" i="12" s="1"/>
  <c r="O11" i="12"/>
  <c r="Q11" i="12" s="1"/>
  <c r="D11" i="12" s="1"/>
  <c r="O9" i="12"/>
  <c r="Q9" i="12" s="1"/>
  <c r="D9" i="12" s="1"/>
  <c r="O5" i="12"/>
  <c r="Q5" i="12" s="1"/>
  <c r="D5" i="12" s="1"/>
  <c r="O8" i="12"/>
  <c r="Q8" i="12" s="1"/>
  <c r="D8" i="12" s="1"/>
  <c r="O41" i="12"/>
  <c r="Q41" i="12" s="1"/>
  <c r="D41" i="12" s="1"/>
  <c r="O57" i="12"/>
  <c r="Q57" i="12" s="1"/>
  <c r="D57" i="12" s="1"/>
  <c r="O17" i="12"/>
  <c r="Q17" i="12" s="1"/>
  <c r="D17" i="12" s="1"/>
  <c r="O33" i="12"/>
  <c r="Q33" i="12" s="1"/>
  <c r="D33" i="12" s="1"/>
  <c r="O49" i="12"/>
  <c r="Q49" i="12" s="1"/>
  <c r="D49" i="12" s="1"/>
  <c r="O65" i="12"/>
  <c r="Q65" i="12" s="1"/>
  <c r="D65" i="12" s="1"/>
  <c r="B22" i="12" l="1"/>
  <c r="B16" i="12"/>
  <c r="B36" i="12"/>
  <c r="B64" i="12"/>
  <c r="B28" i="12"/>
  <c r="B48" i="12"/>
  <c r="B70" i="12"/>
  <c r="B44" i="12"/>
  <c r="B46" i="12"/>
  <c r="B10" i="12"/>
  <c r="B26" i="12"/>
  <c r="B58" i="12"/>
  <c r="B72" i="12"/>
  <c r="B60" i="12"/>
  <c r="B54" i="12"/>
  <c r="B51" i="12"/>
  <c r="B47" i="12"/>
  <c r="B76" i="12"/>
  <c r="B7" i="12"/>
  <c r="B33" i="12"/>
  <c r="B42" i="12"/>
  <c r="B75" i="12"/>
  <c r="B65" i="12"/>
  <c r="B63" i="12"/>
  <c r="B32" i="12"/>
  <c r="B9" i="12"/>
  <c r="B62" i="12"/>
  <c r="B13" i="12"/>
  <c r="B30" i="12"/>
  <c r="B19" i="12"/>
  <c r="B67" i="12"/>
  <c r="B4" i="12"/>
  <c r="C76" i="12"/>
  <c r="C72" i="12"/>
  <c r="C68" i="12"/>
  <c r="C64" i="12"/>
  <c r="C60" i="12"/>
  <c r="C56" i="12"/>
  <c r="C52" i="12"/>
  <c r="C48" i="12"/>
  <c r="C44" i="12"/>
  <c r="C40" i="12"/>
  <c r="C36" i="12"/>
  <c r="C32" i="12"/>
  <c r="C28" i="12"/>
  <c r="C24" i="12"/>
  <c r="C20" i="12"/>
  <c r="C16" i="12"/>
  <c r="C77" i="12"/>
  <c r="C73" i="12"/>
  <c r="C69" i="12"/>
  <c r="C65" i="12"/>
  <c r="C61" i="12"/>
  <c r="C57" i="12"/>
  <c r="C53" i="12"/>
  <c r="C49" i="12"/>
  <c r="C45" i="12"/>
  <c r="C41" i="12"/>
  <c r="C37" i="12"/>
  <c r="C33" i="12"/>
  <c r="C29" i="12"/>
  <c r="C25" i="12"/>
  <c r="C21" i="12"/>
  <c r="C17" i="12"/>
  <c r="C15" i="12"/>
  <c r="C75" i="12"/>
  <c r="C74" i="12"/>
  <c r="C67" i="12"/>
  <c r="C66" i="12"/>
  <c r="C59" i="12"/>
  <c r="C58" i="12"/>
  <c r="C51" i="12"/>
  <c r="C50" i="12"/>
  <c r="C43" i="12"/>
  <c r="C42" i="12"/>
  <c r="C35" i="12"/>
  <c r="C34" i="12"/>
  <c r="C27" i="12"/>
  <c r="C26" i="12"/>
  <c r="C19" i="12"/>
  <c r="C18" i="12"/>
  <c r="C13" i="12"/>
  <c r="C11" i="12"/>
  <c r="C8" i="12"/>
  <c r="C71" i="12"/>
  <c r="C70" i="12"/>
  <c r="C63" i="12"/>
  <c r="C62" i="12"/>
  <c r="C55" i="12"/>
  <c r="C54" i="12"/>
  <c r="C47" i="12"/>
  <c r="C46" i="12"/>
  <c r="C39" i="12"/>
  <c r="C38" i="12"/>
  <c r="C31" i="12"/>
  <c r="C30" i="12"/>
  <c r="C23" i="12"/>
  <c r="C22" i="12"/>
  <c r="C12" i="12"/>
  <c r="C10" i="12"/>
  <c r="C6" i="12"/>
  <c r="C7" i="12"/>
  <c r="C5" i="12"/>
  <c r="C4" i="12"/>
  <c r="C9" i="12"/>
  <c r="D3" i="12"/>
  <c r="C14" i="12"/>
  <c r="C3" i="12"/>
  <c r="B11" i="12"/>
  <c r="B34" i="12"/>
  <c r="B6" i="12"/>
  <c r="B74" i="12"/>
  <c r="B27" i="12"/>
  <c r="B43" i="12"/>
  <c r="B59" i="12"/>
  <c r="B40" i="12"/>
  <c r="B52" i="12"/>
  <c r="B20" i="12"/>
  <c r="B12" i="12"/>
  <c r="B61" i="12"/>
  <c r="B17" i="12"/>
  <c r="B37" i="12"/>
  <c r="B69" i="12"/>
  <c r="B29" i="12"/>
  <c r="B50" i="12"/>
  <c r="B25" i="12"/>
  <c r="B57" i="12"/>
  <c r="B14" i="12"/>
  <c r="B31" i="12"/>
  <c r="B5" i="12"/>
  <c r="B15" i="12"/>
  <c r="B38" i="12"/>
  <c r="B66" i="12"/>
  <c r="B35" i="12"/>
  <c r="B56" i="12"/>
  <c r="B24" i="12"/>
  <c r="B68" i="12"/>
  <c r="B45" i="12"/>
  <c r="B77" i="12"/>
  <c r="B49" i="12"/>
  <c r="B21" i="12"/>
  <c r="B53" i="12"/>
  <c r="B8" i="12"/>
  <c r="B18" i="12"/>
  <c r="B3" i="12"/>
  <c r="B41" i="12"/>
  <c r="B73" i="12"/>
  <c r="B23" i="12"/>
  <c r="B39" i="12"/>
  <c r="B55" i="12"/>
  <c r="B71" i="12"/>
  <c r="G32" i="4" l="1"/>
  <c r="J34" i="4" s="1"/>
  <c r="C32" i="4"/>
  <c r="F34" i="4" s="1"/>
  <c r="G31" i="4"/>
  <c r="H32" i="4" s="1"/>
  <c r="I32" i="4" s="1"/>
  <c r="J32" i="4" s="1"/>
  <c r="C31" i="4"/>
  <c r="D32" i="4" s="1"/>
  <c r="E32" i="4" s="1"/>
  <c r="F32" i="4" s="1"/>
  <c r="G30" i="4"/>
  <c r="H31" i="4" s="1"/>
  <c r="I31" i="4" s="1"/>
  <c r="J31" i="4" s="1"/>
  <c r="C30" i="4"/>
  <c r="D31" i="4" s="1"/>
  <c r="E31" i="4" s="1"/>
  <c r="F31" i="4" s="1"/>
  <c r="G29" i="4"/>
  <c r="H30" i="4" s="1"/>
  <c r="I30" i="4" s="1"/>
  <c r="J30" i="4" s="1"/>
  <c r="C29" i="4"/>
  <c r="D30" i="4" s="1"/>
  <c r="E30" i="4" s="1"/>
  <c r="F30" i="4" s="1"/>
  <c r="G28" i="4"/>
  <c r="H29" i="4" s="1"/>
  <c r="I29" i="4" s="1"/>
  <c r="J29" i="4" s="1"/>
  <c r="C28" i="4"/>
  <c r="D29" i="4" s="1"/>
  <c r="E29" i="4" s="1"/>
  <c r="F29" i="4" s="1"/>
  <c r="G27" i="4"/>
  <c r="H28" i="4" s="1"/>
  <c r="I28" i="4" s="1"/>
  <c r="J28" i="4" s="1"/>
  <c r="C27" i="4"/>
  <c r="D28" i="4" s="1"/>
  <c r="E28" i="4" s="1"/>
  <c r="F28" i="4" s="1"/>
  <c r="G26" i="4"/>
  <c r="H27" i="4" s="1"/>
  <c r="I27" i="4" s="1"/>
  <c r="J27" i="4" s="1"/>
  <c r="C26" i="4"/>
  <c r="D27" i="4" s="1"/>
  <c r="E27" i="4" s="1"/>
  <c r="F27" i="4" s="1"/>
  <c r="C25" i="4"/>
  <c r="D26" i="4" s="1"/>
  <c r="E26" i="4" s="1"/>
  <c r="F26" i="4" s="1"/>
  <c r="C24" i="4"/>
  <c r="D25" i="4" s="1"/>
  <c r="E25" i="4" s="1"/>
  <c r="F25" i="4" s="1"/>
  <c r="C23" i="4"/>
  <c r="D24" i="4" s="1"/>
  <c r="E24" i="4" s="1"/>
  <c r="F24" i="4" s="1"/>
  <c r="F33" i="4" l="1"/>
  <c r="J33" i="4"/>
  <c r="AF4" i="9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3" i="9"/>
  <c r="G9" i="4" l="1"/>
  <c r="G10" i="4"/>
  <c r="G11" i="4"/>
  <c r="G12" i="4"/>
  <c r="G13" i="4"/>
  <c r="G14" i="4"/>
  <c r="AB77" i="9" l="1"/>
  <c r="AB76" i="9"/>
  <c r="AB75" i="9"/>
  <c r="AB74" i="9"/>
  <c r="AB73" i="9"/>
  <c r="AB72" i="9"/>
  <c r="AB71" i="9"/>
  <c r="AB70" i="9"/>
  <c r="AB69" i="9"/>
  <c r="AB68" i="9"/>
  <c r="AB67" i="9"/>
  <c r="AB66" i="9"/>
  <c r="AB65" i="9"/>
  <c r="AB64" i="9"/>
  <c r="AB63" i="9"/>
  <c r="AB62" i="9"/>
  <c r="AB61" i="9"/>
  <c r="AB60" i="9"/>
  <c r="AB59" i="9"/>
  <c r="AB58" i="9"/>
  <c r="AB57" i="9"/>
  <c r="AB56" i="9"/>
  <c r="AB55" i="9"/>
  <c r="AB54" i="9"/>
  <c r="AB53" i="9"/>
  <c r="AB52" i="9"/>
  <c r="AB51" i="9"/>
  <c r="AB50" i="9"/>
  <c r="AB49" i="9"/>
  <c r="AB48" i="9"/>
  <c r="AB47" i="9"/>
  <c r="AB46" i="9"/>
  <c r="AB45" i="9"/>
  <c r="AB44" i="9"/>
  <c r="AB43" i="9"/>
  <c r="AB42" i="9"/>
  <c r="AB41" i="9"/>
  <c r="AB40" i="9"/>
  <c r="AB39" i="9"/>
  <c r="AB38" i="9"/>
  <c r="AB37" i="9"/>
  <c r="AB36" i="9"/>
  <c r="AB35" i="9"/>
  <c r="AB34" i="9"/>
  <c r="AB33" i="9"/>
  <c r="AB32" i="9"/>
  <c r="AB31" i="9"/>
  <c r="AB30" i="9"/>
  <c r="AB29" i="9"/>
  <c r="AB28" i="9"/>
  <c r="AB27" i="9"/>
  <c r="AB26" i="9"/>
  <c r="AB25" i="9"/>
  <c r="AB24" i="9"/>
  <c r="AB23" i="9"/>
  <c r="AB22" i="9"/>
  <c r="AB21" i="9"/>
  <c r="AB20" i="9"/>
  <c r="AB19" i="9"/>
  <c r="AB18" i="9"/>
  <c r="AB17" i="9"/>
  <c r="AB16" i="9"/>
  <c r="AB15" i="9"/>
  <c r="AB14" i="9"/>
  <c r="AB13" i="9"/>
  <c r="AB12" i="9"/>
  <c r="AB11" i="9"/>
  <c r="AB10" i="9"/>
  <c r="AB9" i="9"/>
  <c r="AB8" i="9"/>
  <c r="AB7" i="9"/>
  <c r="AB6" i="9"/>
  <c r="AB5" i="9"/>
  <c r="AB4" i="9"/>
  <c r="AB3" i="9"/>
  <c r="AI1" i="9"/>
  <c r="AH1" i="9"/>
  <c r="Q9" i="6"/>
  <c r="P9" i="6"/>
  <c r="O9" i="6"/>
  <c r="Q6" i="6"/>
  <c r="P6" i="6"/>
  <c r="O6" i="6"/>
  <c r="Q4" i="6"/>
  <c r="P4" i="6"/>
  <c r="O4" i="6"/>
  <c r="Q3" i="6"/>
  <c r="P3" i="6"/>
  <c r="O3" i="6"/>
  <c r="Q2" i="6"/>
  <c r="P2" i="6"/>
  <c r="O2" i="6"/>
  <c r="H2" i="6"/>
  <c r="C5" i="4"/>
  <c r="D6" i="4" s="1"/>
  <c r="E6" i="4" s="1"/>
  <c r="F6" i="4" s="1"/>
  <c r="C6" i="4"/>
  <c r="D7" i="4" s="1"/>
  <c r="E7" i="4" s="1"/>
  <c r="F7" i="4" s="1"/>
  <c r="C7" i="4"/>
  <c r="D8" i="4" s="1"/>
  <c r="E8" i="4" s="1"/>
  <c r="F8" i="4" s="1"/>
  <c r="C8" i="4"/>
  <c r="D9" i="4" s="1"/>
  <c r="E9" i="4" s="1"/>
  <c r="F9" i="4" s="1"/>
  <c r="G8" i="4"/>
  <c r="H9" i="4" s="1"/>
  <c r="I9" i="4" s="1"/>
  <c r="J9" i="4" s="1"/>
  <c r="C9" i="4"/>
  <c r="H10" i="4"/>
  <c r="I10" i="4" s="1"/>
  <c r="J10" i="4" s="1"/>
  <c r="C10" i="4"/>
  <c r="H11" i="4"/>
  <c r="I11" i="4" s="1"/>
  <c r="J11" i="4" s="1"/>
  <c r="C11" i="4"/>
  <c r="H12" i="4"/>
  <c r="I12" i="4" s="1"/>
  <c r="J12" i="4" s="1"/>
  <c r="C12" i="4"/>
  <c r="H13" i="4"/>
  <c r="I13" i="4" s="1"/>
  <c r="J13" i="4" s="1"/>
  <c r="C13" i="4"/>
  <c r="H14" i="4"/>
  <c r="I14" i="4" s="1"/>
  <c r="J14" i="4" s="1"/>
  <c r="C14" i="4"/>
  <c r="F16" i="4" s="1"/>
  <c r="J16" i="4"/>
  <c r="O5" i="6" l="1"/>
  <c r="O8" i="6" s="1"/>
  <c r="O7" i="6"/>
  <c r="P5" i="6"/>
  <c r="P8" i="6" s="1"/>
  <c r="P7" i="6"/>
  <c r="D13" i="4"/>
  <c r="E13" i="4" s="1"/>
  <c r="F13" i="4" s="1"/>
  <c r="D11" i="4"/>
  <c r="E11" i="4" s="1"/>
  <c r="F11" i="4" s="1"/>
  <c r="D10" i="4"/>
  <c r="E10" i="4" s="1"/>
  <c r="F10" i="4" s="1"/>
  <c r="D14" i="4"/>
  <c r="E14" i="4" s="1"/>
  <c r="F14" i="4" s="1"/>
  <c r="D12" i="4"/>
  <c r="E12" i="4" s="1"/>
  <c r="F12" i="4" s="1"/>
  <c r="AE10" i="9"/>
  <c r="AE5" i="9"/>
  <c r="AE9" i="9"/>
  <c r="AE13" i="9"/>
  <c r="AE17" i="9"/>
  <c r="AE21" i="9"/>
  <c r="AG21" i="9" s="1"/>
  <c r="AE25" i="9"/>
  <c r="AE29" i="9"/>
  <c r="AE33" i="9"/>
  <c r="AG33" i="9" s="1"/>
  <c r="AE37" i="9"/>
  <c r="AG37" i="9" s="1"/>
  <c r="AE41" i="9"/>
  <c r="AE45" i="9"/>
  <c r="AE49" i="9"/>
  <c r="AE53" i="9"/>
  <c r="AE57" i="9"/>
  <c r="AE61" i="9"/>
  <c r="AG61" i="9" s="1"/>
  <c r="AE65" i="9"/>
  <c r="AE69" i="9"/>
  <c r="AE73" i="9"/>
  <c r="AE77" i="9"/>
  <c r="AG77" i="9" s="1"/>
  <c r="AE6" i="9"/>
  <c r="AE14" i="9"/>
  <c r="AE18" i="9"/>
  <c r="AE22" i="9"/>
  <c r="AE26" i="9"/>
  <c r="AE30" i="9"/>
  <c r="AG30" i="9" s="1"/>
  <c r="AE34" i="9"/>
  <c r="AE38" i="9"/>
  <c r="AE42" i="9"/>
  <c r="AE46" i="9"/>
  <c r="AE50" i="9"/>
  <c r="AE54" i="9"/>
  <c r="AE58" i="9"/>
  <c r="AE62" i="9"/>
  <c r="AE66" i="9"/>
  <c r="AE70" i="9"/>
  <c r="AE74" i="9"/>
  <c r="AE7" i="9"/>
  <c r="AE11" i="9"/>
  <c r="AE15" i="9"/>
  <c r="AE19" i="9"/>
  <c r="AE23" i="9"/>
  <c r="AE27" i="9"/>
  <c r="AE31" i="9"/>
  <c r="AE35" i="9"/>
  <c r="AE39" i="9"/>
  <c r="AE43" i="9"/>
  <c r="AE47" i="9"/>
  <c r="AG47" i="9" s="1"/>
  <c r="AE51" i="9"/>
  <c r="AE55" i="9"/>
  <c r="AE59" i="9"/>
  <c r="AG59" i="9" s="1"/>
  <c r="AE63" i="9"/>
  <c r="AE67" i="9"/>
  <c r="AE71" i="9"/>
  <c r="AE75" i="9"/>
  <c r="AE4" i="9"/>
  <c r="AE8" i="9"/>
  <c r="AE12" i="9"/>
  <c r="AE16" i="9"/>
  <c r="AE20" i="9"/>
  <c r="AE24" i="9"/>
  <c r="AE28" i="9"/>
  <c r="AE32" i="9"/>
  <c r="AE36" i="9"/>
  <c r="AE40" i="9"/>
  <c r="AE44" i="9"/>
  <c r="AE48" i="9"/>
  <c r="AE52" i="9"/>
  <c r="AE56" i="9"/>
  <c r="AE60" i="9"/>
  <c r="AE64" i="9"/>
  <c r="AE68" i="9"/>
  <c r="AE72" i="9"/>
  <c r="AG72" i="9" s="1"/>
  <c r="AE76" i="9"/>
  <c r="AE3" i="9"/>
  <c r="AG3" i="9" s="1"/>
  <c r="Q7" i="6"/>
  <c r="G3" i="6"/>
  <c r="I2" i="6"/>
  <c r="F2" i="6"/>
  <c r="Q5" i="6"/>
  <c r="Q8" i="6" s="1"/>
  <c r="J15" i="4"/>
  <c r="AG5" i="9" l="1"/>
  <c r="D5" i="9" s="1"/>
  <c r="AG60" i="9"/>
  <c r="D60" i="9" s="1"/>
  <c r="AG44" i="9"/>
  <c r="D44" i="9" s="1"/>
  <c r="AG28" i="9"/>
  <c r="D28" i="9" s="1"/>
  <c r="AG74" i="9"/>
  <c r="D74" i="9" s="1"/>
  <c r="AG50" i="9"/>
  <c r="D50" i="9" s="1"/>
  <c r="AG22" i="9"/>
  <c r="D22" i="9" s="1"/>
  <c r="AG65" i="9"/>
  <c r="D65" i="9" s="1"/>
  <c r="AG49" i="9"/>
  <c r="D49" i="9" s="1"/>
  <c r="AG42" i="9"/>
  <c r="D42" i="9" s="1"/>
  <c r="AG31" i="9"/>
  <c r="D31" i="9" s="1"/>
  <c r="AG27" i="9"/>
  <c r="D27" i="9" s="1"/>
  <c r="AG23" i="9"/>
  <c r="D23" i="9" s="1"/>
  <c r="AG76" i="9"/>
  <c r="D76" i="9" s="1"/>
  <c r="AG56" i="9"/>
  <c r="D56" i="9" s="1"/>
  <c r="AG40" i="9"/>
  <c r="D40" i="9" s="1"/>
  <c r="AG24" i="9"/>
  <c r="D24" i="9" s="1"/>
  <c r="AG70" i="9"/>
  <c r="D70" i="9" s="1"/>
  <c r="AG38" i="9"/>
  <c r="D38" i="9" s="1"/>
  <c r="AG45" i="9"/>
  <c r="D45" i="9" s="1"/>
  <c r="AG29" i="9"/>
  <c r="D29" i="9" s="1"/>
  <c r="AG66" i="9"/>
  <c r="D66" i="9" s="1"/>
  <c r="AG34" i="9"/>
  <c r="D34" i="9" s="1"/>
  <c r="AG75" i="9"/>
  <c r="D75" i="9" s="1"/>
  <c r="AG71" i="9"/>
  <c r="D71" i="9" s="1"/>
  <c r="AG67" i="9"/>
  <c r="D67" i="9" s="1"/>
  <c r="AG68" i="9"/>
  <c r="D68" i="9" s="1"/>
  <c r="AG52" i="9"/>
  <c r="D52" i="9" s="1"/>
  <c r="AG36" i="9"/>
  <c r="D36" i="9" s="1"/>
  <c r="AG20" i="9"/>
  <c r="D20" i="9" s="1"/>
  <c r="AG62" i="9"/>
  <c r="D62" i="9" s="1"/>
  <c r="AG73" i="9"/>
  <c r="D73" i="9" s="1"/>
  <c r="AG57" i="9"/>
  <c r="D57" i="9" s="1"/>
  <c r="AG41" i="9"/>
  <c r="D41" i="9" s="1"/>
  <c r="AG25" i="9"/>
  <c r="D25" i="9" s="1"/>
  <c r="AG54" i="9"/>
  <c r="D54" i="9" s="1"/>
  <c r="AG63" i="9"/>
  <c r="D63" i="9" s="1"/>
  <c r="AG55" i="9"/>
  <c r="D55" i="9" s="1"/>
  <c r="AG51" i="9"/>
  <c r="D51" i="9" s="1"/>
  <c r="AG64" i="9"/>
  <c r="D64" i="9" s="1"/>
  <c r="AG48" i="9"/>
  <c r="D48" i="9" s="1"/>
  <c r="AG32" i="9"/>
  <c r="D32" i="9" s="1"/>
  <c r="AG4" i="9"/>
  <c r="D4" i="9" s="1"/>
  <c r="AG58" i="9"/>
  <c r="D58" i="9" s="1"/>
  <c r="AG26" i="9"/>
  <c r="D26" i="9" s="1"/>
  <c r="AG69" i="9"/>
  <c r="D69" i="9" s="1"/>
  <c r="AG53" i="9"/>
  <c r="D53" i="9" s="1"/>
  <c r="AG46" i="9"/>
  <c r="D46" i="9" s="1"/>
  <c r="AG43" i="9"/>
  <c r="AG39" i="9"/>
  <c r="D39" i="9" s="1"/>
  <c r="AG35" i="9"/>
  <c r="D35" i="9" s="1"/>
  <c r="D61" i="9"/>
  <c r="D72" i="9"/>
  <c r="D30" i="9"/>
  <c r="D37" i="9"/>
  <c r="D21" i="9"/>
  <c r="D47" i="9"/>
  <c r="D59" i="9"/>
  <c r="D33" i="9"/>
  <c r="D77" i="9"/>
  <c r="H3" i="6"/>
  <c r="F3" i="6" s="1"/>
  <c r="J2" i="6"/>
  <c r="D43" i="9" l="1"/>
  <c r="D3" i="9"/>
  <c r="AG6" i="9"/>
  <c r="AG7" i="9"/>
  <c r="AG10" i="9"/>
  <c r="AG11" i="9"/>
  <c r="I3" i="6"/>
  <c r="G4" i="6"/>
  <c r="AG8" i="9" l="1"/>
  <c r="D6" i="9"/>
  <c r="AG14" i="9"/>
  <c r="AG16" i="9"/>
  <c r="H4" i="6"/>
  <c r="F4" i="6" s="1"/>
  <c r="J3" i="6"/>
  <c r="D8" i="9" l="1"/>
  <c r="AG12" i="9"/>
  <c r="AG13" i="9"/>
  <c r="AG9" i="9"/>
  <c r="D7" i="9"/>
  <c r="D10" i="9"/>
  <c r="D11" i="9"/>
  <c r="G5" i="6"/>
  <c r="I4" i="6"/>
  <c r="AG15" i="9" l="1"/>
  <c r="D9" i="9"/>
  <c r="D13" i="9"/>
  <c r="D12" i="9"/>
  <c r="D14" i="9"/>
  <c r="D16" i="9"/>
  <c r="J4" i="6"/>
  <c r="H5" i="6"/>
  <c r="F5" i="6" s="1"/>
  <c r="AG18" i="9" l="1"/>
  <c r="D15" i="9"/>
  <c r="G6" i="6"/>
  <c r="I5" i="6"/>
  <c r="AG17" i="9" l="1"/>
  <c r="AG19" i="9"/>
  <c r="H6" i="6"/>
  <c r="J5" i="6"/>
  <c r="B67" i="9" l="1"/>
  <c r="B30" i="9"/>
  <c r="B3" i="9"/>
  <c r="C3" i="9"/>
  <c r="C35" i="9"/>
  <c r="C67" i="9"/>
  <c r="C58" i="9"/>
  <c r="C73" i="9"/>
  <c r="C29" i="9"/>
  <c r="C60" i="9"/>
  <c r="C32" i="9"/>
  <c r="C30" i="9"/>
  <c r="C61" i="9"/>
  <c r="C17" i="9"/>
  <c r="C64" i="9"/>
  <c r="C68" i="9"/>
  <c r="C24" i="9"/>
  <c r="C59" i="9"/>
  <c r="C15" i="9"/>
  <c r="C53" i="9"/>
  <c r="C26" i="9"/>
  <c r="C9" i="9"/>
  <c r="C33" i="9"/>
  <c r="C57" i="9"/>
  <c r="C54" i="9"/>
  <c r="C4" i="9"/>
  <c r="C43" i="9"/>
  <c r="C14" i="9"/>
  <c r="C36" i="9"/>
  <c r="C39" i="9"/>
  <c r="C70" i="9"/>
  <c r="C23" i="9"/>
  <c r="C65" i="9"/>
  <c r="C41" i="9"/>
  <c r="C49" i="9"/>
  <c r="C19" i="9"/>
  <c r="C37" i="9"/>
  <c r="C72" i="9"/>
  <c r="C21" i="9"/>
  <c r="C48" i="9"/>
  <c r="C31" i="9"/>
  <c r="C55" i="9"/>
  <c r="C16" i="9"/>
  <c r="C25" i="9"/>
  <c r="C74" i="9"/>
  <c r="C11" i="9"/>
  <c r="C51" i="9"/>
  <c r="C47" i="9"/>
  <c r="C69" i="9"/>
  <c r="C77" i="9"/>
  <c r="C50" i="9"/>
  <c r="C13" i="9"/>
  <c r="C62" i="9"/>
  <c r="C52" i="9"/>
  <c r="C42" i="9"/>
  <c r="C5" i="9"/>
  <c r="C38" i="9"/>
  <c r="C28" i="9"/>
  <c r="C66" i="9"/>
  <c r="C40" i="9"/>
  <c r="C7" i="9"/>
  <c r="C71" i="9"/>
  <c r="C56" i="9"/>
  <c r="C45" i="9"/>
  <c r="C6" i="9"/>
  <c r="C44" i="9"/>
  <c r="C18" i="9"/>
  <c r="C8" i="9"/>
  <c r="C46" i="9"/>
  <c r="C20" i="9"/>
  <c r="C10" i="9"/>
  <c r="C63" i="9"/>
  <c r="C22" i="9"/>
  <c r="C75" i="9"/>
  <c r="C34" i="9"/>
  <c r="C27" i="9"/>
  <c r="C12" i="9"/>
  <c r="C76" i="9"/>
  <c r="B51" i="9"/>
  <c r="B58" i="9"/>
  <c r="B16" i="9"/>
  <c r="B16" i="22" s="1"/>
  <c r="C16" i="22" s="1"/>
  <c r="B33" i="9"/>
  <c r="B25" i="9"/>
  <c r="B25" i="22" s="1"/>
  <c r="C25" i="22" s="1"/>
  <c r="B24" i="9"/>
  <c r="B24" i="22" s="1"/>
  <c r="C24" i="22" s="1"/>
  <c r="B55" i="9"/>
  <c r="B17" i="9"/>
  <c r="B17" i="22" s="1"/>
  <c r="C17" i="22" s="1"/>
  <c r="B34" i="9"/>
  <c r="B31" i="9"/>
  <c r="B31" i="22" s="1"/>
  <c r="C31" i="22" s="1"/>
  <c r="B57" i="9"/>
  <c r="B18" i="9"/>
  <c r="B18" i="22" s="1"/>
  <c r="C18" i="22" s="1"/>
  <c r="B48" i="9"/>
  <c r="B29" i="9"/>
  <c r="B29" i="22" s="1"/>
  <c r="C29" i="22" s="1"/>
  <c r="B22" i="9"/>
  <c r="B22" i="22" s="1"/>
  <c r="C22" i="22" s="1"/>
  <c r="B68" i="9"/>
  <c r="B41" i="9"/>
  <c r="B77" i="9"/>
  <c r="B7" i="9"/>
  <c r="B7" i="22" s="1"/>
  <c r="C7" i="22" s="1"/>
  <c r="B8" i="9"/>
  <c r="B8" i="22" s="1"/>
  <c r="C8" i="22" s="1"/>
  <c r="B49" i="9"/>
  <c r="B36" i="9"/>
  <c r="B26" i="9"/>
  <c r="B26" i="22" s="1"/>
  <c r="C26" i="22" s="1"/>
  <c r="B21" i="9"/>
  <c r="B21" i="22" s="1"/>
  <c r="C21" i="22" s="1"/>
  <c r="B64" i="9"/>
  <c r="B28" i="9"/>
  <c r="B28" i="22" s="1"/>
  <c r="C28" i="22" s="1"/>
  <c r="B37" i="9"/>
  <c r="B10" i="9"/>
  <c r="B10" i="22" s="1"/>
  <c r="C10" i="22" s="1"/>
  <c r="B70" i="9"/>
  <c r="B53" i="9"/>
  <c r="B61" i="9"/>
  <c r="B23" i="9"/>
  <c r="B23" i="22" s="1"/>
  <c r="C23" i="22" s="1"/>
  <c r="B20" i="9"/>
  <c r="B20" i="22" s="1"/>
  <c r="C20" i="22" s="1"/>
  <c r="B44" i="9"/>
  <c r="B62" i="9"/>
  <c r="B69" i="9"/>
  <c r="B15" i="9"/>
  <c r="B15" i="22" s="1"/>
  <c r="C15" i="22" s="1"/>
  <c r="B74" i="9"/>
  <c r="B60" i="9"/>
  <c r="B5" i="9"/>
  <c r="B5" i="22" s="1"/>
  <c r="C5" i="22" s="1"/>
  <c r="B9" i="9"/>
  <c r="B9" i="22" s="1"/>
  <c r="C9" i="22" s="1"/>
  <c r="B39" i="9"/>
  <c r="B42" i="9"/>
  <c r="B75" i="9"/>
  <c r="B47" i="9"/>
  <c r="B50" i="9"/>
  <c r="B72" i="9"/>
  <c r="B71" i="9"/>
  <c r="B40" i="9"/>
  <c r="B13" i="9"/>
  <c r="B13" i="22" s="1"/>
  <c r="C13" i="22" s="1"/>
  <c r="D19" i="9"/>
  <c r="B76" i="9"/>
  <c r="B14" i="9"/>
  <c r="B14" i="22" s="1"/>
  <c r="C14" i="22" s="1"/>
  <c r="B32" i="9"/>
  <c r="B32" i="22" s="1"/>
  <c r="C32" i="22" s="1"/>
  <c r="B6" i="9"/>
  <c r="B6" i="22" s="1"/>
  <c r="C6" i="22" s="1"/>
  <c r="B38" i="9"/>
  <c r="B56" i="9"/>
  <c r="B45" i="9"/>
  <c r="B11" i="9"/>
  <c r="B11" i="22" s="1"/>
  <c r="C11" i="22" s="1"/>
  <c r="B52" i="9"/>
  <c r="B43" i="9"/>
  <c r="B46" i="9"/>
  <c r="B73" i="9"/>
  <c r="B54" i="9"/>
  <c r="B4" i="9"/>
  <c r="B4" i="22" s="1"/>
  <c r="C4" i="22" s="1"/>
  <c r="B66" i="9"/>
  <c r="B27" i="9"/>
  <c r="B27" i="22" s="1"/>
  <c r="C27" i="22" s="1"/>
  <c r="B65" i="9"/>
  <c r="B59" i="9"/>
  <c r="D17" i="9"/>
  <c r="B63" i="9"/>
  <c r="B35" i="9"/>
  <c r="B19" i="9"/>
  <c r="B19" i="22" s="1"/>
  <c r="C19" i="22" s="1"/>
  <c r="B12" i="9"/>
  <c r="D18" i="9"/>
  <c r="G7" i="6"/>
  <c r="I6" i="6"/>
  <c r="F6" i="6"/>
  <c r="B3" i="22" l="1"/>
  <c r="C3" i="22" s="1"/>
  <c r="D3" i="22" s="1"/>
  <c r="B30" i="22"/>
  <c r="C30" i="22" s="1"/>
  <c r="B12" i="22"/>
  <c r="C12" i="22" s="1"/>
  <c r="P9" i="9"/>
  <c r="P2" i="9"/>
  <c r="O2" i="9"/>
  <c r="Q2" i="9"/>
  <c r="P4" i="9"/>
  <c r="P6" i="9"/>
  <c r="P3" i="9"/>
  <c r="Q6" i="9"/>
  <c r="Q4" i="9"/>
  <c r="Q3" i="9"/>
  <c r="Q9" i="9"/>
  <c r="O6" i="9"/>
  <c r="O9" i="9"/>
  <c r="O4" i="9"/>
  <c r="O3" i="9"/>
  <c r="J6" i="6"/>
  <c r="H7" i="6"/>
  <c r="F7" i="6" s="1"/>
  <c r="E4" i="22" l="1"/>
  <c r="F4" i="22" s="1"/>
  <c r="G4" i="22" s="1"/>
  <c r="J4" i="22"/>
  <c r="D4" i="22"/>
  <c r="T4" i="9"/>
  <c r="T9" i="9"/>
  <c r="T6" i="9"/>
  <c r="T3" i="9"/>
  <c r="U4" i="9"/>
  <c r="T2" i="9"/>
  <c r="U9" i="9"/>
  <c r="U3" i="9"/>
  <c r="U6" i="9"/>
  <c r="U2" i="9"/>
  <c r="Q7" i="9"/>
  <c r="Q5" i="9"/>
  <c r="Q8" i="9" s="1"/>
  <c r="P5" i="9"/>
  <c r="P7" i="9"/>
  <c r="O5" i="9"/>
  <c r="O8" i="9" s="1"/>
  <c r="O7" i="9"/>
  <c r="G8" i="6"/>
  <c r="I7" i="6"/>
  <c r="D5" i="22" l="1"/>
  <c r="E5" i="22"/>
  <c r="F5" i="22" s="1"/>
  <c r="G5" i="22" s="1"/>
  <c r="J5" i="22"/>
  <c r="H4" i="22"/>
  <c r="I4" i="22" s="1"/>
  <c r="U7" i="9"/>
  <c r="T5" i="9"/>
  <c r="U5" i="9"/>
  <c r="T7" i="9"/>
  <c r="P8" i="9"/>
  <c r="U8" i="9" s="1"/>
  <c r="R5" i="9"/>
  <c r="S5" i="9" s="1"/>
  <c r="J7" i="6"/>
  <c r="H8" i="6"/>
  <c r="H5" i="22" l="1"/>
  <c r="I5" i="22" s="1"/>
  <c r="E6" i="22"/>
  <c r="F6" i="22" s="1"/>
  <c r="G6" i="22" s="1"/>
  <c r="J6" i="22"/>
  <c r="D6" i="22"/>
  <c r="T8" i="9"/>
  <c r="R3" i="9"/>
  <c r="S3" i="9" s="1"/>
  <c r="R4" i="9"/>
  <c r="G2" i="9" s="1"/>
  <c r="G9" i="6"/>
  <c r="I8" i="6"/>
  <c r="F8" i="6"/>
  <c r="E7" i="22" l="1"/>
  <c r="F7" i="22" s="1"/>
  <c r="G7" i="22" s="1"/>
  <c r="D7" i="22"/>
  <c r="H6" i="22"/>
  <c r="I6" i="22" s="1"/>
  <c r="H2" i="9"/>
  <c r="J8" i="6"/>
  <c r="H9" i="6"/>
  <c r="H7" i="22" l="1"/>
  <c r="I7" i="22" s="1"/>
  <c r="E8" i="22"/>
  <c r="F8" i="22" s="1"/>
  <c r="G8" i="22" s="1"/>
  <c r="H8" i="22" s="1"/>
  <c r="I8" i="22" s="1"/>
  <c r="D8" i="22"/>
  <c r="G3" i="9"/>
  <c r="I2" i="9"/>
  <c r="J2" i="9" s="1"/>
  <c r="F2" i="9"/>
  <c r="G10" i="6"/>
  <c r="I9" i="6"/>
  <c r="F9" i="6"/>
  <c r="E9" i="22" l="1"/>
  <c r="F9" i="22" s="1"/>
  <c r="G9" i="22" s="1"/>
  <c r="D9" i="22"/>
  <c r="H3" i="9"/>
  <c r="J9" i="6"/>
  <c r="H10" i="6"/>
  <c r="F10" i="6" s="1"/>
  <c r="E10" i="22" l="1"/>
  <c r="F10" i="22" s="1"/>
  <c r="G10" i="22" s="1"/>
  <c r="H10" i="22" s="1"/>
  <c r="I10" i="22" s="1"/>
  <c r="D10" i="22"/>
  <c r="H9" i="22"/>
  <c r="I9" i="22" s="1"/>
  <c r="I3" i="9"/>
  <c r="J3" i="9" s="1"/>
  <c r="G4" i="9"/>
  <c r="F3" i="9"/>
  <c r="G11" i="6"/>
  <c r="I10" i="6"/>
  <c r="E11" i="22" l="1"/>
  <c r="F11" i="22" s="1"/>
  <c r="G11" i="22" s="1"/>
  <c r="H11" i="22" s="1"/>
  <c r="I11" i="22" s="1"/>
  <c r="D11" i="22"/>
  <c r="H4" i="9"/>
  <c r="H11" i="6"/>
  <c r="F11" i="6" s="1"/>
  <c r="J10" i="6"/>
  <c r="E12" i="22" l="1"/>
  <c r="F12" i="22" s="1"/>
  <c r="G12" i="22" s="1"/>
  <c r="H12" i="22" s="1"/>
  <c r="I12" i="22" s="1"/>
  <c r="D12" i="22"/>
  <c r="I4" i="9"/>
  <c r="J4" i="9" s="1"/>
  <c r="G5" i="9"/>
  <c r="F4" i="9"/>
  <c r="G12" i="6"/>
  <c r="I11" i="6"/>
  <c r="E13" i="22" l="1"/>
  <c r="F13" i="22" s="1"/>
  <c r="G13" i="22" s="1"/>
  <c r="H13" i="22" s="1"/>
  <c r="I13" i="22" s="1"/>
  <c r="D13" i="22"/>
  <c r="H5" i="9"/>
  <c r="J11" i="6"/>
  <c r="H12" i="6"/>
  <c r="F12" i="6" s="1"/>
  <c r="E14" i="22" l="1"/>
  <c r="F14" i="22" s="1"/>
  <c r="G14" i="22" s="1"/>
  <c r="H14" i="22" s="1"/>
  <c r="I14" i="22" s="1"/>
  <c r="D14" i="22"/>
  <c r="I5" i="9"/>
  <c r="J5" i="9" s="1"/>
  <c r="G6" i="9"/>
  <c r="F5" i="9"/>
  <c r="G13" i="6"/>
  <c r="I12" i="6"/>
  <c r="E15" i="22" l="1"/>
  <c r="F15" i="22" s="1"/>
  <c r="G15" i="22" s="1"/>
  <c r="H15" i="22" s="1"/>
  <c r="I15" i="22" s="1"/>
  <c r="D15" i="22"/>
  <c r="H6" i="9"/>
  <c r="J12" i="6"/>
  <c r="H13" i="6"/>
  <c r="E16" i="22" l="1"/>
  <c r="F16" i="22" s="1"/>
  <c r="G16" i="22" s="1"/>
  <c r="H16" i="22" s="1"/>
  <c r="I16" i="22" s="1"/>
  <c r="D16" i="22"/>
  <c r="I6" i="9"/>
  <c r="J6" i="9" s="1"/>
  <c r="G7" i="9"/>
  <c r="F6" i="9"/>
  <c r="G14" i="6"/>
  <c r="I13" i="6"/>
  <c r="F13" i="6"/>
  <c r="E17" i="22" l="1"/>
  <c r="F17" i="22" s="1"/>
  <c r="G17" i="22" s="1"/>
  <c r="H17" i="22" s="1"/>
  <c r="I17" i="22" s="1"/>
  <c r="D17" i="22"/>
  <c r="H7" i="9"/>
  <c r="J13" i="6"/>
  <c r="H14" i="6"/>
  <c r="I14" i="6" s="1"/>
  <c r="E18" i="22" l="1"/>
  <c r="F18" i="22" s="1"/>
  <c r="G18" i="22" s="1"/>
  <c r="H18" i="22" s="1"/>
  <c r="I18" i="22" s="1"/>
  <c r="D18" i="22"/>
  <c r="F14" i="6"/>
  <c r="I7" i="9"/>
  <c r="J7" i="9" s="1"/>
  <c r="G8" i="9"/>
  <c r="F7" i="9"/>
  <c r="J14" i="6"/>
  <c r="E19" i="22" l="1"/>
  <c r="F19" i="22" s="1"/>
  <c r="G19" i="22" s="1"/>
  <c r="H19" i="22" s="1"/>
  <c r="I19" i="22" s="1"/>
  <c r="D19" i="22"/>
  <c r="H8" i="9"/>
  <c r="J15" i="6"/>
  <c r="E20" i="22" l="1"/>
  <c r="F20" i="22" s="1"/>
  <c r="G20" i="22" s="1"/>
  <c r="H20" i="22" s="1"/>
  <c r="I20" i="22" s="1"/>
  <c r="D20" i="22"/>
  <c r="I8" i="9"/>
  <c r="J8" i="9" s="1"/>
  <c r="G9" i="9"/>
  <c r="F8" i="9"/>
  <c r="L2" i="6"/>
  <c r="K2" i="6"/>
  <c r="L3" i="6"/>
  <c r="K3" i="6"/>
  <c r="L4" i="6"/>
  <c r="K4" i="6"/>
  <c r="L5" i="6"/>
  <c r="K5" i="6"/>
  <c r="L6" i="6"/>
  <c r="K6" i="6"/>
  <c r="L7" i="6"/>
  <c r="K7" i="6"/>
  <c r="L8" i="6"/>
  <c r="K8" i="6"/>
  <c r="L9" i="6"/>
  <c r="K9" i="6"/>
  <c r="L10" i="6"/>
  <c r="K10" i="6"/>
  <c r="L11" i="6"/>
  <c r="K11" i="6"/>
  <c r="L12" i="6"/>
  <c r="K12" i="6"/>
  <c r="L13" i="6"/>
  <c r="L14" i="6"/>
  <c r="K13" i="6"/>
  <c r="K14" i="6"/>
  <c r="E21" i="22" l="1"/>
  <c r="F21" i="22" s="1"/>
  <c r="G21" i="22" s="1"/>
  <c r="H21" i="22" s="1"/>
  <c r="I21" i="22" s="1"/>
  <c r="D21" i="22"/>
  <c r="H9" i="9"/>
  <c r="K15" i="6"/>
  <c r="E22" i="22" l="1"/>
  <c r="F22" i="22" s="1"/>
  <c r="G22" i="22" s="1"/>
  <c r="H22" i="22" s="1"/>
  <c r="I22" i="22" s="1"/>
  <c r="D22" i="22"/>
  <c r="I9" i="9"/>
  <c r="J9" i="9" s="1"/>
  <c r="G10" i="9"/>
  <c r="F9" i="9"/>
  <c r="E23" i="22" l="1"/>
  <c r="F23" i="22" s="1"/>
  <c r="G23" i="22" s="1"/>
  <c r="H23" i="22" s="1"/>
  <c r="I23" i="22" s="1"/>
  <c r="D23" i="22"/>
  <c r="H10" i="9"/>
  <c r="E24" i="22" l="1"/>
  <c r="F24" i="22" s="1"/>
  <c r="G24" i="22" s="1"/>
  <c r="H24" i="22" s="1"/>
  <c r="I24" i="22" s="1"/>
  <c r="D24" i="22"/>
  <c r="I10" i="9"/>
  <c r="J10" i="9" s="1"/>
  <c r="G11" i="9"/>
  <c r="F10" i="9"/>
  <c r="E25" i="22" l="1"/>
  <c r="F25" i="22" s="1"/>
  <c r="G25" i="22" s="1"/>
  <c r="H25" i="22" s="1"/>
  <c r="I25" i="22" s="1"/>
  <c r="D25" i="22"/>
  <c r="H11" i="9"/>
  <c r="E26" i="22" l="1"/>
  <c r="F26" i="22" s="1"/>
  <c r="G26" i="22" s="1"/>
  <c r="H26" i="22" s="1"/>
  <c r="I26" i="22" s="1"/>
  <c r="D26" i="22"/>
  <c r="I11" i="9"/>
  <c r="J11" i="9" s="1"/>
  <c r="G12" i="9"/>
  <c r="F11" i="9"/>
  <c r="E27" i="22" l="1"/>
  <c r="F27" i="22" s="1"/>
  <c r="G27" i="22" s="1"/>
  <c r="H27" i="22" s="1"/>
  <c r="I27" i="22" s="1"/>
  <c r="D27" i="22"/>
  <c r="H12" i="9"/>
  <c r="E28" i="22" l="1"/>
  <c r="F28" i="22" s="1"/>
  <c r="G28" i="22" s="1"/>
  <c r="H28" i="22" s="1"/>
  <c r="I28" i="22" s="1"/>
  <c r="D28" i="22"/>
  <c r="I12" i="9"/>
  <c r="J12" i="9" s="1"/>
  <c r="G13" i="9"/>
  <c r="F12" i="9"/>
  <c r="E29" i="22" l="1"/>
  <c r="F29" i="22" s="1"/>
  <c r="G29" i="22" s="1"/>
  <c r="H29" i="22" s="1"/>
  <c r="I29" i="22" s="1"/>
  <c r="D29" i="22"/>
  <c r="H13" i="9"/>
  <c r="E30" i="22" l="1"/>
  <c r="F30" i="22" s="1"/>
  <c r="G30" i="22" s="1"/>
  <c r="H30" i="22" s="1"/>
  <c r="I30" i="22" s="1"/>
  <c r="D30" i="22"/>
  <c r="I13" i="9"/>
  <c r="J13" i="9" s="1"/>
  <c r="G14" i="9"/>
  <c r="F13" i="9"/>
  <c r="E31" i="22" l="1"/>
  <c r="F31" i="22" s="1"/>
  <c r="G31" i="22" s="1"/>
  <c r="H31" i="22" s="1"/>
  <c r="I31" i="22" s="1"/>
  <c r="D31" i="22"/>
  <c r="H14" i="9"/>
  <c r="I14" i="9" s="1"/>
  <c r="E32" i="22" l="1"/>
  <c r="F32" i="22" s="1"/>
  <c r="G32" i="22" s="1"/>
  <c r="H32" i="22" s="1"/>
  <c r="I32" i="22" s="1"/>
  <c r="D32" i="22"/>
  <c r="E33" i="22" s="1"/>
  <c r="F14" i="9"/>
  <c r="J14" i="9"/>
  <c r="M1" i="22" l="1"/>
  <c r="J15" i="9"/>
  <c r="K2" i="9" l="1"/>
  <c r="K6" i="9"/>
  <c r="K10" i="9"/>
  <c r="L4" i="9"/>
  <c r="L8" i="9"/>
  <c r="L12" i="9"/>
  <c r="K3" i="9"/>
  <c r="K7" i="9"/>
  <c r="K11" i="9"/>
  <c r="L5" i="9"/>
  <c r="L9" i="9"/>
  <c r="K12" i="9"/>
  <c r="K4" i="9"/>
  <c r="K8" i="9"/>
  <c r="L6" i="9"/>
  <c r="L10" i="9"/>
  <c r="K13" i="9"/>
  <c r="K5" i="9"/>
  <c r="K9" i="9"/>
  <c r="L3" i="9"/>
  <c r="L7" i="9"/>
  <c r="L11" i="9"/>
  <c r="L2" i="9"/>
  <c r="L13" i="9"/>
  <c r="L14" i="9"/>
  <c r="K14" i="9"/>
  <c r="K15" i="9" l="1"/>
</calcChain>
</file>

<file path=xl/sharedStrings.xml><?xml version="1.0" encoding="utf-8"?>
<sst xmlns="http://schemas.openxmlformats.org/spreadsheetml/2006/main" count="139" uniqueCount="83">
  <si>
    <t>At</t>
  </si>
  <si>
    <t>t</t>
  </si>
  <si>
    <t>MAD</t>
  </si>
  <si>
    <t>|E|</t>
  </si>
  <si>
    <t>Changing</t>
  </si>
  <si>
    <t>Forecast</t>
  </si>
  <si>
    <t>E</t>
  </si>
  <si>
    <t>Ft</t>
  </si>
  <si>
    <t xml:space="preserve">6-W-MA </t>
  </si>
  <si>
    <t>3W-MA</t>
  </si>
  <si>
    <t>A</t>
  </si>
  <si>
    <t>Given the data  in columns A and B, Examine 3-P-MA and 6-P-MA based on MAD (MAE)</t>
  </si>
  <si>
    <t>Per.</t>
  </si>
  <si>
    <t>Office 1</t>
  </si>
  <si>
    <t>Office 2</t>
  </si>
  <si>
    <t>Office 3</t>
  </si>
  <si>
    <t>Range</t>
  </si>
  <si>
    <t>LB</t>
  </si>
  <si>
    <t>UB</t>
  </si>
  <si>
    <t>CumCount</t>
  </si>
  <si>
    <t>Count</t>
  </si>
  <si>
    <t>Freq</t>
  </si>
  <si>
    <t>CumFreq</t>
  </si>
  <si>
    <t>Mean</t>
  </si>
  <si>
    <t>Max</t>
  </si>
  <si>
    <t>Min</t>
  </si>
  <si>
    <t>StdDev</t>
  </si>
  <si>
    <t>CV</t>
  </si>
  <si>
    <t>Rg/Mean</t>
  </si>
  <si>
    <t>Skew</t>
  </si>
  <si>
    <t>These data were generated using the procedure in columns AB to AI</t>
  </si>
  <si>
    <t>Do Not Write on these four columns A-D</t>
  </si>
  <si>
    <t>Trend</t>
  </si>
  <si>
    <t>Seas</t>
  </si>
  <si>
    <t>T&amp;RanS</t>
  </si>
  <si>
    <t>Period MA</t>
  </si>
  <si>
    <t>Actual</t>
  </si>
  <si>
    <t>MA</t>
  </si>
  <si>
    <t>F(MA)</t>
  </si>
  <si>
    <t>Trend&amp;Seas</t>
  </si>
  <si>
    <t>=RANDBETWEEN(INT((ROWS($AC$3:AC15)/($AA$2)))*$AA$2,(INT((ROWS($AC$3:AC15)/($AA$2))+1)*$AA$2-1))</t>
  </si>
  <si>
    <t>TrendForSEason</t>
  </si>
  <si>
    <t xml:space="preserve">No Trend </t>
  </si>
  <si>
    <t>TS</t>
  </si>
  <si>
    <t>Generated using columns L to T</t>
  </si>
  <si>
    <t>Fixed Data</t>
  </si>
  <si>
    <t>input</t>
  </si>
  <si>
    <t>days</t>
  </si>
  <si>
    <t>Here are several formulations for Dynamic Moving Average</t>
  </si>
  <si>
    <t>Statistics</t>
  </si>
  <si>
    <t>Set 1</t>
  </si>
  <si>
    <t>Set 2</t>
  </si>
  <si>
    <t>Set 3</t>
  </si>
  <si>
    <t>Range/Mean</t>
  </si>
  <si>
    <t xml:space="preserve">6W-MA </t>
  </si>
  <si>
    <t>5 Period Moving Average Forecast</t>
  </si>
  <si>
    <t>MA5</t>
  </si>
  <si>
    <t>|E=A-F|</t>
  </si>
  <si>
    <t>Row 19 Formulas</t>
  </si>
  <si>
    <t>Row 18 Formulas</t>
  </si>
  <si>
    <t>Row 17 Formulas</t>
  </si>
  <si>
    <t>Row 8 Formulas</t>
  </si>
  <si>
    <t>StdDev Forecast</t>
  </si>
  <si>
    <t>Zero</t>
  </si>
  <si>
    <t>LCL-TS</t>
  </si>
  <si>
    <t>UCL-TS</t>
  </si>
  <si>
    <t>P(D&lt;=0.9F)</t>
  </si>
  <si>
    <t>Age of Data</t>
  </si>
  <si>
    <t>0.95CI</t>
  </si>
  <si>
    <t>StdErr Data</t>
  </si>
  <si>
    <t>StdDev Data</t>
  </si>
  <si>
    <t>Average Data</t>
  </si>
  <si>
    <t>Transfer Ratio</t>
  </si>
  <si>
    <t>Transfers</t>
  </si>
  <si>
    <t>Incoming</t>
  </si>
  <si>
    <t>Year</t>
  </si>
  <si>
    <t>Descriptive Statistics for Input Data</t>
  </si>
  <si>
    <t>MARD</t>
  </si>
  <si>
    <t>MSE</t>
  </si>
  <si>
    <t>|E|/A</t>
  </si>
  <si>
    <t>E2</t>
  </si>
  <si>
    <t>E=A-F</t>
  </si>
  <si>
    <t>F(t,6)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</si>
</sst>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MS Reference Sans Serif"/>
      <family val="2"/>
    </font>
    <font>
      <b/>
      <sz val="16"/>
      <color rgb="FF1A1A70"/>
      <name val="MS Reference Sans Serif"/>
      <family val="2"/>
    </font>
    <font>
      <b/>
      <sz val="16"/>
      <color rgb="FF00B050"/>
      <name val="MS Reference Sans Serif"/>
      <family val="2"/>
    </font>
    <font>
      <b/>
      <sz val="11"/>
      <color theme="1"/>
      <name val="MS Reference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0"/>
      <name val="Book Antiqua"/>
      <family val="1"/>
    </font>
    <font>
      <sz val="11"/>
      <color rgb="FFFF0000"/>
      <name val="Book Antiqua"/>
      <family val="1"/>
    </font>
    <font>
      <sz val="11"/>
      <color rgb="FF4472C4"/>
      <name val="Book Antiqua"/>
      <family val="1"/>
    </font>
    <font>
      <sz val="11"/>
      <color rgb="FFED7D31"/>
      <name val="Book Antiqua"/>
      <family val="1"/>
    </font>
    <font>
      <sz val="11"/>
      <color rgb="FF00B050"/>
      <name val="Book Antiqua"/>
      <family val="1"/>
    </font>
    <font>
      <b/>
      <sz val="11"/>
      <color rgb="FF4472C4"/>
      <name val="Book Antiqua"/>
      <family val="1"/>
    </font>
    <font>
      <b/>
      <sz val="11"/>
      <color rgb="FFED7D31"/>
      <name val="Book Antiqua"/>
      <family val="1"/>
    </font>
    <font>
      <b/>
      <sz val="11"/>
      <color rgb="FF00B050"/>
      <name val="Book Antiqua"/>
      <family val="1"/>
    </font>
    <font>
      <b/>
      <sz val="11"/>
      <color rgb="FFFFC000"/>
      <name val="Book Antiqua"/>
      <family val="1"/>
    </font>
    <font>
      <b/>
      <sz val="11"/>
      <color rgb="FFFF0000"/>
      <name val="Book Antiqua"/>
      <family val="1"/>
    </font>
    <font>
      <sz val="11"/>
      <color rgb="FF7030A0"/>
      <name val="Book Antiqua"/>
      <family val="1"/>
    </font>
    <font>
      <sz val="10"/>
      <name val="Book Antiqua"/>
      <family val="1"/>
    </font>
    <font>
      <sz val="11"/>
      <color theme="7" tint="-0.249977111117893"/>
      <name val="Book Antiqua"/>
      <family val="1"/>
    </font>
    <font>
      <sz val="11"/>
      <color theme="7" tint="-0.499984740745262"/>
      <name val="Book Antiqua"/>
      <family val="1"/>
    </font>
    <font>
      <sz val="11"/>
      <color theme="5" tint="-0.249977111117893"/>
      <name val="Book Antiqua"/>
      <family val="1"/>
    </font>
    <font>
      <sz val="11"/>
      <name val="Book Antiqua"/>
      <family val="1"/>
    </font>
    <font>
      <b/>
      <sz val="11"/>
      <color theme="7" tint="-0.499984740745262"/>
      <name val="Book Antiqua"/>
      <family val="1"/>
    </font>
    <font>
      <b/>
      <sz val="11"/>
      <color rgb="FF7030A0"/>
      <name val="Book Antiqua"/>
      <family val="1"/>
    </font>
    <font>
      <b/>
      <sz val="10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7" fillId="0" borderId="0"/>
    <xf numFmtId="0" fontId="1" fillId="0" borderId="0"/>
  </cellStyleXfs>
  <cellXfs count="200">
    <xf numFmtId="0" fontId="0" fillId="0" borderId="0" xfId="0"/>
    <xf numFmtId="2" fontId="4" fillId="0" borderId="0" xfId="0" applyNumberFormat="1" applyFont="1" applyBorder="1" applyAlignment="1">
      <alignment horizontal="center" wrapText="1" readingOrder="1"/>
    </xf>
    <xf numFmtId="0" fontId="4" fillId="0" borderId="0" xfId="0" applyFont="1" applyBorder="1" applyAlignment="1">
      <alignment horizontal="center" wrapText="1" readingOrder="1"/>
    </xf>
    <xf numFmtId="0" fontId="4" fillId="0" borderId="0" xfId="0" applyFont="1" applyAlignment="1">
      <alignment horizontal="left" vertical="top" readingOrder="1"/>
    </xf>
    <xf numFmtId="1" fontId="4" fillId="0" borderId="5" xfId="0" applyNumberFormat="1" applyFont="1" applyBorder="1" applyAlignment="1">
      <alignment horizontal="center" wrapText="1" readingOrder="1"/>
    </xf>
    <xf numFmtId="1" fontId="4" fillId="0" borderId="0" xfId="0" applyNumberFormat="1" applyFont="1" applyBorder="1" applyAlignment="1">
      <alignment horizontal="center" wrapText="1" readingOrder="1"/>
    </xf>
    <xf numFmtId="0" fontId="5" fillId="0" borderId="0" xfId="0" applyFont="1" applyBorder="1" applyAlignment="1">
      <alignment horizontal="center" wrapText="1" readingOrder="1"/>
    </xf>
    <xf numFmtId="1" fontId="5" fillId="0" borderId="0" xfId="0" applyNumberFormat="1" applyFont="1" applyBorder="1" applyAlignment="1">
      <alignment horizontal="center" wrapText="1" readingOrder="1"/>
    </xf>
    <xf numFmtId="0" fontId="5" fillId="0" borderId="4" xfId="0" applyFont="1" applyBorder="1" applyAlignment="1">
      <alignment horizontal="left" wrapText="1" readingOrder="1"/>
    </xf>
    <xf numFmtId="0" fontId="4" fillId="0" borderId="5" xfId="0" applyFont="1" applyBorder="1" applyAlignment="1">
      <alignment horizontal="center" wrapText="1" readingOrder="1"/>
    </xf>
    <xf numFmtId="0" fontId="7" fillId="0" borderId="0" xfId="2" applyFont="1" applyAlignment="1">
      <alignment horizontal="left"/>
    </xf>
    <xf numFmtId="0" fontId="7" fillId="0" borderId="0" xfId="2"/>
    <xf numFmtId="0" fontId="8" fillId="0" borderId="0" xfId="2" applyFont="1" applyAlignment="1">
      <alignment horizontal="center"/>
    </xf>
    <xf numFmtId="0" fontId="7" fillId="0" borderId="2" xfId="2" applyBorder="1" applyAlignment="1">
      <alignment horizontal="center"/>
    </xf>
    <xf numFmtId="1" fontId="7" fillId="0" borderId="13" xfId="2" applyNumberFormat="1" applyFill="1" applyBorder="1" applyAlignment="1">
      <alignment horizontal="center"/>
    </xf>
    <xf numFmtId="1" fontId="7" fillId="0" borderId="13" xfId="2" applyNumberFormat="1" applyBorder="1" applyAlignment="1">
      <alignment horizontal="center"/>
    </xf>
    <xf numFmtId="1" fontId="7" fillId="0" borderId="8" xfId="2" applyNumberFormat="1" applyBorder="1" applyAlignment="1">
      <alignment horizontal="center"/>
    </xf>
    <xf numFmtId="2" fontId="7" fillId="0" borderId="13" xfId="2" applyNumberFormat="1" applyBorder="1" applyAlignment="1">
      <alignment horizontal="center"/>
    </xf>
    <xf numFmtId="2" fontId="7" fillId="0" borderId="3" xfId="2" applyNumberFormat="1" applyBorder="1" applyAlignment="1">
      <alignment horizontal="center"/>
    </xf>
    <xf numFmtId="0" fontId="9" fillId="5" borderId="2" xfId="2" applyFont="1" applyFill="1" applyBorder="1"/>
    <xf numFmtId="164" fontId="9" fillId="5" borderId="13" xfId="2" applyNumberFormat="1" applyFont="1" applyFill="1" applyBorder="1"/>
    <xf numFmtId="164" fontId="9" fillId="5" borderId="3" xfId="2" applyNumberFormat="1" applyFont="1" applyFill="1" applyBorder="1"/>
    <xf numFmtId="0" fontId="7" fillId="0" borderId="0" xfId="2" applyAlignment="1">
      <alignment horizontal="left"/>
    </xf>
    <xf numFmtId="1" fontId="7" fillId="0" borderId="2" xfId="2" applyNumberFormat="1" applyBorder="1"/>
    <xf numFmtId="1" fontId="7" fillId="0" borderId="13" xfId="2" applyNumberFormat="1" applyBorder="1"/>
    <xf numFmtId="1" fontId="7" fillId="0" borderId="3" xfId="2" applyNumberFormat="1" applyBorder="1"/>
    <xf numFmtId="0" fontId="7" fillId="0" borderId="4" xfId="2" applyBorder="1" applyAlignment="1">
      <alignment horizontal="center"/>
    </xf>
    <xf numFmtId="1" fontId="7" fillId="0" borderId="0" xfId="2" applyNumberFormat="1" applyBorder="1" applyAlignment="1">
      <alignment horizontal="center"/>
    </xf>
    <xf numFmtId="2" fontId="7" fillId="0" borderId="0" xfId="2" applyNumberFormat="1" applyBorder="1" applyAlignment="1">
      <alignment horizontal="center"/>
    </xf>
    <xf numFmtId="2" fontId="7" fillId="0" borderId="5" xfId="2" applyNumberFormat="1" applyBorder="1" applyAlignment="1">
      <alignment horizontal="center"/>
    </xf>
    <xf numFmtId="0" fontId="9" fillId="5" borderId="4" xfId="2" applyFont="1" applyFill="1" applyBorder="1"/>
    <xf numFmtId="164" fontId="9" fillId="5" borderId="0" xfId="2" applyNumberFormat="1" applyFont="1" applyFill="1" applyBorder="1"/>
    <xf numFmtId="164" fontId="9" fillId="5" borderId="5" xfId="2" applyNumberFormat="1" applyFont="1" applyFill="1" applyBorder="1"/>
    <xf numFmtId="1" fontId="7" fillId="0" borderId="4" xfId="2" applyNumberFormat="1" applyBorder="1"/>
    <xf numFmtId="1" fontId="7" fillId="0" borderId="0" xfId="2" applyNumberFormat="1" applyBorder="1"/>
    <xf numFmtId="1" fontId="7" fillId="0" borderId="5" xfId="2" applyNumberFormat="1" applyBorder="1"/>
    <xf numFmtId="0" fontId="9" fillId="5" borderId="6" xfId="2" applyFont="1" applyFill="1" applyBorder="1"/>
    <xf numFmtId="164" fontId="9" fillId="5" borderId="14" xfId="2" applyNumberFormat="1" applyFont="1" applyFill="1" applyBorder="1"/>
    <xf numFmtId="164" fontId="9" fillId="5" borderId="7" xfId="2" applyNumberFormat="1" applyFont="1" applyFill="1" applyBorder="1"/>
    <xf numFmtId="0" fontId="7" fillId="0" borderId="6" xfId="2" applyBorder="1" applyAlignment="1">
      <alignment horizontal="center"/>
    </xf>
    <xf numFmtId="1" fontId="7" fillId="0" borderId="14" xfId="2" applyNumberFormat="1" applyBorder="1" applyAlignment="1">
      <alignment horizontal="center"/>
    </xf>
    <xf numFmtId="1" fontId="7" fillId="0" borderId="1" xfId="2" applyNumberFormat="1" applyBorder="1" applyAlignment="1">
      <alignment horizontal="center"/>
    </xf>
    <xf numFmtId="2" fontId="7" fillId="0" borderId="14" xfId="2" applyNumberFormat="1" applyBorder="1" applyAlignment="1">
      <alignment horizontal="center"/>
    </xf>
    <xf numFmtId="2" fontId="7" fillId="0" borderId="7" xfId="2" applyNumberFormat="1" applyBorder="1" applyAlignment="1">
      <alignment horizontal="center"/>
    </xf>
    <xf numFmtId="0" fontId="7" fillId="0" borderId="0" xfId="2" applyAlignment="1">
      <alignment horizontal="center"/>
    </xf>
    <xf numFmtId="0" fontId="7" fillId="0" borderId="0" xfId="2" applyFont="1"/>
    <xf numFmtId="0" fontId="10" fillId="5" borderId="0" xfId="1" applyFont="1" applyFill="1"/>
    <xf numFmtId="0" fontId="1" fillId="5" borderId="0" xfId="1" applyFont="1" applyFill="1" applyAlignment="1">
      <alignment horizontal="right"/>
    </xf>
    <xf numFmtId="0" fontId="1" fillId="5" borderId="0" xfId="1" applyFill="1" applyAlignment="1">
      <alignment horizontal="left"/>
    </xf>
    <xf numFmtId="0" fontId="1" fillId="0" borderId="0" xfId="1"/>
    <xf numFmtId="0" fontId="1" fillId="0" borderId="0" xfId="1" applyFont="1"/>
    <xf numFmtId="0" fontId="2" fillId="0" borderId="0" xfId="1" applyFont="1"/>
    <xf numFmtId="0" fontId="1" fillId="6" borderId="0" xfId="1" applyFill="1"/>
    <xf numFmtId="0" fontId="1" fillId="6" borderId="0" xfId="1" applyFont="1" applyFill="1"/>
    <xf numFmtId="0" fontId="1" fillId="0" borderId="10" xfId="1" applyFont="1" applyBorder="1" applyAlignment="1">
      <alignment horizontal="left"/>
    </xf>
    <xf numFmtId="0" fontId="1" fillId="7" borderId="12" xfId="1" applyFont="1" applyFill="1" applyBorder="1" applyAlignment="1">
      <alignment horizontal="center"/>
    </xf>
    <xf numFmtId="0" fontId="7" fillId="0" borderId="0" xfId="3"/>
    <xf numFmtId="0" fontId="1" fillId="0" borderId="0" xfId="1" applyAlignment="1">
      <alignment horizontal="left"/>
    </xf>
    <xf numFmtId="0" fontId="1" fillId="3" borderId="0" xfId="1" applyFill="1" applyAlignment="1">
      <alignment horizontal="center"/>
    </xf>
    <xf numFmtId="0" fontId="1" fillId="7" borderId="0" xfId="1" applyFill="1" applyAlignment="1">
      <alignment horizontal="center"/>
    </xf>
    <xf numFmtId="0" fontId="1" fillId="8" borderId="0" xfId="1" applyFill="1" applyAlignment="1">
      <alignment horizontal="center"/>
    </xf>
    <xf numFmtId="0" fontId="1" fillId="0" borderId="0" xfId="4"/>
    <xf numFmtId="0" fontId="11" fillId="0" borderId="0" xfId="1" applyFont="1" applyAlignment="1">
      <alignment horizontal="center"/>
    </xf>
    <xf numFmtId="1" fontId="11" fillId="0" borderId="0" xfId="1" applyNumberFormat="1" applyFont="1" applyAlignment="1">
      <alignment horizontal="center"/>
    </xf>
    <xf numFmtId="164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left"/>
    </xf>
    <xf numFmtId="0" fontId="1" fillId="0" borderId="0" xfId="1" applyFill="1" applyAlignment="1">
      <alignment horizontal="center"/>
    </xf>
    <xf numFmtId="0" fontId="7" fillId="0" borderId="0" xfId="2" applyFill="1"/>
    <xf numFmtId="0" fontId="7" fillId="0" borderId="0" xfId="2" applyFont="1" applyFill="1"/>
    <xf numFmtId="0" fontId="0" fillId="8" borderId="11" xfId="1" applyFont="1" applyFill="1" applyBorder="1" applyAlignment="1">
      <alignment horizontal="center"/>
    </xf>
    <xf numFmtId="0" fontId="0" fillId="6" borderId="0" xfId="1" applyFont="1" applyFill="1"/>
    <xf numFmtId="0" fontId="0" fillId="0" borderId="0" xfId="1" applyFont="1"/>
    <xf numFmtId="0" fontId="0" fillId="3" borderId="12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1" fillId="0" borderId="0" xfId="0" applyFont="1"/>
    <xf numFmtId="0" fontId="11" fillId="0" borderId="0" xfId="1" applyFont="1"/>
    <xf numFmtId="0" fontId="23" fillId="0" borderId="0" xfId="3" applyFont="1"/>
    <xf numFmtId="0" fontId="11" fillId="0" borderId="0" xfId="1" applyFont="1" applyFill="1"/>
    <xf numFmtId="1" fontId="24" fillId="0" borderId="0" xfId="1" applyNumberFormat="1" applyFont="1" applyFill="1" applyAlignment="1">
      <alignment horizontal="center"/>
    </xf>
    <xf numFmtId="0" fontId="21" fillId="0" borderId="0" xfId="1" applyFont="1"/>
    <xf numFmtId="0" fontId="11" fillId="0" borderId="8" xfId="1" applyFont="1" applyBorder="1"/>
    <xf numFmtId="0" fontId="12" fillId="2" borderId="1" xfId="1" applyFont="1" applyFill="1" applyBorder="1" applyAlignment="1">
      <alignment horizontal="left"/>
    </xf>
    <xf numFmtId="0" fontId="12" fillId="9" borderId="12" xfId="1" applyFont="1" applyFill="1" applyBorder="1" applyAlignment="1">
      <alignment horizontal="left"/>
    </xf>
    <xf numFmtId="0" fontId="14" fillId="0" borderId="10" xfId="0" applyFont="1" applyFill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26" fillId="0" borderId="0" xfId="1" applyFont="1" applyFill="1" applyAlignment="1">
      <alignment horizontal="center"/>
    </xf>
    <xf numFmtId="0" fontId="27" fillId="0" borderId="0" xfId="1" applyFont="1" applyFill="1"/>
    <xf numFmtId="1" fontId="12" fillId="2" borderId="9" xfId="1" applyNumberFormat="1" applyFont="1" applyFill="1" applyBorder="1" applyAlignment="1">
      <alignment horizontal="left"/>
    </xf>
    <xf numFmtId="1" fontId="12" fillId="9" borderId="0" xfId="1" applyNumberFormat="1" applyFont="1" applyFill="1" applyAlignment="1">
      <alignment horizontal="left"/>
    </xf>
    <xf numFmtId="0" fontId="14" fillId="0" borderId="4" xfId="0" applyFont="1" applyFill="1" applyBorder="1" applyAlignment="1">
      <alignment horizontal="left"/>
    </xf>
    <xf numFmtId="2" fontId="18" fillId="0" borderId="4" xfId="0" applyNumberFormat="1" applyFont="1" applyBorder="1" applyAlignment="1">
      <alignment horizontal="left"/>
    </xf>
    <xf numFmtId="2" fontId="21" fillId="0" borderId="9" xfId="0" applyNumberFormat="1" applyFont="1" applyBorder="1" applyAlignment="1">
      <alignment horizontal="left"/>
    </xf>
    <xf numFmtId="2" fontId="28" fillId="0" borderId="5" xfId="0" applyNumberFormat="1" applyFont="1" applyBorder="1" applyAlignment="1">
      <alignment horizontal="left"/>
    </xf>
    <xf numFmtId="2" fontId="29" fillId="0" borderId="5" xfId="0" applyNumberFormat="1" applyFont="1" applyBorder="1" applyAlignment="1">
      <alignment horizontal="left"/>
    </xf>
    <xf numFmtId="2" fontId="19" fillId="0" borderId="5" xfId="0" applyNumberFormat="1" applyFont="1" applyBorder="1" applyAlignment="1">
      <alignment horizontal="left"/>
    </xf>
    <xf numFmtId="164" fontId="11" fillId="0" borderId="0" xfId="1" applyNumberFormat="1" applyFont="1" applyFill="1"/>
    <xf numFmtId="0" fontId="11" fillId="0" borderId="9" xfId="1" applyFont="1" applyBorder="1"/>
    <xf numFmtId="2" fontId="17" fillId="0" borderId="4" xfId="0" applyNumberFormat="1" applyFont="1" applyFill="1" applyBorder="1" applyAlignment="1">
      <alignment horizontal="left"/>
    </xf>
    <xf numFmtId="1" fontId="11" fillId="0" borderId="0" xfId="1" applyNumberFormat="1" applyFont="1"/>
    <xf numFmtId="0" fontId="11" fillId="0" borderId="15" xfId="1" applyFont="1" applyBorder="1"/>
    <xf numFmtId="1" fontId="12" fillId="2" borderId="15" xfId="1" applyNumberFormat="1" applyFont="1" applyFill="1" applyBorder="1" applyAlignment="1">
      <alignment horizontal="left"/>
    </xf>
    <xf numFmtId="2" fontId="17" fillId="0" borderId="6" xfId="0" applyNumberFormat="1" applyFont="1" applyFill="1" applyBorder="1" applyAlignment="1">
      <alignment horizontal="left"/>
    </xf>
    <xf numFmtId="2" fontId="18" fillId="0" borderId="6" xfId="0" applyNumberFormat="1" applyFont="1" applyBorder="1" applyAlignment="1">
      <alignment horizontal="left"/>
    </xf>
    <xf numFmtId="2" fontId="21" fillId="0" borderId="15" xfId="0" applyNumberFormat="1" applyFont="1" applyBorder="1" applyAlignment="1">
      <alignment horizontal="left"/>
    </xf>
    <xf numFmtId="2" fontId="28" fillId="0" borderId="7" xfId="0" applyNumberFormat="1" applyFont="1" applyBorder="1" applyAlignment="1">
      <alignment horizontal="left"/>
    </xf>
    <xf numFmtId="2" fontId="29" fillId="0" borderId="7" xfId="0" applyNumberFormat="1" applyFont="1" applyBorder="1" applyAlignment="1">
      <alignment horizontal="left"/>
    </xf>
    <xf numFmtId="2" fontId="19" fillId="0" borderId="7" xfId="0" applyNumberFormat="1" applyFont="1" applyBorder="1" applyAlignment="1">
      <alignment horizontal="left"/>
    </xf>
    <xf numFmtId="2" fontId="17" fillId="0" borderId="0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left"/>
    </xf>
    <xf numFmtId="2" fontId="19" fillId="0" borderId="0" xfId="0" applyNumberFormat="1" applyFont="1" applyBorder="1" applyAlignment="1">
      <alignment horizontal="center"/>
    </xf>
    <xf numFmtId="2" fontId="20" fillId="0" borderId="0" xfId="0" applyNumberFormat="1" applyFont="1" applyBorder="1" applyAlignment="1">
      <alignment horizontal="center"/>
    </xf>
    <xf numFmtId="164" fontId="26" fillId="0" borderId="0" xfId="1" applyNumberFormat="1" applyFont="1" applyFill="1" applyAlignment="1">
      <alignment horizontal="center"/>
    </xf>
    <xf numFmtId="0" fontId="11" fillId="0" borderId="0" xfId="0" applyFont="1" applyFill="1"/>
    <xf numFmtId="0" fontId="0" fillId="0" borderId="16" xfId="0" applyBorder="1" applyAlignment="1">
      <alignment wrapText="1"/>
    </xf>
    <xf numFmtId="0" fontId="0" fillId="0" borderId="16" xfId="0" applyBorder="1"/>
    <xf numFmtId="0" fontId="0" fillId="4" borderId="0" xfId="0" applyFill="1"/>
    <xf numFmtId="0" fontId="21" fillId="5" borderId="0" xfId="1" applyFont="1" applyFill="1"/>
    <xf numFmtId="0" fontId="11" fillId="5" borderId="0" xfId="1" applyFont="1" applyFill="1" applyAlignment="1">
      <alignment horizontal="right"/>
    </xf>
    <xf numFmtId="0" fontId="11" fillId="5" borderId="0" xfId="1" applyFont="1" applyFill="1" applyAlignment="1">
      <alignment horizontal="left"/>
    </xf>
    <xf numFmtId="0" fontId="11" fillId="0" borderId="11" xfId="1" applyFont="1" applyFill="1" applyBorder="1" applyAlignment="1">
      <alignment horizontal="center"/>
    </xf>
    <xf numFmtId="0" fontId="30" fillId="0" borderId="2" xfId="2" applyFont="1" applyBorder="1" applyAlignment="1">
      <alignment horizontal="center"/>
    </xf>
    <xf numFmtId="0" fontId="30" fillId="0" borderId="3" xfId="2" applyFont="1" applyBorder="1" applyAlignment="1">
      <alignment horizontal="center"/>
    </xf>
    <xf numFmtId="0" fontId="30" fillId="0" borderId="0" xfId="2" applyFont="1" applyAlignment="1">
      <alignment horizontal="center"/>
    </xf>
    <xf numFmtId="0" fontId="23" fillId="0" borderId="0" xfId="2" applyFont="1"/>
    <xf numFmtId="0" fontId="23" fillId="0" borderId="0" xfId="2" quotePrefix="1" applyFont="1"/>
    <xf numFmtId="0" fontId="31" fillId="0" borderId="0" xfId="1" applyFont="1"/>
    <xf numFmtId="0" fontId="11" fillId="6" borderId="0" xfId="1" applyFont="1" applyFill="1"/>
    <xf numFmtId="0" fontId="11" fillId="0" borderId="10" xfId="1" applyFont="1" applyBorder="1" applyAlignment="1">
      <alignment horizontal="left"/>
    </xf>
    <xf numFmtId="0" fontId="11" fillId="3" borderId="12" xfId="1" applyFont="1" applyFill="1" applyBorder="1" applyAlignment="1">
      <alignment horizontal="center"/>
    </xf>
    <xf numFmtId="0" fontId="11" fillId="7" borderId="12" xfId="1" applyFont="1" applyFill="1" applyBorder="1" applyAlignment="1">
      <alignment horizontal="center"/>
    </xf>
    <xf numFmtId="0" fontId="11" fillId="8" borderId="11" xfId="1" applyFont="1" applyFill="1" applyBorder="1" applyAlignment="1">
      <alignment horizontal="center"/>
    </xf>
    <xf numFmtId="0" fontId="23" fillId="0" borderId="0" xfId="2" applyFont="1" applyFill="1"/>
    <xf numFmtId="0" fontId="23" fillId="0" borderId="2" xfId="2" applyFont="1" applyBorder="1" applyAlignment="1">
      <alignment horizontal="center"/>
    </xf>
    <xf numFmtId="1" fontId="23" fillId="0" borderId="2" xfId="2" applyNumberFormat="1" applyFont="1" applyFill="1" applyBorder="1" applyAlignment="1">
      <alignment horizontal="center"/>
    </xf>
    <xf numFmtId="1" fontId="23" fillId="0" borderId="3" xfId="2" applyNumberFormat="1" applyFont="1" applyBorder="1" applyAlignment="1">
      <alignment horizontal="center"/>
    </xf>
    <xf numFmtId="1" fontId="23" fillId="0" borderId="13" xfId="2" applyNumberFormat="1" applyFont="1" applyBorder="1" applyAlignment="1">
      <alignment horizontal="center"/>
    </xf>
    <xf numFmtId="2" fontId="23" fillId="0" borderId="13" xfId="2" applyNumberFormat="1" applyFont="1" applyBorder="1" applyAlignment="1">
      <alignment horizontal="center"/>
    </xf>
    <xf numFmtId="2" fontId="23" fillId="0" borderId="3" xfId="2" applyNumberFormat="1" applyFont="1" applyBorder="1" applyAlignment="1">
      <alignment horizontal="center"/>
    </xf>
    <xf numFmtId="0" fontId="11" fillId="3" borderId="0" xfId="1" applyFont="1" applyFill="1" applyAlignment="1">
      <alignment horizontal="center"/>
    </xf>
    <xf numFmtId="0" fontId="11" fillId="7" borderId="0" xfId="1" applyFont="1" applyFill="1" applyAlignment="1">
      <alignment horizontal="center"/>
    </xf>
    <xf numFmtId="0" fontId="11" fillId="8" borderId="0" xfId="1" applyFont="1" applyFill="1" applyAlignment="1">
      <alignment horizontal="center"/>
    </xf>
    <xf numFmtId="0" fontId="11" fillId="0" borderId="0" xfId="1" applyFont="1" applyFill="1" applyAlignment="1">
      <alignment horizontal="center"/>
    </xf>
    <xf numFmtId="0" fontId="23" fillId="0" borderId="4" xfId="2" applyFont="1" applyBorder="1" applyAlignment="1">
      <alignment horizontal="center"/>
    </xf>
    <xf numFmtId="1" fontId="23" fillId="0" borderId="4" xfId="2" applyNumberFormat="1" applyFont="1" applyBorder="1" applyAlignment="1">
      <alignment horizontal="center"/>
    </xf>
    <xf numFmtId="1" fontId="23" fillId="0" borderId="5" xfId="2" applyNumberFormat="1" applyFont="1" applyBorder="1" applyAlignment="1">
      <alignment horizontal="center"/>
    </xf>
    <xf numFmtId="1" fontId="23" fillId="0" borderId="0" xfId="2" applyNumberFormat="1" applyFont="1" applyBorder="1" applyAlignment="1">
      <alignment horizontal="center"/>
    </xf>
    <xf numFmtId="2" fontId="23" fillId="0" borderId="0" xfId="2" applyNumberFormat="1" applyFont="1" applyBorder="1" applyAlignment="1">
      <alignment horizontal="center"/>
    </xf>
    <xf numFmtId="2" fontId="23" fillId="0" borderId="5" xfId="2" applyNumberFormat="1" applyFont="1" applyBorder="1" applyAlignment="1">
      <alignment horizontal="center"/>
    </xf>
    <xf numFmtId="0" fontId="11" fillId="0" borderId="0" xfId="4" applyFont="1"/>
    <xf numFmtId="0" fontId="23" fillId="0" borderId="6" xfId="2" applyFont="1" applyBorder="1" applyAlignment="1">
      <alignment horizontal="center"/>
    </xf>
    <xf numFmtId="1" fontId="23" fillId="0" borderId="6" xfId="2" applyNumberFormat="1" applyFont="1" applyBorder="1" applyAlignment="1">
      <alignment horizontal="center"/>
    </xf>
    <xf numFmtId="1" fontId="23" fillId="0" borderId="7" xfId="2" applyNumberFormat="1" applyFont="1" applyBorder="1" applyAlignment="1">
      <alignment horizontal="center"/>
    </xf>
    <xf numFmtId="1" fontId="23" fillId="0" borderId="14" xfId="2" applyNumberFormat="1" applyFont="1" applyBorder="1" applyAlignment="1">
      <alignment horizontal="center"/>
    </xf>
    <xf numFmtId="2" fontId="23" fillId="0" borderId="14" xfId="2" applyNumberFormat="1" applyFont="1" applyBorder="1" applyAlignment="1">
      <alignment horizontal="center"/>
    </xf>
    <xf numFmtId="2" fontId="23" fillId="0" borderId="7" xfId="2" applyNumberFormat="1" applyFont="1" applyBorder="1" applyAlignment="1">
      <alignment horizontal="center"/>
    </xf>
    <xf numFmtId="0" fontId="23" fillId="0" borderId="0" xfId="2" applyFont="1" applyBorder="1" applyAlignment="1">
      <alignment horizontal="center"/>
    </xf>
    <xf numFmtId="0" fontId="23" fillId="0" borderId="0" xfId="2" applyFont="1" applyBorder="1"/>
    <xf numFmtId="0" fontId="23" fillId="0" borderId="0" xfId="2" applyFont="1" applyAlignment="1">
      <alignment horizontal="center"/>
    </xf>
    <xf numFmtId="165" fontId="32" fillId="0" borderId="13" xfId="2" applyNumberFormat="1" applyFont="1" applyFill="1" applyBorder="1"/>
    <xf numFmtId="165" fontId="32" fillId="0" borderId="0" xfId="2" applyNumberFormat="1" applyFont="1" applyFill="1" applyBorder="1"/>
    <xf numFmtId="165" fontId="32" fillId="0" borderId="14" xfId="2" applyNumberFormat="1" applyFont="1" applyFill="1" applyBorder="1"/>
    <xf numFmtId="0" fontId="32" fillId="0" borderId="8" xfId="2" applyFont="1" applyFill="1" applyBorder="1"/>
    <xf numFmtId="0" fontId="32" fillId="0" borderId="9" xfId="2" applyFont="1" applyFill="1" applyBorder="1"/>
    <xf numFmtId="0" fontId="32" fillId="0" borderId="15" xfId="2" applyFont="1" applyFill="1" applyBorder="1"/>
    <xf numFmtId="165" fontId="32" fillId="0" borderId="8" xfId="2" applyNumberFormat="1" applyFont="1" applyFill="1" applyBorder="1"/>
    <xf numFmtId="165" fontId="32" fillId="0" borderId="9" xfId="2" applyNumberFormat="1" applyFont="1" applyFill="1" applyBorder="1"/>
    <xf numFmtId="165" fontId="32" fillId="0" borderId="15" xfId="2" applyNumberFormat="1" applyFont="1" applyFill="1" applyBorder="1"/>
    <xf numFmtId="0" fontId="23" fillId="0" borderId="10" xfId="2" applyFont="1" applyBorder="1"/>
    <xf numFmtId="0" fontId="23" fillId="0" borderId="11" xfId="2" applyFont="1" applyBorder="1"/>
    <xf numFmtId="0" fontId="23" fillId="0" borderId="1" xfId="2" applyFont="1" applyBorder="1"/>
    <xf numFmtId="0" fontId="11" fillId="10" borderId="0" xfId="1" applyFont="1" applyFill="1" applyAlignment="1">
      <alignment horizontal="center"/>
    </xf>
    <xf numFmtId="0" fontId="23" fillId="10" borderId="0" xfId="2" applyFont="1" applyFill="1"/>
    <xf numFmtId="0" fontId="0" fillId="11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5" fillId="0" borderId="2" xfId="0" applyFont="1" applyBorder="1" applyAlignment="1">
      <alignment horizontal="center" wrapText="1" readingOrder="1"/>
    </xf>
    <xf numFmtId="0" fontId="5" fillId="0" borderId="13" xfId="0" applyFont="1" applyBorder="1" applyAlignment="1">
      <alignment horizontal="center" wrapText="1" readingOrder="1"/>
    </xf>
    <xf numFmtId="0" fontId="4" fillId="0" borderId="13" xfId="0" applyFont="1" applyBorder="1" applyAlignment="1">
      <alignment horizontal="center" wrapText="1" readingOrder="1"/>
    </xf>
    <xf numFmtId="0" fontId="4" fillId="0" borderId="3" xfId="0" applyFont="1" applyBorder="1" applyAlignment="1">
      <alignment horizontal="center" wrapText="1" readingOrder="1"/>
    </xf>
    <xf numFmtId="0" fontId="6" fillId="0" borderId="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3" fillId="0" borderId="13" xfId="0" applyFont="1" applyBorder="1" applyAlignment="1">
      <alignment horizontal="left" wrapText="1" readingOrder="1"/>
    </xf>
    <xf numFmtId="164" fontId="3" fillId="0" borderId="13" xfId="0" applyNumberFormat="1" applyFont="1" applyBorder="1" applyAlignment="1">
      <alignment horizontal="center" wrapText="1" readingOrder="1"/>
    </xf>
    <xf numFmtId="0" fontId="3" fillId="0" borderId="13" xfId="0" applyFont="1" applyBorder="1" applyAlignment="1">
      <alignment horizontal="center" wrapText="1" readingOrder="1"/>
    </xf>
    <xf numFmtId="164" fontId="3" fillId="0" borderId="3" xfId="0" applyNumberFormat="1" applyFont="1" applyBorder="1" applyAlignment="1">
      <alignment horizontal="center" wrapText="1" readingOrder="1"/>
    </xf>
    <xf numFmtId="0" fontId="3" fillId="0" borderId="6" xfId="0" applyFont="1" applyBorder="1" applyAlignment="1">
      <alignment horizontal="left" wrapText="1" readingOrder="1"/>
    </xf>
    <xf numFmtId="0" fontId="6" fillId="0" borderId="14" xfId="0" applyFont="1" applyBorder="1" applyAlignment="1">
      <alignment horizontal="left"/>
    </xf>
    <xf numFmtId="0" fontId="3" fillId="0" borderId="14" xfId="0" applyFont="1" applyBorder="1" applyAlignment="1">
      <alignment horizontal="left" wrapText="1" readingOrder="1"/>
    </xf>
    <xf numFmtId="1" fontId="3" fillId="0" borderId="14" xfId="0" applyNumberFormat="1" applyFont="1" applyBorder="1" applyAlignment="1">
      <alignment horizontal="center" wrapText="1" readingOrder="1"/>
    </xf>
    <xf numFmtId="1" fontId="3" fillId="0" borderId="7" xfId="0" applyNumberFormat="1" applyFont="1" applyBorder="1" applyAlignment="1">
      <alignment horizontal="center" wrapText="1" readingOrder="1"/>
    </xf>
    <xf numFmtId="0" fontId="6" fillId="0" borderId="2" xfId="0" applyFont="1" applyBorder="1" applyAlignment="1">
      <alignment horizontal="left" readingOrder="1"/>
    </xf>
    <xf numFmtId="0" fontId="6" fillId="0" borderId="13" xfId="0" applyFont="1" applyBorder="1" applyAlignment="1">
      <alignment horizontal="left" readingOrder="1"/>
    </xf>
    <xf numFmtId="0" fontId="6" fillId="0" borderId="14" xfId="0" applyFont="1" applyBorder="1" applyAlignment="1">
      <alignment horizontal="left" readingOrder="1"/>
    </xf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  <xf numFmtId="166" fontId="0" fillId="0" borderId="0" xfId="0" applyNumberFormat="1"/>
    <xf numFmtId="1" fontId="0" fillId="0" borderId="0" xfId="0" applyNumberFormat="1"/>
  </cellXfs>
  <cellStyles count="5">
    <cellStyle name="Normal" xfId="0" builtinId="0"/>
    <cellStyle name="Normal 2" xfId="2" xr:uid="{00000000-0005-0000-0000-000002000000}"/>
    <cellStyle name="Normal 2 2" xfId="1" xr:uid="{00000000-0005-0000-0000-000003000000}"/>
    <cellStyle name="Normal 3 2" xfId="4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colors>
    <mruColors>
      <color rgb="FF4472C4"/>
      <color rgb="FFED7D31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'1.DNCBA.Incoming'!$A$8:$A$21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'1.DNCBA.Incoming'!$B$8:$B$21</c:f>
              <c:numCache>
                <c:formatCode>General</c:formatCode>
                <c:ptCount val="14"/>
                <c:pt idx="0">
                  <c:v>1702</c:v>
                </c:pt>
                <c:pt idx="1">
                  <c:v>1743</c:v>
                </c:pt>
                <c:pt idx="2">
                  <c:v>1726</c:v>
                </c:pt>
                <c:pt idx="3">
                  <c:v>1562</c:v>
                </c:pt>
                <c:pt idx="4">
                  <c:v>1761</c:v>
                </c:pt>
                <c:pt idx="5">
                  <c:v>1777</c:v>
                </c:pt>
                <c:pt idx="6">
                  <c:v>1394</c:v>
                </c:pt>
                <c:pt idx="7">
                  <c:v>1915</c:v>
                </c:pt>
                <c:pt idx="8">
                  <c:v>2063</c:v>
                </c:pt>
                <c:pt idx="9">
                  <c:v>2110</c:v>
                </c:pt>
                <c:pt idx="10">
                  <c:v>1662</c:v>
                </c:pt>
                <c:pt idx="11">
                  <c:v>1891</c:v>
                </c:pt>
                <c:pt idx="12">
                  <c:v>1957</c:v>
                </c:pt>
                <c:pt idx="13">
                  <c:v>1871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2D-4398-BD6F-B81744404F3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'1.DNCBA.Incoming'!$A$8:$A$21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'1.DNCBA.Incoming'!$C$8:$C$21</c:f>
              <c:numCache>
                <c:formatCode>0</c:formatCode>
                <c:ptCount val="14"/>
                <c:pt idx="0">
                  <c:v>1391.8333333333333</c:v>
                </c:pt>
                <c:pt idx="1">
                  <c:v>1456.5</c:v>
                </c:pt>
                <c:pt idx="2">
                  <c:v>1509.1666666666667</c:v>
                </c:pt>
                <c:pt idx="3">
                  <c:v>1572.5</c:v>
                </c:pt>
                <c:pt idx="4">
                  <c:v>1604</c:v>
                </c:pt>
                <c:pt idx="5">
                  <c:v>1690</c:v>
                </c:pt>
                <c:pt idx="6">
                  <c:v>1711.8333333333333</c:v>
                </c:pt>
                <c:pt idx="7">
                  <c:v>1660.5</c:v>
                </c:pt>
                <c:pt idx="8">
                  <c:v>1689.1666666666667</c:v>
                </c:pt>
                <c:pt idx="9">
                  <c:v>1745.3333333333333</c:v>
                </c:pt>
                <c:pt idx="10">
                  <c:v>1836.6666666666667</c:v>
                </c:pt>
                <c:pt idx="11">
                  <c:v>1820.1666666666667</c:v>
                </c:pt>
                <c:pt idx="12">
                  <c:v>1839.1666666666667</c:v>
                </c:pt>
                <c:pt idx="13">
                  <c:v>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2D-4398-BD6F-B81744404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504952"/>
        <c:axId val="893502656"/>
      </c:lineChart>
      <c:catAx>
        <c:axId val="89350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502656"/>
        <c:crosses val="autoZero"/>
        <c:auto val="1"/>
        <c:lblAlgn val="ctr"/>
        <c:lblOffset val="100"/>
        <c:noMultiLvlLbl val="0"/>
      </c:catAx>
      <c:valAx>
        <c:axId val="89350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3504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2000 - 3000</c:v>
                </c:pt>
                <c:pt idx="1">
                  <c:v>3000 - 4000</c:v>
                </c:pt>
                <c:pt idx="2">
                  <c:v>4000 - 5000</c:v>
                </c:pt>
                <c:pt idx="3">
                  <c:v>5000 - 6000</c:v>
                </c:pt>
                <c:pt idx="4">
                  <c:v>6000 - 7000</c:v>
                </c:pt>
                <c:pt idx="5">
                  <c:v>7000 - 8000</c:v>
                </c:pt>
                <c:pt idx="6">
                  <c:v>8000 - 9000</c:v>
                </c:pt>
                <c:pt idx="7">
                  <c:v>9000 - 10000</c:v>
                </c:pt>
                <c:pt idx="8">
                  <c:v>10000 - 11000</c:v>
                </c:pt>
                <c:pt idx="9">
                  <c:v>11000 - 12000</c:v>
                </c:pt>
                <c:pt idx="10">
                  <c:v>12000 - 13000</c:v>
                </c:pt>
                <c:pt idx="11">
                  <c:v>13000 - 14000</c:v>
                </c:pt>
                <c:pt idx="12">
                  <c:v>14000 - 15000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9.3333333333333338E-2</c:v>
                </c:pt>
                <c:pt idx="1">
                  <c:v>0.08</c:v>
                </c:pt>
                <c:pt idx="2">
                  <c:v>0.14666666666666667</c:v>
                </c:pt>
                <c:pt idx="3">
                  <c:v>9.3333333333333338E-2</c:v>
                </c:pt>
                <c:pt idx="4">
                  <c:v>9.3333333333333338E-2</c:v>
                </c:pt>
                <c:pt idx="5">
                  <c:v>0.13333333333333333</c:v>
                </c:pt>
                <c:pt idx="6">
                  <c:v>0.12</c:v>
                </c:pt>
                <c:pt idx="7">
                  <c:v>0.10666666666666667</c:v>
                </c:pt>
                <c:pt idx="8">
                  <c:v>0.04</c:v>
                </c:pt>
                <c:pt idx="9">
                  <c:v>5.3333333333333337E-2</c:v>
                </c:pt>
                <c:pt idx="10">
                  <c:v>0.04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6-4202-8C2F-02325D6A1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'0.ArdiData'!$B$2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'0.ArdiData'!$B$3:$B$77</c:f>
              <c:numCache>
                <c:formatCode>General</c:formatCode>
                <c:ptCount val="75"/>
                <c:pt idx="0">
                  <c:v>8472</c:v>
                </c:pt>
                <c:pt idx="1">
                  <c:v>6412</c:v>
                </c:pt>
                <c:pt idx="2">
                  <c:v>3720</c:v>
                </c:pt>
                <c:pt idx="3">
                  <c:v>11217</c:v>
                </c:pt>
                <c:pt idx="4">
                  <c:v>7375</c:v>
                </c:pt>
                <c:pt idx="5">
                  <c:v>5638</c:v>
                </c:pt>
                <c:pt idx="6">
                  <c:v>11676</c:v>
                </c:pt>
                <c:pt idx="7">
                  <c:v>8743</c:v>
                </c:pt>
                <c:pt idx="8">
                  <c:v>7217</c:v>
                </c:pt>
                <c:pt idx="9">
                  <c:v>2975</c:v>
                </c:pt>
                <c:pt idx="10">
                  <c:v>9448</c:v>
                </c:pt>
                <c:pt idx="11">
                  <c:v>2175</c:v>
                </c:pt>
                <c:pt idx="12">
                  <c:v>5487</c:v>
                </c:pt>
                <c:pt idx="13">
                  <c:v>9452</c:v>
                </c:pt>
                <c:pt idx="14">
                  <c:v>4370</c:v>
                </c:pt>
                <c:pt idx="15">
                  <c:v>2342</c:v>
                </c:pt>
                <c:pt idx="16">
                  <c:v>4965</c:v>
                </c:pt>
                <c:pt idx="17">
                  <c:v>8483</c:v>
                </c:pt>
                <c:pt idx="18">
                  <c:v>12762</c:v>
                </c:pt>
                <c:pt idx="19">
                  <c:v>4906</c:v>
                </c:pt>
                <c:pt idx="20">
                  <c:v>8355</c:v>
                </c:pt>
                <c:pt idx="21">
                  <c:v>2724</c:v>
                </c:pt>
                <c:pt idx="22">
                  <c:v>6593</c:v>
                </c:pt>
                <c:pt idx="23">
                  <c:v>5419</c:v>
                </c:pt>
                <c:pt idx="24">
                  <c:v>4173</c:v>
                </c:pt>
                <c:pt idx="25">
                  <c:v>5116</c:v>
                </c:pt>
                <c:pt idx="26">
                  <c:v>8770</c:v>
                </c:pt>
                <c:pt idx="27">
                  <c:v>8165</c:v>
                </c:pt>
                <c:pt idx="28">
                  <c:v>8961</c:v>
                </c:pt>
                <c:pt idx="29">
                  <c:v>4330</c:v>
                </c:pt>
                <c:pt idx="30">
                  <c:v>10075</c:v>
                </c:pt>
                <c:pt idx="31">
                  <c:v>7733</c:v>
                </c:pt>
                <c:pt idx="32">
                  <c:v>7759</c:v>
                </c:pt>
                <c:pt idx="33">
                  <c:v>6065</c:v>
                </c:pt>
                <c:pt idx="34">
                  <c:v>3746</c:v>
                </c:pt>
                <c:pt idx="35">
                  <c:v>2430</c:v>
                </c:pt>
                <c:pt idx="36">
                  <c:v>11895</c:v>
                </c:pt>
                <c:pt idx="37">
                  <c:v>4104</c:v>
                </c:pt>
                <c:pt idx="38">
                  <c:v>11259</c:v>
                </c:pt>
                <c:pt idx="39">
                  <c:v>6339</c:v>
                </c:pt>
                <c:pt idx="40">
                  <c:v>4040</c:v>
                </c:pt>
                <c:pt idx="41">
                  <c:v>9431</c:v>
                </c:pt>
                <c:pt idx="42">
                  <c:v>5782</c:v>
                </c:pt>
                <c:pt idx="43">
                  <c:v>9265</c:v>
                </c:pt>
                <c:pt idx="44">
                  <c:v>4672</c:v>
                </c:pt>
                <c:pt idx="45">
                  <c:v>6876</c:v>
                </c:pt>
                <c:pt idx="46">
                  <c:v>6692</c:v>
                </c:pt>
                <c:pt idx="47">
                  <c:v>7671</c:v>
                </c:pt>
                <c:pt idx="48">
                  <c:v>9928</c:v>
                </c:pt>
                <c:pt idx="49">
                  <c:v>7519</c:v>
                </c:pt>
                <c:pt idx="50">
                  <c:v>4240</c:v>
                </c:pt>
                <c:pt idx="51">
                  <c:v>10344</c:v>
                </c:pt>
                <c:pt idx="52">
                  <c:v>3267</c:v>
                </c:pt>
                <c:pt idx="53">
                  <c:v>7057</c:v>
                </c:pt>
                <c:pt idx="54">
                  <c:v>2588</c:v>
                </c:pt>
                <c:pt idx="55">
                  <c:v>4251</c:v>
                </c:pt>
                <c:pt idx="56">
                  <c:v>12673</c:v>
                </c:pt>
                <c:pt idx="57">
                  <c:v>7317</c:v>
                </c:pt>
                <c:pt idx="58">
                  <c:v>9630</c:v>
                </c:pt>
                <c:pt idx="59">
                  <c:v>4479</c:v>
                </c:pt>
                <c:pt idx="60">
                  <c:v>12530</c:v>
                </c:pt>
                <c:pt idx="61">
                  <c:v>7516</c:v>
                </c:pt>
                <c:pt idx="62">
                  <c:v>3969</c:v>
                </c:pt>
                <c:pt idx="63">
                  <c:v>8015</c:v>
                </c:pt>
                <c:pt idx="64">
                  <c:v>10362</c:v>
                </c:pt>
                <c:pt idx="65">
                  <c:v>8927</c:v>
                </c:pt>
                <c:pt idx="66">
                  <c:v>9414</c:v>
                </c:pt>
                <c:pt idx="67">
                  <c:v>9340</c:v>
                </c:pt>
                <c:pt idx="68">
                  <c:v>3550</c:v>
                </c:pt>
                <c:pt idx="69">
                  <c:v>3829</c:v>
                </c:pt>
                <c:pt idx="70">
                  <c:v>2709</c:v>
                </c:pt>
                <c:pt idx="71">
                  <c:v>5460</c:v>
                </c:pt>
                <c:pt idx="72">
                  <c:v>7719</c:v>
                </c:pt>
                <c:pt idx="73">
                  <c:v>6953</c:v>
                </c:pt>
                <c:pt idx="74">
                  <c:v>5148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321-4F0E-9A48-E4C386973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'0.ArdiData'!$C$3:$C$77</c:f>
              <c:numCache>
                <c:formatCode>General</c:formatCode>
                <c:ptCount val="75"/>
                <c:pt idx="0">
                  <c:v>2175</c:v>
                </c:pt>
                <c:pt idx="1">
                  <c:v>2342</c:v>
                </c:pt>
                <c:pt idx="2">
                  <c:v>2430</c:v>
                </c:pt>
                <c:pt idx="3">
                  <c:v>2588</c:v>
                </c:pt>
                <c:pt idx="4">
                  <c:v>2709</c:v>
                </c:pt>
                <c:pt idx="5">
                  <c:v>2724</c:v>
                </c:pt>
                <c:pt idx="6">
                  <c:v>3267</c:v>
                </c:pt>
                <c:pt idx="7">
                  <c:v>2975</c:v>
                </c:pt>
                <c:pt idx="8">
                  <c:v>3829</c:v>
                </c:pt>
                <c:pt idx="9">
                  <c:v>3550</c:v>
                </c:pt>
                <c:pt idx="10">
                  <c:v>3720</c:v>
                </c:pt>
                <c:pt idx="11">
                  <c:v>3746</c:v>
                </c:pt>
                <c:pt idx="12">
                  <c:v>4040</c:v>
                </c:pt>
                <c:pt idx="13">
                  <c:v>4173</c:v>
                </c:pt>
                <c:pt idx="14">
                  <c:v>4251</c:v>
                </c:pt>
                <c:pt idx="15">
                  <c:v>3969</c:v>
                </c:pt>
                <c:pt idx="16">
                  <c:v>4240</c:v>
                </c:pt>
                <c:pt idx="17">
                  <c:v>4104</c:v>
                </c:pt>
                <c:pt idx="18">
                  <c:v>4330</c:v>
                </c:pt>
                <c:pt idx="19">
                  <c:v>4370</c:v>
                </c:pt>
                <c:pt idx="20">
                  <c:v>4965</c:v>
                </c:pt>
                <c:pt idx="21">
                  <c:v>4672</c:v>
                </c:pt>
                <c:pt idx="22">
                  <c:v>4906</c:v>
                </c:pt>
                <c:pt idx="23">
                  <c:v>5116</c:v>
                </c:pt>
                <c:pt idx="24">
                  <c:v>4479</c:v>
                </c:pt>
                <c:pt idx="25">
                  <c:v>5419</c:v>
                </c:pt>
                <c:pt idx="26">
                  <c:v>5148</c:v>
                </c:pt>
                <c:pt idx="27">
                  <c:v>6339</c:v>
                </c:pt>
                <c:pt idx="28">
                  <c:v>6412</c:v>
                </c:pt>
                <c:pt idx="29">
                  <c:v>5460</c:v>
                </c:pt>
                <c:pt idx="30">
                  <c:v>5638</c:v>
                </c:pt>
                <c:pt idx="31">
                  <c:v>5487</c:v>
                </c:pt>
                <c:pt idx="32">
                  <c:v>5782</c:v>
                </c:pt>
                <c:pt idx="33">
                  <c:v>6065</c:v>
                </c:pt>
                <c:pt idx="34">
                  <c:v>6593</c:v>
                </c:pt>
                <c:pt idx="35">
                  <c:v>7057</c:v>
                </c:pt>
                <c:pt idx="36">
                  <c:v>6692</c:v>
                </c:pt>
                <c:pt idx="37">
                  <c:v>6876</c:v>
                </c:pt>
                <c:pt idx="38">
                  <c:v>6953</c:v>
                </c:pt>
                <c:pt idx="39">
                  <c:v>7317</c:v>
                </c:pt>
                <c:pt idx="40">
                  <c:v>7217</c:v>
                </c:pt>
                <c:pt idx="41">
                  <c:v>7719</c:v>
                </c:pt>
                <c:pt idx="42">
                  <c:v>7519</c:v>
                </c:pt>
                <c:pt idx="43">
                  <c:v>7671</c:v>
                </c:pt>
                <c:pt idx="44">
                  <c:v>7733</c:v>
                </c:pt>
                <c:pt idx="45">
                  <c:v>7759</c:v>
                </c:pt>
                <c:pt idx="46">
                  <c:v>7375</c:v>
                </c:pt>
                <c:pt idx="47">
                  <c:v>7516</c:v>
                </c:pt>
                <c:pt idx="48">
                  <c:v>8165</c:v>
                </c:pt>
                <c:pt idx="49">
                  <c:v>8015</c:v>
                </c:pt>
                <c:pt idx="50">
                  <c:v>8355</c:v>
                </c:pt>
                <c:pt idx="51">
                  <c:v>8743</c:v>
                </c:pt>
                <c:pt idx="52">
                  <c:v>8483</c:v>
                </c:pt>
                <c:pt idx="53">
                  <c:v>8472</c:v>
                </c:pt>
                <c:pt idx="54">
                  <c:v>8770</c:v>
                </c:pt>
                <c:pt idx="55">
                  <c:v>8927</c:v>
                </c:pt>
                <c:pt idx="56">
                  <c:v>9265</c:v>
                </c:pt>
                <c:pt idx="57">
                  <c:v>9448</c:v>
                </c:pt>
                <c:pt idx="58">
                  <c:v>8961</c:v>
                </c:pt>
                <c:pt idx="59">
                  <c:v>9340</c:v>
                </c:pt>
                <c:pt idx="60">
                  <c:v>9414</c:v>
                </c:pt>
                <c:pt idx="61">
                  <c:v>9431</c:v>
                </c:pt>
                <c:pt idx="62">
                  <c:v>9630</c:v>
                </c:pt>
                <c:pt idx="63">
                  <c:v>9452</c:v>
                </c:pt>
                <c:pt idx="64">
                  <c:v>10362</c:v>
                </c:pt>
                <c:pt idx="65">
                  <c:v>10075</c:v>
                </c:pt>
                <c:pt idx="66">
                  <c:v>10344</c:v>
                </c:pt>
                <c:pt idx="67">
                  <c:v>9928</c:v>
                </c:pt>
                <c:pt idx="68">
                  <c:v>11217</c:v>
                </c:pt>
                <c:pt idx="69">
                  <c:v>11259</c:v>
                </c:pt>
                <c:pt idx="70">
                  <c:v>11895</c:v>
                </c:pt>
                <c:pt idx="71">
                  <c:v>12762</c:v>
                </c:pt>
                <c:pt idx="72">
                  <c:v>11676</c:v>
                </c:pt>
                <c:pt idx="73">
                  <c:v>12530</c:v>
                </c:pt>
                <c:pt idx="74">
                  <c:v>12673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E9C-48FB-BF39-FCC8A3AB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'0.ArdiData'!$D$2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'0.ArdiData'!$A$3:$A$77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'0.ArdiData'!$D$3:$D$77</c:f>
              <c:numCache>
                <c:formatCode>General</c:formatCode>
                <c:ptCount val="75"/>
                <c:pt idx="0">
                  <c:v>2175</c:v>
                </c:pt>
                <c:pt idx="1">
                  <c:v>2342</c:v>
                </c:pt>
                <c:pt idx="2">
                  <c:v>2709</c:v>
                </c:pt>
                <c:pt idx="3">
                  <c:v>2588</c:v>
                </c:pt>
                <c:pt idx="4">
                  <c:v>3267</c:v>
                </c:pt>
                <c:pt idx="5">
                  <c:v>2430</c:v>
                </c:pt>
                <c:pt idx="6">
                  <c:v>2724</c:v>
                </c:pt>
                <c:pt idx="7">
                  <c:v>3550</c:v>
                </c:pt>
                <c:pt idx="8">
                  <c:v>3720</c:v>
                </c:pt>
                <c:pt idx="9">
                  <c:v>3969</c:v>
                </c:pt>
                <c:pt idx="10">
                  <c:v>2975</c:v>
                </c:pt>
                <c:pt idx="11">
                  <c:v>4251</c:v>
                </c:pt>
                <c:pt idx="12">
                  <c:v>4040</c:v>
                </c:pt>
                <c:pt idx="13">
                  <c:v>3746</c:v>
                </c:pt>
                <c:pt idx="14">
                  <c:v>4240</c:v>
                </c:pt>
                <c:pt idx="15">
                  <c:v>3829</c:v>
                </c:pt>
                <c:pt idx="16">
                  <c:v>4370</c:v>
                </c:pt>
                <c:pt idx="17">
                  <c:v>4906</c:v>
                </c:pt>
                <c:pt idx="18">
                  <c:v>4330</c:v>
                </c:pt>
                <c:pt idx="19">
                  <c:v>4965</c:v>
                </c:pt>
                <c:pt idx="20">
                  <c:v>4104</c:v>
                </c:pt>
                <c:pt idx="21">
                  <c:v>4479</c:v>
                </c:pt>
                <c:pt idx="22">
                  <c:v>4672</c:v>
                </c:pt>
                <c:pt idx="23">
                  <c:v>5148</c:v>
                </c:pt>
                <c:pt idx="24">
                  <c:v>5638</c:v>
                </c:pt>
                <c:pt idx="25">
                  <c:v>4173</c:v>
                </c:pt>
                <c:pt idx="26">
                  <c:v>5116</c:v>
                </c:pt>
                <c:pt idx="27">
                  <c:v>5782</c:v>
                </c:pt>
                <c:pt idx="28">
                  <c:v>6593</c:v>
                </c:pt>
                <c:pt idx="29">
                  <c:v>7057</c:v>
                </c:pt>
                <c:pt idx="30">
                  <c:v>5419</c:v>
                </c:pt>
                <c:pt idx="31">
                  <c:v>5487</c:v>
                </c:pt>
                <c:pt idx="32">
                  <c:v>6339</c:v>
                </c:pt>
                <c:pt idx="33">
                  <c:v>6876</c:v>
                </c:pt>
                <c:pt idx="34">
                  <c:v>7317</c:v>
                </c:pt>
                <c:pt idx="35">
                  <c:v>5460</c:v>
                </c:pt>
                <c:pt idx="36">
                  <c:v>6412</c:v>
                </c:pt>
                <c:pt idx="37">
                  <c:v>6692</c:v>
                </c:pt>
                <c:pt idx="38">
                  <c:v>7519</c:v>
                </c:pt>
                <c:pt idx="39">
                  <c:v>7759</c:v>
                </c:pt>
                <c:pt idx="40">
                  <c:v>6065</c:v>
                </c:pt>
                <c:pt idx="41">
                  <c:v>7733</c:v>
                </c:pt>
                <c:pt idx="42">
                  <c:v>7375</c:v>
                </c:pt>
                <c:pt idx="43">
                  <c:v>8483</c:v>
                </c:pt>
                <c:pt idx="44">
                  <c:v>9265</c:v>
                </c:pt>
                <c:pt idx="45">
                  <c:v>6953</c:v>
                </c:pt>
                <c:pt idx="46">
                  <c:v>7516</c:v>
                </c:pt>
                <c:pt idx="47">
                  <c:v>7671</c:v>
                </c:pt>
                <c:pt idx="48">
                  <c:v>8770</c:v>
                </c:pt>
                <c:pt idx="49">
                  <c:v>9452</c:v>
                </c:pt>
                <c:pt idx="50">
                  <c:v>7217</c:v>
                </c:pt>
                <c:pt idx="51">
                  <c:v>8165</c:v>
                </c:pt>
                <c:pt idx="52">
                  <c:v>8015</c:v>
                </c:pt>
                <c:pt idx="53">
                  <c:v>9448</c:v>
                </c:pt>
                <c:pt idx="54">
                  <c:v>10362</c:v>
                </c:pt>
                <c:pt idx="55">
                  <c:v>7719</c:v>
                </c:pt>
                <c:pt idx="56">
                  <c:v>8472</c:v>
                </c:pt>
                <c:pt idx="57">
                  <c:v>8961</c:v>
                </c:pt>
                <c:pt idx="58">
                  <c:v>10344</c:v>
                </c:pt>
                <c:pt idx="59">
                  <c:v>11676</c:v>
                </c:pt>
                <c:pt idx="60">
                  <c:v>8355</c:v>
                </c:pt>
                <c:pt idx="61">
                  <c:v>8927</c:v>
                </c:pt>
                <c:pt idx="62">
                  <c:v>9928</c:v>
                </c:pt>
                <c:pt idx="63">
                  <c:v>9431</c:v>
                </c:pt>
                <c:pt idx="64">
                  <c:v>11259</c:v>
                </c:pt>
                <c:pt idx="65">
                  <c:v>9630</c:v>
                </c:pt>
                <c:pt idx="66">
                  <c:v>8743</c:v>
                </c:pt>
                <c:pt idx="67">
                  <c:v>9414</c:v>
                </c:pt>
                <c:pt idx="68">
                  <c:v>11895</c:v>
                </c:pt>
                <c:pt idx="69">
                  <c:v>12673</c:v>
                </c:pt>
                <c:pt idx="70">
                  <c:v>10075</c:v>
                </c:pt>
                <c:pt idx="71">
                  <c:v>9340</c:v>
                </c:pt>
                <c:pt idx="72">
                  <c:v>11217</c:v>
                </c:pt>
                <c:pt idx="73">
                  <c:v>12530</c:v>
                </c:pt>
                <c:pt idx="74">
                  <c:v>12762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F71-4362-B8E1-5E34F771C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BookData!$B$1</c:f>
          <c:strCache>
            <c:ptCount val="1"/>
            <c:pt idx="0">
              <c:v>Office 1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BookData!$K$1</c:f>
              <c:strCache>
                <c:ptCount val="1"/>
                <c:pt idx="0">
                  <c:v>Freq</c:v>
                </c:pt>
              </c:strCache>
            </c:strRef>
          </c:tx>
          <c:invertIfNegative val="0"/>
          <c:val>
            <c:numRef>
              <c:f>BookData!$K$2:$K$14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0.17333333333333334</c:v>
                </c:pt>
                <c:pt idx="3">
                  <c:v>0.12</c:v>
                </c:pt>
                <c:pt idx="4">
                  <c:v>0.21333333333333335</c:v>
                </c:pt>
                <c:pt idx="5">
                  <c:v>6.6666666666666666E-2</c:v>
                </c:pt>
                <c:pt idx="6">
                  <c:v>9.3333333333333338E-2</c:v>
                </c:pt>
                <c:pt idx="7">
                  <c:v>0.10666666666666667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A-423D-A506-AB199EC6F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241480"/>
        <c:axId val="663241872"/>
      </c:barChart>
      <c:catAx>
        <c:axId val="663241480"/>
        <c:scaling>
          <c:orientation val="minMax"/>
        </c:scaling>
        <c:delete val="0"/>
        <c:axPos val="b"/>
        <c:majorTickMark val="out"/>
        <c:minorTickMark val="none"/>
        <c:tickLblPos val="nextTo"/>
        <c:crossAx val="663241872"/>
        <c:crosses val="autoZero"/>
        <c:auto val="1"/>
        <c:lblAlgn val="ctr"/>
        <c:lblOffset val="100"/>
        <c:noMultiLvlLbl val="0"/>
      </c:catAx>
      <c:valAx>
        <c:axId val="66324187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241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BookData!$C$1</c:f>
          <c:strCache>
            <c:ptCount val="1"/>
            <c:pt idx="0">
              <c:v>Office 2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BookData!$K$1</c:f>
              <c:strCache>
                <c:ptCount val="1"/>
                <c:pt idx="0">
                  <c:v>Freq</c:v>
                </c:pt>
              </c:strCache>
            </c:strRef>
          </c:tx>
          <c:invertIfNegative val="0"/>
          <c:val>
            <c:numRef>
              <c:f>BookData!$K$2:$K$14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0.17333333333333334</c:v>
                </c:pt>
                <c:pt idx="3">
                  <c:v>0.12</c:v>
                </c:pt>
                <c:pt idx="4">
                  <c:v>0.21333333333333335</c:v>
                </c:pt>
                <c:pt idx="5">
                  <c:v>6.6666666666666666E-2</c:v>
                </c:pt>
                <c:pt idx="6">
                  <c:v>9.3333333333333338E-2</c:v>
                </c:pt>
                <c:pt idx="7">
                  <c:v>0.10666666666666667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0-4F9C-A4D8-A042C346B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242656"/>
        <c:axId val="663243048"/>
      </c:barChart>
      <c:catAx>
        <c:axId val="66324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663243048"/>
        <c:crosses val="autoZero"/>
        <c:auto val="1"/>
        <c:lblAlgn val="ctr"/>
        <c:lblOffset val="100"/>
        <c:noMultiLvlLbl val="0"/>
      </c:catAx>
      <c:valAx>
        <c:axId val="66324304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24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BookData!$D$1</c:f>
          <c:strCache>
            <c:ptCount val="1"/>
            <c:pt idx="0">
              <c:v>Office 3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BookData!$K$1</c:f>
              <c:strCache>
                <c:ptCount val="1"/>
                <c:pt idx="0">
                  <c:v>Freq</c:v>
                </c:pt>
              </c:strCache>
            </c:strRef>
          </c:tx>
          <c:invertIfNegative val="0"/>
          <c:val>
            <c:numRef>
              <c:f>BookData!$K$2:$K$14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0.17333333333333334</c:v>
                </c:pt>
                <c:pt idx="3">
                  <c:v>0.12</c:v>
                </c:pt>
                <c:pt idx="4">
                  <c:v>0.21333333333333335</c:v>
                </c:pt>
                <c:pt idx="5">
                  <c:v>6.6666666666666666E-2</c:v>
                </c:pt>
                <c:pt idx="6">
                  <c:v>9.3333333333333338E-2</c:v>
                </c:pt>
                <c:pt idx="7">
                  <c:v>0.10666666666666667</c:v>
                </c:pt>
                <c:pt idx="8">
                  <c:v>2.6666666666666668E-2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F-4DA7-94EB-870607BEF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243832"/>
        <c:axId val="666687416"/>
      </c:barChart>
      <c:catAx>
        <c:axId val="663243832"/>
        <c:scaling>
          <c:orientation val="minMax"/>
        </c:scaling>
        <c:delete val="0"/>
        <c:axPos val="b"/>
        <c:majorTickMark val="out"/>
        <c:minorTickMark val="none"/>
        <c:tickLblPos val="nextTo"/>
        <c:crossAx val="666687416"/>
        <c:crosses val="autoZero"/>
        <c:auto val="1"/>
        <c:lblAlgn val="ctr"/>
        <c:lblOffset val="100"/>
        <c:noMultiLvlLbl val="0"/>
      </c:catAx>
      <c:valAx>
        <c:axId val="66668741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243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BookData!$B$1</c:f>
              <c:strCache>
                <c:ptCount val="1"/>
                <c:pt idx="0">
                  <c:v>Office 1</c:v>
                </c:pt>
              </c:strCache>
            </c:strRef>
          </c:tx>
          <c:xVal>
            <c:numRef>
              <c:f>BookData!$A$3:$A$77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BookData!$B$3:$B$77</c:f>
              <c:numCache>
                <c:formatCode>0</c:formatCode>
                <c:ptCount val="75"/>
                <c:pt idx="0">
                  <c:v>495</c:v>
                </c:pt>
                <c:pt idx="1">
                  <c:v>204</c:v>
                </c:pt>
                <c:pt idx="2">
                  <c:v>318</c:v>
                </c:pt>
                <c:pt idx="3">
                  <c:v>802</c:v>
                </c:pt>
                <c:pt idx="4">
                  <c:v>446</c:v>
                </c:pt>
                <c:pt idx="5">
                  <c:v>568</c:v>
                </c:pt>
                <c:pt idx="6">
                  <c:v>372</c:v>
                </c:pt>
                <c:pt idx="7">
                  <c:v>281</c:v>
                </c:pt>
                <c:pt idx="8">
                  <c:v>676</c:v>
                </c:pt>
                <c:pt idx="9">
                  <c:v>755</c:v>
                </c:pt>
                <c:pt idx="10">
                  <c:v>503</c:v>
                </c:pt>
                <c:pt idx="11">
                  <c:v>511</c:v>
                </c:pt>
                <c:pt idx="12">
                  <c:v>229</c:v>
                </c:pt>
                <c:pt idx="13">
                  <c:v>439</c:v>
                </c:pt>
                <c:pt idx="14">
                  <c:v>412</c:v>
                </c:pt>
                <c:pt idx="15">
                  <c:v>775</c:v>
                </c:pt>
                <c:pt idx="16">
                  <c:v>330</c:v>
                </c:pt>
                <c:pt idx="17">
                  <c:v>289</c:v>
                </c:pt>
                <c:pt idx="18">
                  <c:v>1045</c:v>
                </c:pt>
                <c:pt idx="19">
                  <c:v>348</c:v>
                </c:pt>
                <c:pt idx="20">
                  <c:v>249</c:v>
                </c:pt>
                <c:pt idx="21">
                  <c:v>218</c:v>
                </c:pt>
                <c:pt idx="22">
                  <c:v>603</c:v>
                </c:pt>
                <c:pt idx="23">
                  <c:v>412</c:v>
                </c:pt>
                <c:pt idx="24">
                  <c:v>608</c:v>
                </c:pt>
                <c:pt idx="25">
                  <c:v>540</c:v>
                </c:pt>
                <c:pt idx="26">
                  <c:v>744</c:v>
                </c:pt>
                <c:pt idx="27">
                  <c:v>465</c:v>
                </c:pt>
                <c:pt idx="28">
                  <c:v>577</c:v>
                </c:pt>
                <c:pt idx="29">
                  <c:v>576</c:v>
                </c:pt>
                <c:pt idx="30">
                  <c:v>681</c:v>
                </c:pt>
                <c:pt idx="31">
                  <c:v>842</c:v>
                </c:pt>
                <c:pt idx="32">
                  <c:v>256</c:v>
                </c:pt>
                <c:pt idx="33">
                  <c:v>851</c:v>
                </c:pt>
                <c:pt idx="34">
                  <c:v>273</c:v>
                </c:pt>
                <c:pt idx="35">
                  <c:v>856</c:v>
                </c:pt>
                <c:pt idx="36">
                  <c:v>532</c:v>
                </c:pt>
                <c:pt idx="37">
                  <c:v>508</c:v>
                </c:pt>
                <c:pt idx="38">
                  <c:v>434</c:v>
                </c:pt>
                <c:pt idx="39">
                  <c:v>597</c:v>
                </c:pt>
                <c:pt idx="40">
                  <c:v>315</c:v>
                </c:pt>
                <c:pt idx="41">
                  <c:v>1045</c:v>
                </c:pt>
                <c:pt idx="42">
                  <c:v>370</c:v>
                </c:pt>
                <c:pt idx="43">
                  <c:v>354</c:v>
                </c:pt>
                <c:pt idx="44">
                  <c:v>500</c:v>
                </c:pt>
                <c:pt idx="45">
                  <c:v>520</c:v>
                </c:pt>
                <c:pt idx="46">
                  <c:v>356</c:v>
                </c:pt>
                <c:pt idx="47">
                  <c:v>572</c:v>
                </c:pt>
                <c:pt idx="48">
                  <c:v>514</c:v>
                </c:pt>
                <c:pt idx="49">
                  <c:v>842</c:v>
                </c:pt>
                <c:pt idx="50">
                  <c:v>176</c:v>
                </c:pt>
                <c:pt idx="51">
                  <c:v>730</c:v>
                </c:pt>
                <c:pt idx="52">
                  <c:v>377</c:v>
                </c:pt>
                <c:pt idx="53">
                  <c:v>866</c:v>
                </c:pt>
                <c:pt idx="54">
                  <c:v>939</c:v>
                </c:pt>
                <c:pt idx="55">
                  <c:v>926</c:v>
                </c:pt>
                <c:pt idx="56">
                  <c:v>229</c:v>
                </c:pt>
                <c:pt idx="57">
                  <c:v>304</c:v>
                </c:pt>
                <c:pt idx="58">
                  <c:v>450</c:v>
                </c:pt>
                <c:pt idx="59">
                  <c:v>843</c:v>
                </c:pt>
                <c:pt idx="60">
                  <c:v>1330</c:v>
                </c:pt>
                <c:pt idx="61">
                  <c:v>455</c:v>
                </c:pt>
                <c:pt idx="62">
                  <c:v>359</c:v>
                </c:pt>
                <c:pt idx="63">
                  <c:v>1133</c:v>
                </c:pt>
                <c:pt idx="64">
                  <c:v>710</c:v>
                </c:pt>
                <c:pt idx="65">
                  <c:v>719</c:v>
                </c:pt>
                <c:pt idx="66">
                  <c:v>346</c:v>
                </c:pt>
                <c:pt idx="67">
                  <c:v>511</c:v>
                </c:pt>
                <c:pt idx="68">
                  <c:v>718</c:v>
                </c:pt>
                <c:pt idx="69">
                  <c:v>381</c:v>
                </c:pt>
                <c:pt idx="70">
                  <c:v>529</c:v>
                </c:pt>
                <c:pt idx="71">
                  <c:v>227</c:v>
                </c:pt>
                <c:pt idx="72">
                  <c:v>612</c:v>
                </c:pt>
                <c:pt idx="73">
                  <c:v>836</c:v>
                </c:pt>
                <c:pt idx="74">
                  <c:v>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9-437F-930B-8D0ECDDB8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688200"/>
        <c:axId val="666688592"/>
      </c:scatterChart>
      <c:valAx>
        <c:axId val="666688200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6688592"/>
        <c:crosses val="autoZero"/>
        <c:crossBetween val="midCat"/>
      </c:valAx>
      <c:valAx>
        <c:axId val="66668859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6688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BookData!$C$1</c:f>
          <c:strCache>
            <c:ptCount val="1"/>
            <c:pt idx="0">
              <c:v>Office 2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BookData!$B$1</c:f>
              <c:strCache>
                <c:ptCount val="1"/>
                <c:pt idx="0">
                  <c:v>Office 1</c:v>
                </c:pt>
              </c:strCache>
            </c:strRef>
          </c:tx>
          <c:xVal>
            <c:numRef>
              <c:f>BookData!$A$3:$A$77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BookData!$C$3:$C$77</c:f>
              <c:numCache>
                <c:formatCode>0</c:formatCode>
                <c:ptCount val="75"/>
                <c:pt idx="0">
                  <c:v>176</c:v>
                </c:pt>
                <c:pt idx="1">
                  <c:v>204</c:v>
                </c:pt>
                <c:pt idx="2">
                  <c:v>218</c:v>
                </c:pt>
                <c:pt idx="3">
                  <c:v>439</c:v>
                </c:pt>
                <c:pt idx="4">
                  <c:v>229</c:v>
                </c:pt>
                <c:pt idx="5">
                  <c:v>249</c:v>
                </c:pt>
                <c:pt idx="6">
                  <c:v>227</c:v>
                </c:pt>
                <c:pt idx="7">
                  <c:v>256</c:v>
                </c:pt>
                <c:pt idx="8">
                  <c:v>304</c:v>
                </c:pt>
                <c:pt idx="9">
                  <c:v>354</c:v>
                </c:pt>
                <c:pt idx="10">
                  <c:v>289</c:v>
                </c:pt>
                <c:pt idx="11">
                  <c:v>273</c:v>
                </c:pt>
                <c:pt idx="12">
                  <c:v>315</c:v>
                </c:pt>
                <c:pt idx="13">
                  <c:v>346</c:v>
                </c:pt>
                <c:pt idx="14">
                  <c:v>318</c:v>
                </c:pt>
                <c:pt idx="15">
                  <c:v>330</c:v>
                </c:pt>
                <c:pt idx="16">
                  <c:v>359</c:v>
                </c:pt>
                <c:pt idx="17">
                  <c:v>370</c:v>
                </c:pt>
                <c:pt idx="18">
                  <c:v>348</c:v>
                </c:pt>
                <c:pt idx="19">
                  <c:v>281</c:v>
                </c:pt>
                <c:pt idx="20">
                  <c:v>356</c:v>
                </c:pt>
                <c:pt idx="21">
                  <c:v>372</c:v>
                </c:pt>
                <c:pt idx="22">
                  <c:v>377</c:v>
                </c:pt>
                <c:pt idx="23">
                  <c:v>412</c:v>
                </c:pt>
                <c:pt idx="24">
                  <c:v>503</c:v>
                </c:pt>
                <c:pt idx="25">
                  <c:v>381</c:v>
                </c:pt>
                <c:pt idx="26">
                  <c:v>434</c:v>
                </c:pt>
                <c:pt idx="27">
                  <c:v>229</c:v>
                </c:pt>
                <c:pt idx="28">
                  <c:v>446</c:v>
                </c:pt>
                <c:pt idx="29">
                  <c:v>450</c:v>
                </c:pt>
                <c:pt idx="30">
                  <c:v>455</c:v>
                </c:pt>
                <c:pt idx="31">
                  <c:v>465</c:v>
                </c:pt>
                <c:pt idx="32">
                  <c:v>495</c:v>
                </c:pt>
                <c:pt idx="33">
                  <c:v>500</c:v>
                </c:pt>
                <c:pt idx="34">
                  <c:v>412</c:v>
                </c:pt>
                <c:pt idx="35">
                  <c:v>508</c:v>
                </c:pt>
                <c:pt idx="36">
                  <c:v>511</c:v>
                </c:pt>
                <c:pt idx="37">
                  <c:v>612</c:v>
                </c:pt>
                <c:pt idx="38">
                  <c:v>511</c:v>
                </c:pt>
                <c:pt idx="39">
                  <c:v>514</c:v>
                </c:pt>
                <c:pt idx="40">
                  <c:v>520</c:v>
                </c:pt>
                <c:pt idx="41">
                  <c:v>710</c:v>
                </c:pt>
                <c:pt idx="42">
                  <c:v>532</c:v>
                </c:pt>
                <c:pt idx="43">
                  <c:v>540</c:v>
                </c:pt>
                <c:pt idx="44">
                  <c:v>568</c:v>
                </c:pt>
                <c:pt idx="45">
                  <c:v>572</c:v>
                </c:pt>
                <c:pt idx="46">
                  <c:v>576</c:v>
                </c:pt>
                <c:pt idx="47">
                  <c:v>577</c:v>
                </c:pt>
                <c:pt idx="48">
                  <c:v>836</c:v>
                </c:pt>
                <c:pt idx="49">
                  <c:v>603</c:v>
                </c:pt>
                <c:pt idx="50">
                  <c:v>608</c:v>
                </c:pt>
                <c:pt idx="51">
                  <c:v>511</c:v>
                </c:pt>
                <c:pt idx="52">
                  <c:v>676</c:v>
                </c:pt>
                <c:pt idx="53">
                  <c:v>681</c:v>
                </c:pt>
                <c:pt idx="54">
                  <c:v>529</c:v>
                </c:pt>
                <c:pt idx="55">
                  <c:v>718</c:v>
                </c:pt>
                <c:pt idx="56">
                  <c:v>719</c:v>
                </c:pt>
                <c:pt idx="57">
                  <c:v>730</c:v>
                </c:pt>
                <c:pt idx="58">
                  <c:v>866</c:v>
                </c:pt>
                <c:pt idx="59">
                  <c:v>755</c:v>
                </c:pt>
                <c:pt idx="60">
                  <c:v>775</c:v>
                </c:pt>
                <c:pt idx="61">
                  <c:v>802</c:v>
                </c:pt>
                <c:pt idx="62">
                  <c:v>597</c:v>
                </c:pt>
                <c:pt idx="63">
                  <c:v>842</c:v>
                </c:pt>
                <c:pt idx="64">
                  <c:v>851</c:v>
                </c:pt>
                <c:pt idx="65">
                  <c:v>843</c:v>
                </c:pt>
                <c:pt idx="66">
                  <c:v>842</c:v>
                </c:pt>
                <c:pt idx="67">
                  <c:v>856</c:v>
                </c:pt>
                <c:pt idx="68">
                  <c:v>744</c:v>
                </c:pt>
                <c:pt idx="69">
                  <c:v>926</c:v>
                </c:pt>
                <c:pt idx="70">
                  <c:v>939</c:v>
                </c:pt>
                <c:pt idx="71">
                  <c:v>1045</c:v>
                </c:pt>
                <c:pt idx="72">
                  <c:v>1330</c:v>
                </c:pt>
                <c:pt idx="73">
                  <c:v>1133</c:v>
                </c:pt>
                <c:pt idx="74">
                  <c:v>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6A-4625-BC05-91AE3EF7E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689376"/>
        <c:axId val="666689768"/>
      </c:scatterChart>
      <c:valAx>
        <c:axId val="6666893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6689768"/>
        <c:crosses val="autoZero"/>
        <c:crossBetween val="midCat"/>
      </c:valAx>
      <c:valAx>
        <c:axId val="66668976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6689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BookData!$D$1</c:f>
          <c:strCache>
            <c:ptCount val="1"/>
            <c:pt idx="0">
              <c:v>Office 3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BookData!$B$1</c:f>
              <c:strCache>
                <c:ptCount val="1"/>
                <c:pt idx="0">
                  <c:v>Office 1</c:v>
                </c:pt>
              </c:strCache>
            </c:strRef>
          </c:tx>
          <c:xVal>
            <c:numRef>
              <c:f>BookData!$A$3:$A$77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BookData!$D$3:$D$77</c:f>
              <c:numCache>
                <c:formatCode>0</c:formatCode>
                <c:ptCount val="75"/>
                <c:pt idx="0">
                  <c:v>346</c:v>
                </c:pt>
                <c:pt idx="1">
                  <c:v>775</c:v>
                </c:pt>
                <c:pt idx="2">
                  <c:v>572</c:v>
                </c:pt>
                <c:pt idx="3">
                  <c:v>455</c:v>
                </c:pt>
                <c:pt idx="4">
                  <c:v>176</c:v>
                </c:pt>
                <c:pt idx="5">
                  <c:v>412</c:v>
                </c:pt>
                <c:pt idx="6">
                  <c:v>926</c:v>
                </c:pt>
                <c:pt idx="7">
                  <c:v>710</c:v>
                </c:pt>
                <c:pt idx="8">
                  <c:v>514</c:v>
                </c:pt>
                <c:pt idx="9">
                  <c:v>281</c:v>
                </c:pt>
                <c:pt idx="10">
                  <c:v>412</c:v>
                </c:pt>
                <c:pt idx="11">
                  <c:v>939</c:v>
                </c:pt>
                <c:pt idx="12">
                  <c:v>718</c:v>
                </c:pt>
                <c:pt idx="13">
                  <c:v>520</c:v>
                </c:pt>
                <c:pt idx="14">
                  <c:v>289</c:v>
                </c:pt>
                <c:pt idx="15">
                  <c:v>434</c:v>
                </c:pt>
                <c:pt idx="16">
                  <c:v>1045</c:v>
                </c:pt>
                <c:pt idx="17">
                  <c:v>719</c:v>
                </c:pt>
                <c:pt idx="18">
                  <c:v>529</c:v>
                </c:pt>
                <c:pt idx="19">
                  <c:v>304</c:v>
                </c:pt>
                <c:pt idx="20">
                  <c:v>439</c:v>
                </c:pt>
                <c:pt idx="21">
                  <c:v>1045</c:v>
                </c:pt>
                <c:pt idx="22">
                  <c:v>730</c:v>
                </c:pt>
                <c:pt idx="23">
                  <c:v>532</c:v>
                </c:pt>
                <c:pt idx="24">
                  <c:v>315</c:v>
                </c:pt>
                <c:pt idx="25">
                  <c:v>446</c:v>
                </c:pt>
                <c:pt idx="26">
                  <c:v>1133</c:v>
                </c:pt>
                <c:pt idx="27">
                  <c:v>744</c:v>
                </c:pt>
                <c:pt idx="28">
                  <c:v>540</c:v>
                </c:pt>
                <c:pt idx="29">
                  <c:v>318</c:v>
                </c:pt>
                <c:pt idx="30">
                  <c:v>450</c:v>
                </c:pt>
                <c:pt idx="31">
                  <c:v>1330</c:v>
                </c:pt>
                <c:pt idx="32">
                  <c:v>755</c:v>
                </c:pt>
                <c:pt idx="33">
                  <c:v>568</c:v>
                </c:pt>
                <c:pt idx="34">
                  <c:v>330</c:v>
                </c:pt>
                <c:pt idx="35">
                  <c:v>348</c:v>
                </c:pt>
                <c:pt idx="36">
                  <c:v>802</c:v>
                </c:pt>
                <c:pt idx="37">
                  <c:v>576</c:v>
                </c:pt>
                <c:pt idx="38">
                  <c:v>465</c:v>
                </c:pt>
                <c:pt idx="39">
                  <c:v>204</c:v>
                </c:pt>
                <c:pt idx="40">
                  <c:v>354</c:v>
                </c:pt>
                <c:pt idx="41">
                  <c:v>836</c:v>
                </c:pt>
                <c:pt idx="42">
                  <c:v>577</c:v>
                </c:pt>
                <c:pt idx="43">
                  <c:v>495</c:v>
                </c:pt>
                <c:pt idx="44">
                  <c:v>218</c:v>
                </c:pt>
                <c:pt idx="45">
                  <c:v>356</c:v>
                </c:pt>
                <c:pt idx="46">
                  <c:v>842</c:v>
                </c:pt>
                <c:pt idx="47">
                  <c:v>597</c:v>
                </c:pt>
                <c:pt idx="48">
                  <c:v>500</c:v>
                </c:pt>
                <c:pt idx="49">
                  <c:v>227</c:v>
                </c:pt>
                <c:pt idx="50">
                  <c:v>359</c:v>
                </c:pt>
                <c:pt idx="51">
                  <c:v>842</c:v>
                </c:pt>
                <c:pt idx="52">
                  <c:v>603</c:v>
                </c:pt>
                <c:pt idx="53">
                  <c:v>503</c:v>
                </c:pt>
                <c:pt idx="54">
                  <c:v>229</c:v>
                </c:pt>
                <c:pt idx="55">
                  <c:v>370</c:v>
                </c:pt>
                <c:pt idx="56">
                  <c:v>843</c:v>
                </c:pt>
                <c:pt idx="57">
                  <c:v>608</c:v>
                </c:pt>
                <c:pt idx="58">
                  <c:v>508</c:v>
                </c:pt>
                <c:pt idx="59">
                  <c:v>229</c:v>
                </c:pt>
                <c:pt idx="60">
                  <c:v>372</c:v>
                </c:pt>
                <c:pt idx="61">
                  <c:v>851</c:v>
                </c:pt>
                <c:pt idx="62">
                  <c:v>612</c:v>
                </c:pt>
                <c:pt idx="63">
                  <c:v>511</c:v>
                </c:pt>
                <c:pt idx="64">
                  <c:v>249</c:v>
                </c:pt>
                <c:pt idx="65">
                  <c:v>377</c:v>
                </c:pt>
                <c:pt idx="66">
                  <c:v>856</c:v>
                </c:pt>
                <c:pt idx="67">
                  <c:v>676</c:v>
                </c:pt>
                <c:pt idx="68">
                  <c:v>511</c:v>
                </c:pt>
                <c:pt idx="69">
                  <c:v>256</c:v>
                </c:pt>
                <c:pt idx="70">
                  <c:v>381</c:v>
                </c:pt>
                <c:pt idx="71">
                  <c:v>866</c:v>
                </c:pt>
                <c:pt idx="72">
                  <c:v>681</c:v>
                </c:pt>
                <c:pt idx="73">
                  <c:v>511</c:v>
                </c:pt>
                <c:pt idx="74">
                  <c:v>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A4-4FCA-B067-77B36B993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690552"/>
        <c:axId val="666690944"/>
      </c:scatterChart>
      <c:valAx>
        <c:axId val="666690552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6690944"/>
        <c:crosses val="autoZero"/>
        <c:crossBetween val="midCat"/>
      </c:valAx>
      <c:valAx>
        <c:axId val="66669094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6690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'1.DNCBA.Incoming'!$A$8:$A$21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'1.DNCBA.Incoming'!$K$8:$K$21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3.8980582524271843</c:v>
                </c:pt>
                <c:pt idx="4">
                  <c:v>4.8929663608562697</c:v>
                </c:pt>
                <c:pt idx="5">
                  <c:v>5.882022471910112</c:v>
                </c:pt>
                <c:pt idx="6">
                  <c:v>3.6831028262176799</c:v>
                </c:pt>
                <c:pt idx="7">
                  <c:v>4.7973989026620609</c:v>
                </c:pt>
                <c:pt idx="8">
                  <c:v>6.0657840297889951</c:v>
                </c:pt>
                <c:pt idx="9">
                  <c:v>7.2395431934421648</c:v>
                </c:pt>
                <c:pt idx="10">
                  <c:v>6.6663403172116702</c:v>
                </c:pt>
                <c:pt idx="11">
                  <c:v>7.3999745967229771</c:v>
                </c:pt>
                <c:pt idx="12">
                  <c:v>8.2307785814137251</c:v>
                </c:pt>
                <c:pt idx="13">
                  <c:v>8.3583952451708772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9-46FF-B072-835104B8E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467120"/>
        <c:axId val="916466792"/>
      </c:lineChart>
      <c:scatterChart>
        <c:scatterStyle val="lineMarker"/>
        <c:varyColors val="0"/>
        <c:ser>
          <c:idx val="1"/>
          <c:order val="1"/>
          <c:tx>
            <c:v>UCL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rgbClr val="FF0000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0A9-46FF-B072-835104B8EDFC}"/>
              </c:ext>
            </c:extLst>
          </c:dPt>
          <c:xVal>
            <c:numRef>
              <c:f>'1.DNCBA.Incoming'!$N$10:$N$11</c:f>
              <c:numCache>
                <c:formatCode>General</c:formatCode>
                <c:ptCount val="2"/>
                <c:pt idx="0">
                  <c:v>1</c:v>
                </c:pt>
                <c:pt idx="1">
                  <c:v>14</c:v>
                </c:pt>
              </c:numCache>
            </c:numRef>
          </c:xVal>
          <c:yVal>
            <c:numRef>
              <c:f>'1.DNCBA.Incoming'!$O$10:$O$11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A9-46FF-B072-835104B8EDFC}"/>
            </c:ext>
          </c:extLst>
        </c:ser>
        <c:ser>
          <c:idx val="2"/>
          <c:order val="2"/>
          <c:tx>
            <c:v>LCL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'1.DNCBA.Incoming'!$N$13:$N$14</c:f>
              <c:numCache>
                <c:formatCode>General</c:formatCode>
                <c:ptCount val="2"/>
                <c:pt idx="0">
                  <c:v>1</c:v>
                </c:pt>
                <c:pt idx="1">
                  <c:v>14</c:v>
                </c:pt>
              </c:numCache>
            </c:numRef>
          </c:xVal>
          <c:yVal>
            <c:numRef>
              <c:f>'1.DNCBA.Incoming'!$O$13:$O$14</c:f>
              <c:numCache>
                <c:formatCode>General</c:formatCode>
                <c:ptCount val="2"/>
                <c:pt idx="0">
                  <c:v>-4</c:v>
                </c:pt>
                <c:pt idx="1">
                  <c:v>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A9-46FF-B072-835104B8EDFC}"/>
            </c:ext>
          </c:extLst>
        </c:ser>
        <c:ser>
          <c:idx val="3"/>
          <c:order val="3"/>
          <c:spPr>
            <a:ln w="28575" cap="rnd" cmpd="sng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'1.DNCBA.Incoming'!$N$16:$N$17</c:f>
              <c:numCache>
                <c:formatCode>General</c:formatCode>
                <c:ptCount val="2"/>
                <c:pt idx="0">
                  <c:v>1</c:v>
                </c:pt>
                <c:pt idx="1">
                  <c:v>14</c:v>
                </c:pt>
              </c:numCache>
            </c:numRef>
          </c:xVal>
          <c:yVal>
            <c:numRef>
              <c:f>'1.DNCBA.Incoming'!$O$16:$O$17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A9-46FF-B072-835104B8E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467120"/>
        <c:axId val="916466792"/>
      </c:scatterChart>
      <c:catAx>
        <c:axId val="91646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466792"/>
        <c:crosses val="autoZero"/>
        <c:auto val="1"/>
        <c:lblAlgn val="ctr"/>
        <c:lblOffset val="100"/>
        <c:noMultiLvlLbl val="0"/>
      </c:catAx>
      <c:valAx>
        <c:axId val="91646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46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</c:v>
          </c:tx>
          <c:xVal>
            <c:numRef>
              <c:f>'2.Ex3MAvs6MA'!$A$9:$A$14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xVal>
          <c:yVal>
            <c:numRef>
              <c:f>'2.Ex3MAvs6MA'!$B$9:$B$14</c:f>
              <c:numCache>
                <c:formatCode>0</c:formatCode>
                <c:ptCount val="6"/>
                <c:pt idx="0">
                  <c:v>1572</c:v>
                </c:pt>
                <c:pt idx="1">
                  <c:v>1488</c:v>
                </c:pt>
                <c:pt idx="2">
                  <c:v>1704</c:v>
                </c:pt>
                <c:pt idx="3">
                  <c:v>1566</c:v>
                </c:pt>
                <c:pt idx="4">
                  <c:v>1548</c:v>
                </c:pt>
                <c:pt idx="5">
                  <c:v>1236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F5-4749-9C79-D5B5E51DCC70}"/>
            </c:ext>
          </c:extLst>
        </c:ser>
        <c:ser>
          <c:idx val="1"/>
          <c:order val="1"/>
          <c:tx>
            <c:v>3-P-MA</c:v>
          </c:tx>
          <c:xVal>
            <c:numRef>
              <c:f>'2.Ex3MAvs6MA'!$A$9:$A$14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xVal>
          <c:yVal>
            <c:numRef>
              <c:f>'2.Ex3MAvs6MA'!$D$9:$D$14</c:f>
              <c:numCache>
                <c:formatCode>0</c:formatCode>
                <c:ptCount val="6"/>
                <c:pt idx="0">
                  <c:v>1336</c:v>
                </c:pt>
                <c:pt idx="1">
                  <c:v>1370</c:v>
                </c:pt>
                <c:pt idx="2">
                  <c:v>1530</c:v>
                </c:pt>
                <c:pt idx="3">
                  <c:v>1588</c:v>
                </c:pt>
                <c:pt idx="4">
                  <c:v>1586</c:v>
                </c:pt>
                <c:pt idx="5">
                  <c:v>1606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F5-4749-9C79-D5B5E51DCC70}"/>
            </c:ext>
          </c:extLst>
        </c:ser>
        <c:ser>
          <c:idx val="2"/>
          <c:order val="2"/>
          <c:tx>
            <c:v>6-P-MA</c:v>
          </c:tx>
          <c:xVal>
            <c:numRef>
              <c:f>'2.Ex3MAvs6MA'!$A$9:$A$14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xVal>
          <c:yVal>
            <c:numRef>
              <c:f>'2.Ex3MAvs6MA'!$H$9:$H$14</c:f>
              <c:numCache>
                <c:formatCode>0</c:formatCode>
                <c:ptCount val="6"/>
                <c:pt idx="0">
                  <c:v>1359</c:v>
                </c:pt>
                <c:pt idx="1">
                  <c:v>1393</c:v>
                </c:pt>
                <c:pt idx="2">
                  <c:v>1348</c:v>
                </c:pt>
                <c:pt idx="3">
                  <c:v>1462</c:v>
                </c:pt>
                <c:pt idx="4">
                  <c:v>1478</c:v>
                </c:pt>
                <c:pt idx="5">
                  <c:v>1568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F5-4749-9C79-D5B5E51DC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7752"/>
        <c:axId val="663608144"/>
      </c:scatterChart>
      <c:valAx>
        <c:axId val="663607752"/>
        <c:scaling>
          <c:orientation val="minMax"/>
          <c:max val="12"/>
          <c:min val="7"/>
        </c:scaling>
        <c:delete val="0"/>
        <c:axPos val="b"/>
        <c:numFmt formatCode="General" sourceLinked="1"/>
        <c:majorTickMark val="out"/>
        <c:minorTickMark val="none"/>
        <c:tickLblPos val="nextTo"/>
        <c:crossAx val="663608144"/>
        <c:crosses val="autoZero"/>
        <c:crossBetween val="midCat"/>
      </c:valAx>
      <c:valAx>
        <c:axId val="663608144"/>
        <c:scaling>
          <c:orientation val="minMax"/>
          <c:max val="1800"/>
          <c:min val="12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36077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'2.Ex3MAvs6MA'!$A$27:$A$32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xVal>
          <c:yVal>
            <c:numRef>
              <c:f>'2.Ex3MAvs6MA'!$B$27:$B$32</c:f>
              <c:numCache>
                <c:formatCode>0</c:formatCode>
                <c:ptCount val="6"/>
                <c:pt idx="0">
                  <c:v>1104</c:v>
                </c:pt>
                <c:pt idx="1">
                  <c:v>1716</c:v>
                </c:pt>
                <c:pt idx="2">
                  <c:v>1650</c:v>
                </c:pt>
                <c:pt idx="3">
                  <c:v>1692</c:v>
                </c:pt>
                <c:pt idx="4">
                  <c:v>1320</c:v>
                </c:pt>
                <c:pt idx="5">
                  <c:v>1758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F5-4749-9C79-D5B5E51DCC70}"/>
            </c:ext>
          </c:extLst>
        </c:ser>
        <c:ser>
          <c:idx val="1"/>
          <c:order val="1"/>
          <c:xVal>
            <c:numRef>
              <c:f>'2.Ex3MAvs6MA'!$A$27:$A$32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xVal>
          <c:yVal>
            <c:numRef>
              <c:f>'2.Ex3MAvs6MA'!$D$27:$D$32</c:f>
              <c:numCache>
                <c:formatCode>0</c:formatCode>
                <c:ptCount val="6"/>
                <c:pt idx="0">
                  <c:v>1554</c:v>
                </c:pt>
                <c:pt idx="1">
                  <c:v>1444</c:v>
                </c:pt>
                <c:pt idx="2">
                  <c:v>1386</c:v>
                </c:pt>
                <c:pt idx="3">
                  <c:v>1490</c:v>
                </c:pt>
                <c:pt idx="4">
                  <c:v>1686</c:v>
                </c:pt>
                <c:pt idx="5">
                  <c:v>1554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F5-4749-9C79-D5B5E51DCC70}"/>
            </c:ext>
          </c:extLst>
        </c:ser>
        <c:ser>
          <c:idx val="2"/>
          <c:order val="2"/>
          <c:xVal>
            <c:numRef>
              <c:f>'2.Ex3MAvs6MA'!$A$27:$A$32</c:f>
              <c:numCache>
                <c:formatCode>General</c:formatCode>
                <c:ptCount val="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</c:numCache>
            </c:numRef>
          </c:xVal>
          <c:yVal>
            <c:numRef>
              <c:f>'2.Ex3MAvs6MA'!$H$27:$H$32</c:f>
              <c:numCache>
                <c:formatCode>0</c:formatCode>
                <c:ptCount val="6"/>
                <c:pt idx="0">
                  <c:v>1473</c:v>
                </c:pt>
                <c:pt idx="1">
                  <c:v>1469</c:v>
                </c:pt>
                <c:pt idx="2">
                  <c:v>1444</c:v>
                </c:pt>
                <c:pt idx="3">
                  <c:v>1522</c:v>
                </c:pt>
                <c:pt idx="4">
                  <c:v>1565</c:v>
                </c:pt>
                <c:pt idx="5">
                  <c:v>1470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F5-4749-9C79-D5B5E51DC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8928"/>
        <c:axId val="663609320"/>
      </c:scatterChart>
      <c:valAx>
        <c:axId val="663608928"/>
        <c:scaling>
          <c:orientation val="minMax"/>
          <c:max val="12"/>
          <c:min val="7"/>
        </c:scaling>
        <c:delete val="0"/>
        <c:axPos val="b"/>
        <c:numFmt formatCode="General" sourceLinked="1"/>
        <c:majorTickMark val="out"/>
        <c:minorTickMark val="none"/>
        <c:tickLblPos val="nextTo"/>
        <c:crossAx val="663609320"/>
        <c:crosses val="autoZero"/>
        <c:crossBetween val="midCat"/>
      </c:valAx>
      <c:valAx>
        <c:axId val="663609320"/>
        <c:scaling>
          <c:orientation val="minMax"/>
          <c:max val="1800"/>
          <c:min val="12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36089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'4.DynMA-TS (2)'!$M$1</c:f>
          <c:strCache>
            <c:ptCount val="1"/>
            <c:pt idx="0">
              <c:v>3-Period MA: F (31) = Mean: 7152, CV 0.39</c:v>
            </c:pt>
          </c:strCache>
        </c:strRef>
      </c:tx>
      <c:layout>
        <c:manualLayout>
          <c:xMode val="edge"/>
          <c:yMode val="edge"/>
          <c:x val="0.17078456823910323"/>
          <c:y val="2.7579197558432206E-2"/>
        </c:manualLayout>
      </c:layout>
      <c:overlay val="0"/>
      <c:txPr>
        <a:bodyPr/>
        <a:lstStyle/>
        <a:p>
          <a:pPr>
            <a:defRPr sz="1400">
              <a:latin typeface="Book Antiqua" panose="0204060205030503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'4.DynMA-TS (2)'!$C$2</c:f>
              <c:strCache>
                <c:ptCount val="1"/>
                <c:pt idx="0">
                  <c:v>Actual</c:v>
                </c:pt>
              </c:strCache>
            </c:strRef>
          </c:tx>
          <c:xVal>
            <c:numRef>
              <c:f>'4.DynMA-TS (2)'!$A$3:$A$33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'4.DynMA-TS (2)'!$C$3:$C$33</c:f>
              <c:numCache>
                <c:formatCode>0</c:formatCode>
                <c:ptCount val="31"/>
                <c:pt idx="0">
                  <c:v>8472</c:v>
                </c:pt>
                <c:pt idx="1">
                  <c:v>6412</c:v>
                </c:pt>
                <c:pt idx="2">
                  <c:v>3720</c:v>
                </c:pt>
                <c:pt idx="3">
                  <c:v>11217</c:v>
                </c:pt>
                <c:pt idx="4">
                  <c:v>7375</c:v>
                </c:pt>
                <c:pt idx="5">
                  <c:v>5638</c:v>
                </c:pt>
                <c:pt idx="6">
                  <c:v>11676</c:v>
                </c:pt>
                <c:pt idx="7">
                  <c:v>8743</c:v>
                </c:pt>
                <c:pt idx="8">
                  <c:v>7217</c:v>
                </c:pt>
                <c:pt idx="9">
                  <c:v>2975</c:v>
                </c:pt>
                <c:pt idx="10">
                  <c:v>9448</c:v>
                </c:pt>
                <c:pt idx="11">
                  <c:v>2175</c:v>
                </c:pt>
                <c:pt idx="12">
                  <c:v>5487</c:v>
                </c:pt>
                <c:pt idx="13">
                  <c:v>9452</c:v>
                </c:pt>
                <c:pt idx="14">
                  <c:v>4370</c:v>
                </c:pt>
                <c:pt idx="15">
                  <c:v>2342</c:v>
                </c:pt>
                <c:pt idx="16">
                  <c:v>4965</c:v>
                </c:pt>
                <c:pt idx="17">
                  <c:v>8483</c:v>
                </c:pt>
                <c:pt idx="18">
                  <c:v>12762</c:v>
                </c:pt>
                <c:pt idx="19">
                  <c:v>4906</c:v>
                </c:pt>
                <c:pt idx="20">
                  <c:v>8355</c:v>
                </c:pt>
                <c:pt idx="21">
                  <c:v>2724</c:v>
                </c:pt>
                <c:pt idx="22">
                  <c:v>6593</c:v>
                </c:pt>
                <c:pt idx="23">
                  <c:v>5419</c:v>
                </c:pt>
                <c:pt idx="24">
                  <c:v>4173</c:v>
                </c:pt>
                <c:pt idx="25">
                  <c:v>5116</c:v>
                </c:pt>
                <c:pt idx="26">
                  <c:v>8770</c:v>
                </c:pt>
                <c:pt idx="27">
                  <c:v>8165</c:v>
                </c:pt>
                <c:pt idx="28">
                  <c:v>8961</c:v>
                </c:pt>
                <c:pt idx="29">
                  <c:v>4330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34-485C-9DEB-A51927C0F6B9}"/>
            </c:ext>
          </c:extLst>
        </c:ser>
        <c:ser>
          <c:idx val="1"/>
          <c:order val="1"/>
          <c:tx>
            <c:strRef>
              <c:f>'4.DynMA-TS (2)'!$E$2</c:f>
              <c:strCache>
                <c:ptCount val="1"/>
                <c:pt idx="0">
                  <c:v>F(MA)</c:v>
                </c:pt>
              </c:strCache>
            </c:strRef>
          </c:tx>
          <c:xVal>
            <c:numRef>
              <c:f>'4.DynMA-TS (2)'!$A$3:$A$33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'4.DynMA-TS (2)'!$E$3:$E$33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6201.333333333333</c:v>
                </c:pt>
                <c:pt idx="4">
                  <c:v>7116.333333333333</c:v>
                </c:pt>
                <c:pt idx="5">
                  <c:v>7437.333333333333</c:v>
                </c:pt>
                <c:pt idx="6">
                  <c:v>8076.6666666666661</c:v>
                </c:pt>
                <c:pt idx="7">
                  <c:v>8229.6666666666661</c:v>
                </c:pt>
                <c:pt idx="8">
                  <c:v>8685.6666666666661</c:v>
                </c:pt>
                <c:pt idx="9">
                  <c:v>9212</c:v>
                </c:pt>
                <c:pt idx="10">
                  <c:v>6311.6666666666661</c:v>
                </c:pt>
                <c:pt idx="11">
                  <c:v>6546.6666666666661</c:v>
                </c:pt>
                <c:pt idx="12">
                  <c:v>4865.9999999999991</c:v>
                </c:pt>
                <c:pt idx="13">
                  <c:v>5703.3333333333321</c:v>
                </c:pt>
                <c:pt idx="14">
                  <c:v>5704.6666666666652</c:v>
                </c:pt>
                <c:pt idx="15">
                  <c:v>6436.3333333333321</c:v>
                </c:pt>
                <c:pt idx="16">
                  <c:v>5387.9999999999991</c:v>
                </c:pt>
                <c:pt idx="17">
                  <c:v>3892.3333333333321</c:v>
                </c:pt>
                <c:pt idx="18">
                  <c:v>5263.3333333333321</c:v>
                </c:pt>
                <c:pt idx="19">
                  <c:v>8736.6666666666661</c:v>
                </c:pt>
                <c:pt idx="20">
                  <c:v>8717</c:v>
                </c:pt>
                <c:pt idx="21">
                  <c:v>8674.3333333333339</c:v>
                </c:pt>
                <c:pt idx="22">
                  <c:v>5328.3333333333339</c:v>
                </c:pt>
                <c:pt idx="23">
                  <c:v>5890.666666666667</c:v>
                </c:pt>
                <c:pt idx="24">
                  <c:v>4912</c:v>
                </c:pt>
                <c:pt idx="25">
                  <c:v>5395</c:v>
                </c:pt>
                <c:pt idx="26">
                  <c:v>4902.666666666667</c:v>
                </c:pt>
                <c:pt idx="27">
                  <c:v>6019.666666666667</c:v>
                </c:pt>
                <c:pt idx="28">
                  <c:v>7350.3333333333339</c:v>
                </c:pt>
                <c:pt idx="29">
                  <c:v>8632</c:v>
                </c:pt>
                <c:pt idx="30">
                  <c:v>7152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34-485C-9DEB-A51927C0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233640"/>
        <c:axId val="663234032"/>
      </c:scatterChart>
      <c:valAx>
        <c:axId val="663233640"/>
        <c:scaling>
          <c:orientation val="minMax"/>
          <c:max val="30"/>
        </c:scaling>
        <c:delete val="0"/>
        <c:axPos val="b"/>
        <c:numFmt formatCode="General" sourceLinked="1"/>
        <c:majorTickMark val="out"/>
        <c:minorTickMark val="none"/>
        <c:tickLblPos val="nextTo"/>
        <c:crossAx val="663234032"/>
        <c:crosses val="autoZero"/>
        <c:crossBetween val="midCat"/>
      </c:valAx>
      <c:valAx>
        <c:axId val="6632340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63233640"/>
        <c:crosses val="autoZero"/>
        <c:crossBetween val="midCat"/>
      </c:valAx>
    </c:plotArea>
    <c:legend>
      <c:legendPos val="b"/>
      <c:overlay val="0"/>
      <c:txPr>
        <a:bodyPr/>
        <a:lstStyle/>
        <a:p>
          <a:pPr>
            <a:defRPr>
              <a:latin typeface="Book Antiqua" panose="0204060205030503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Tracking Signal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'4.DynMA-TS (2)'!$I$3:$I$32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1.4737759766269263</c:v>
                </c:pt>
                <c:pt idx="6">
                  <c:v>2.6513007901558456</c:v>
                </c:pt>
                <c:pt idx="7">
                  <c:v>3.3914896153043901</c:v>
                </c:pt>
                <c:pt idx="8">
                  <c:v>2.9011457921770067</c:v>
                </c:pt>
                <c:pt idx="9">
                  <c:v>-4.372221045945273E-2</c:v>
                </c:pt>
                <c:pt idx="10">
                  <c:v>1.0961640311719765</c:v>
                </c:pt>
                <c:pt idx="11">
                  <c:v>-0.46136363636363498</c:v>
                </c:pt>
                <c:pt idx="12">
                  <c:v>-0.271023771634406</c:v>
                </c:pt>
                <c:pt idx="13">
                  <c:v>1.0783238904115546</c:v>
                </c:pt>
                <c:pt idx="14">
                  <c:v>0.62857558169717775</c:v>
                </c:pt>
                <c:pt idx="15">
                  <c:v>-0.86645916976683912</c:v>
                </c:pt>
                <c:pt idx="16">
                  <c:v>-1.084039503026438</c:v>
                </c:pt>
                <c:pt idx="17">
                  <c:v>0.63876509459142894</c:v>
                </c:pt>
                <c:pt idx="18">
                  <c:v>3.0395324806854069</c:v>
                </c:pt>
                <c:pt idx="19">
                  <c:v>1.7546264869151509</c:v>
                </c:pt>
                <c:pt idx="20">
                  <c:v>1.721960040576902</c:v>
                </c:pt>
                <c:pt idx="21">
                  <c:v>-0.2871059457867452</c:v>
                </c:pt>
                <c:pt idx="22">
                  <c:v>0.12486415755506161</c:v>
                </c:pt>
                <c:pt idx="23">
                  <c:v>-3.3388164228613439E-2</c:v>
                </c:pt>
                <c:pt idx="24">
                  <c:v>-0.29964997717242026</c:v>
                </c:pt>
                <c:pt idx="25">
                  <c:v>-0.41600973894223847</c:v>
                </c:pt>
                <c:pt idx="26">
                  <c:v>1.0091077092253142</c:v>
                </c:pt>
                <c:pt idx="27">
                  <c:v>1.8109512330982032</c:v>
                </c:pt>
                <c:pt idx="28">
                  <c:v>2.4444594236741408</c:v>
                </c:pt>
                <c:pt idx="29">
                  <c:v>0.8103635069650672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B6-442C-9E18-EA712F5C6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234816"/>
        <c:axId val="663235208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'4.DynMA-TS (2)'!$X$1:$X$30</c:f>
              <c:numCache>
                <c:formatCode>0</c:formatCode>
                <c:ptCount val="3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B6-442C-9E18-EA712F5C683E}"/>
            </c:ext>
          </c:extLst>
        </c:ser>
        <c:ser>
          <c:idx val="2"/>
          <c:order val="2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'4.DynMA-TS (2)'!$Y$1:$Y$30</c:f>
              <c:numCache>
                <c:formatCode>0</c:formatCode>
                <c:ptCount val="30"/>
                <c:pt idx="0">
                  <c:v>-4</c:v>
                </c:pt>
                <c:pt idx="1">
                  <c:v>-4</c:v>
                </c:pt>
                <c:pt idx="2">
                  <c:v>-4</c:v>
                </c:pt>
                <c:pt idx="3">
                  <c:v>-4</c:v>
                </c:pt>
                <c:pt idx="4">
                  <c:v>-4</c:v>
                </c:pt>
                <c:pt idx="5">
                  <c:v>-4</c:v>
                </c:pt>
                <c:pt idx="6">
                  <c:v>-4</c:v>
                </c:pt>
                <c:pt idx="7">
                  <c:v>-4</c:v>
                </c:pt>
                <c:pt idx="8">
                  <c:v>-4</c:v>
                </c:pt>
                <c:pt idx="9">
                  <c:v>-4</c:v>
                </c:pt>
                <c:pt idx="10">
                  <c:v>-4</c:v>
                </c:pt>
                <c:pt idx="11">
                  <c:v>-4</c:v>
                </c:pt>
                <c:pt idx="12">
                  <c:v>-4</c:v>
                </c:pt>
                <c:pt idx="13">
                  <c:v>-4</c:v>
                </c:pt>
                <c:pt idx="14">
                  <c:v>-4</c:v>
                </c:pt>
                <c:pt idx="15">
                  <c:v>-4</c:v>
                </c:pt>
                <c:pt idx="16">
                  <c:v>-4</c:v>
                </c:pt>
                <c:pt idx="17">
                  <c:v>-4</c:v>
                </c:pt>
                <c:pt idx="18">
                  <c:v>-4</c:v>
                </c:pt>
                <c:pt idx="19">
                  <c:v>-4</c:v>
                </c:pt>
                <c:pt idx="20">
                  <c:v>-4</c:v>
                </c:pt>
                <c:pt idx="21">
                  <c:v>-4</c:v>
                </c:pt>
                <c:pt idx="22">
                  <c:v>-4</c:v>
                </c:pt>
                <c:pt idx="23">
                  <c:v>-4</c:v>
                </c:pt>
                <c:pt idx="24">
                  <c:v>-4</c:v>
                </c:pt>
                <c:pt idx="25">
                  <c:v>-4</c:v>
                </c:pt>
                <c:pt idx="26">
                  <c:v>-4</c:v>
                </c:pt>
                <c:pt idx="27">
                  <c:v>-4</c:v>
                </c:pt>
                <c:pt idx="28">
                  <c:v>-4</c:v>
                </c:pt>
                <c:pt idx="29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B6-442C-9E18-EA712F5C683E}"/>
            </c:ext>
          </c:extLst>
        </c:ser>
        <c:ser>
          <c:idx val="3"/>
          <c:order val="3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'4.DynMA-TS (2)'!$W$1:$W$30</c:f>
              <c:numCache>
                <c:formatCode>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B6-442C-9E18-EA712F5C6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235992"/>
        <c:axId val="663235600"/>
      </c:lineChart>
      <c:catAx>
        <c:axId val="663234816"/>
        <c:scaling>
          <c:orientation val="minMax"/>
        </c:scaling>
        <c:delete val="1"/>
        <c:axPos val="b"/>
        <c:majorTickMark val="none"/>
        <c:minorTickMark val="none"/>
        <c:tickLblPos val="nextTo"/>
        <c:crossAx val="663235208"/>
        <c:crosses val="autoZero"/>
        <c:auto val="1"/>
        <c:lblAlgn val="ctr"/>
        <c:lblOffset val="100"/>
        <c:noMultiLvlLbl val="0"/>
      </c:catAx>
      <c:valAx>
        <c:axId val="663235208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663234816"/>
        <c:crosses val="autoZero"/>
        <c:crossBetween val="between"/>
      </c:valAx>
      <c:valAx>
        <c:axId val="663235600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235992"/>
        <c:crosses val="max"/>
        <c:crossBetween val="between"/>
      </c:valAx>
      <c:catAx>
        <c:axId val="663235992"/>
        <c:scaling>
          <c:orientation val="minMax"/>
        </c:scaling>
        <c:delete val="1"/>
        <c:axPos val="b"/>
        <c:majorTickMark val="out"/>
        <c:minorTickMark val="none"/>
        <c:tickLblPos val="nextTo"/>
        <c:crossAx val="663235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B05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'4.DynMA-TS (2)'!$A$12:$A$32</c:f>
              <c:numCache>
                <c:formatCode>General</c:formatCode>
                <c:ptCount val="2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</c:numCache>
            </c:numRef>
          </c:xVal>
          <c:yVal>
            <c:numRef>
              <c:f>'4.DynMA-TS (2)'!$I$12:$I$32</c:f>
              <c:numCache>
                <c:formatCode>0.00</c:formatCode>
                <c:ptCount val="21"/>
                <c:pt idx="0">
                  <c:v>-4.372221045945273E-2</c:v>
                </c:pt>
                <c:pt idx="1">
                  <c:v>1.0961640311719765</c:v>
                </c:pt>
                <c:pt idx="2">
                  <c:v>-0.46136363636363498</c:v>
                </c:pt>
                <c:pt idx="3">
                  <c:v>-0.271023771634406</c:v>
                </c:pt>
                <c:pt idx="4">
                  <c:v>1.0783238904115546</c:v>
                </c:pt>
                <c:pt idx="5">
                  <c:v>0.62857558169717775</c:v>
                </c:pt>
                <c:pt idx="6">
                  <c:v>-0.86645916976683912</c:v>
                </c:pt>
                <c:pt idx="7">
                  <c:v>-1.084039503026438</c:v>
                </c:pt>
                <c:pt idx="8">
                  <c:v>0.63876509459142894</c:v>
                </c:pt>
                <c:pt idx="9">
                  <c:v>3.0395324806854069</c:v>
                </c:pt>
                <c:pt idx="10">
                  <c:v>1.7546264869151509</c:v>
                </c:pt>
                <c:pt idx="11">
                  <c:v>1.721960040576902</c:v>
                </c:pt>
                <c:pt idx="12">
                  <c:v>-0.2871059457867452</c:v>
                </c:pt>
                <c:pt idx="13">
                  <c:v>0.12486415755506161</c:v>
                </c:pt>
                <c:pt idx="14">
                  <c:v>-3.3388164228613439E-2</c:v>
                </c:pt>
                <c:pt idx="15">
                  <c:v>-0.29964997717242026</c:v>
                </c:pt>
                <c:pt idx="16">
                  <c:v>-0.41600973894223847</c:v>
                </c:pt>
                <c:pt idx="17">
                  <c:v>1.0091077092253142</c:v>
                </c:pt>
                <c:pt idx="18">
                  <c:v>1.8109512330982032</c:v>
                </c:pt>
                <c:pt idx="19">
                  <c:v>2.4444594236741408</c:v>
                </c:pt>
                <c:pt idx="20">
                  <c:v>0.8103635069650672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FD-48EB-BF3F-94978EA66395}"/>
            </c:ext>
          </c:extLst>
        </c:ser>
        <c:ser>
          <c:idx val="1"/>
          <c:order val="1"/>
          <c:tx>
            <c:v>Zero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'4.DynMA-TS (2)'!$AC$25:$AC$26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xVal>
          <c:yVal>
            <c:numRef>
              <c:f>'4.DynMA-TS (2)'!$AD$25:$AD$26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FD-48EB-BF3F-94978EA66395}"/>
            </c:ext>
          </c:extLst>
        </c:ser>
        <c:ser>
          <c:idx val="2"/>
          <c:order val="2"/>
          <c:tx>
            <c:v>LCL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'4.DynMA-TS (2)'!$AC$25:$AC$26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xVal>
          <c:yVal>
            <c:numRef>
              <c:f>'4.DynMA-TS (2)'!$AE$25:$AE$26</c:f>
              <c:numCache>
                <c:formatCode>General</c:formatCode>
                <c:ptCount val="2"/>
                <c:pt idx="0">
                  <c:v>-4</c:v>
                </c:pt>
                <c:pt idx="1">
                  <c:v>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FD-48EB-BF3F-94978EA66395}"/>
            </c:ext>
          </c:extLst>
        </c:ser>
        <c:ser>
          <c:idx val="3"/>
          <c:order val="3"/>
          <c:tx>
            <c:v>UCL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'4.DynMA-TS (2)'!$AC$25:$AC$26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xVal>
          <c:yVal>
            <c:numRef>
              <c:f>'4.DynMA-TS (2)'!$AF$25:$AF$26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FD-48EB-BF3F-94978EA66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632296"/>
        <c:axId val="574631968"/>
      </c:scatterChart>
      <c:valAx>
        <c:axId val="574632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631968"/>
        <c:crosses val="autoZero"/>
        <c:crossBetween val="midCat"/>
      </c:valAx>
      <c:valAx>
        <c:axId val="57463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632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'0.ArdiData'!$B$2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2000 - 3000</c:v>
                </c:pt>
                <c:pt idx="1">
                  <c:v>3000 - 4000</c:v>
                </c:pt>
                <c:pt idx="2">
                  <c:v>4000 - 5000</c:v>
                </c:pt>
                <c:pt idx="3">
                  <c:v>5000 - 6000</c:v>
                </c:pt>
                <c:pt idx="4">
                  <c:v>6000 - 7000</c:v>
                </c:pt>
                <c:pt idx="5">
                  <c:v>7000 - 8000</c:v>
                </c:pt>
                <c:pt idx="6">
                  <c:v>8000 - 9000</c:v>
                </c:pt>
                <c:pt idx="7">
                  <c:v>9000 - 10000</c:v>
                </c:pt>
                <c:pt idx="8">
                  <c:v>10000 - 11000</c:v>
                </c:pt>
                <c:pt idx="9">
                  <c:v>11000 - 12000</c:v>
                </c:pt>
                <c:pt idx="10">
                  <c:v>12000 - 13000</c:v>
                </c:pt>
                <c:pt idx="11">
                  <c:v>13000 - 14000</c:v>
                </c:pt>
                <c:pt idx="12">
                  <c:v>14000 - 15000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9.3333333333333338E-2</c:v>
                </c:pt>
                <c:pt idx="1">
                  <c:v>0.08</c:v>
                </c:pt>
                <c:pt idx="2">
                  <c:v>0.14666666666666667</c:v>
                </c:pt>
                <c:pt idx="3">
                  <c:v>9.3333333333333338E-2</c:v>
                </c:pt>
                <c:pt idx="4">
                  <c:v>9.3333333333333338E-2</c:v>
                </c:pt>
                <c:pt idx="5">
                  <c:v>0.13333333333333333</c:v>
                </c:pt>
                <c:pt idx="6">
                  <c:v>0.12</c:v>
                </c:pt>
                <c:pt idx="7">
                  <c:v>0.10666666666666667</c:v>
                </c:pt>
                <c:pt idx="8">
                  <c:v>0.04</c:v>
                </c:pt>
                <c:pt idx="9">
                  <c:v>5.3333333333333337E-2</c:v>
                </c:pt>
                <c:pt idx="10">
                  <c:v>0.04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4-463A-87A2-3B3ABFB38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'0.ArdiData'!$C$2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'0.ArdiData'!$K$1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'0.ArdiData'!$F$2:$F$14</c:f>
              <c:strCache>
                <c:ptCount val="13"/>
                <c:pt idx="0">
                  <c:v>2000 - 3000</c:v>
                </c:pt>
                <c:pt idx="1">
                  <c:v>3000 - 4000</c:v>
                </c:pt>
                <c:pt idx="2">
                  <c:v>4000 - 5000</c:v>
                </c:pt>
                <c:pt idx="3">
                  <c:v>5000 - 6000</c:v>
                </c:pt>
                <c:pt idx="4">
                  <c:v>6000 - 7000</c:v>
                </c:pt>
                <c:pt idx="5">
                  <c:v>7000 - 8000</c:v>
                </c:pt>
                <c:pt idx="6">
                  <c:v>8000 - 9000</c:v>
                </c:pt>
                <c:pt idx="7">
                  <c:v>9000 - 10000</c:v>
                </c:pt>
                <c:pt idx="8">
                  <c:v>10000 - 11000</c:v>
                </c:pt>
                <c:pt idx="9">
                  <c:v>11000 - 12000</c:v>
                </c:pt>
                <c:pt idx="10">
                  <c:v>12000 - 13000</c:v>
                </c:pt>
                <c:pt idx="11">
                  <c:v>13000 - 14000</c:v>
                </c:pt>
                <c:pt idx="12">
                  <c:v>14000 - 15000</c:v>
                </c:pt>
              </c:strCache>
            </c:strRef>
          </c:cat>
          <c:val>
            <c:numRef>
              <c:f>'0.ArdiData'!$K$2:$K$14</c:f>
              <c:numCache>
                <c:formatCode>0.00</c:formatCode>
                <c:ptCount val="13"/>
                <c:pt idx="0">
                  <c:v>9.3333333333333338E-2</c:v>
                </c:pt>
                <c:pt idx="1">
                  <c:v>0.08</c:v>
                </c:pt>
                <c:pt idx="2">
                  <c:v>0.14666666666666667</c:v>
                </c:pt>
                <c:pt idx="3">
                  <c:v>9.3333333333333338E-2</c:v>
                </c:pt>
                <c:pt idx="4">
                  <c:v>9.3333333333333338E-2</c:v>
                </c:pt>
                <c:pt idx="5">
                  <c:v>0.13333333333333333</c:v>
                </c:pt>
                <c:pt idx="6">
                  <c:v>0.12</c:v>
                </c:pt>
                <c:pt idx="7">
                  <c:v>0.10666666666666667</c:v>
                </c:pt>
                <c:pt idx="8">
                  <c:v>0.04</c:v>
                </c:pt>
                <c:pt idx="9">
                  <c:v>5.3333333333333337E-2</c:v>
                </c:pt>
                <c:pt idx="10">
                  <c:v>0.04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A-4E46-A9F5-65FB5A402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5</xdr:row>
      <xdr:rowOff>180975</xdr:rowOff>
    </xdr:from>
    <xdr:to>
      <xdr:col>16</xdr:col>
      <xdr:colOff>285750</xdr:colOff>
      <xdr:row>20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BF2755-4DFB-4B71-8F69-6BA5A04D4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561975</xdr:colOff>
      <xdr:row>21</xdr:row>
      <xdr:rowOff>47625</xdr:rowOff>
    </xdr:from>
    <xdr:to>
      <xdr:col>16</xdr:col>
      <xdr:colOff>285750</xdr:colOff>
      <xdr:row>27</xdr:row>
      <xdr:rowOff>695325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6D5D1E-3E2B-4271-9AAF-FC9EBF42B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39144</xdr:colOff>
      <xdr:row>3</xdr:row>
      <xdr:rowOff>78286</xdr:rowOff>
    </xdr:from>
    <xdr:to>
      <xdr:col>17</xdr:col>
      <xdr:colOff>156576</xdr:colOff>
      <xdr:row>13</xdr:row>
      <xdr:rowOff>208766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521918</xdr:colOff>
      <xdr:row>21</xdr:row>
      <xdr:rowOff>104383</xdr:rowOff>
    </xdr:from>
    <xdr:to>
      <xdr:col>21</xdr:col>
      <xdr:colOff>182671</xdr:colOff>
      <xdr:row>31</xdr:row>
      <xdr:rowOff>234863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360222</xdr:colOff>
      <xdr:row>3</xdr:row>
      <xdr:rowOff>186677</xdr:rowOff>
    </xdr:from>
    <xdr:to>
      <xdr:col>19</xdr:col>
      <xdr:colOff>347056</xdr:colOff>
      <xdr:row>18</xdr:row>
      <xdr:rowOff>32737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115241</xdr:colOff>
      <xdr:row>3</xdr:row>
      <xdr:rowOff>67546</xdr:rowOff>
    </xdr:from>
    <xdr:to>
      <xdr:col>36</xdr:col>
      <xdr:colOff>391166</xdr:colOff>
      <xdr:row>17</xdr:row>
      <xdr:rowOff>143746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115373</xdr:colOff>
      <xdr:row>18</xdr:row>
      <xdr:rowOff>157766</xdr:rowOff>
    </xdr:from>
    <xdr:to>
      <xdr:col>20</xdr:col>
      <xdr:colOff>327338</xdr:colOff>
      <xdr:row>31</xdr:row>
      <xdr:rowOff>110543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27</xdr:row>
      <xdr:rowOff>66676</xdr:rowOff>
    </xdr:from>
    <xdr:to>
      <xdr:col>12</xdr:col>
      <xdr:colOff>238125</xdr:colOff>
      <xdr:row>40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391568</xdr:colOff>
      <xdr:row>27</xdr:row>
      <xdr:rowOff>79723</xdr:rowOff>
    </xdr:from>
    <xdr:to>
      <xdr:col>18</xdr:col>
      <xdr:colOff>143527</xdr:colOff>
      <xdr:row>40</xdr:row>
      <xdr:rowOff>108298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288491</xdr:colOff>
      <xdr:row>27</xdr:row>
      <xdr:rowOff>92771</xdr:rowOff>
    </xdr:from>
    <xdr:to>
      <xdr:col>25</xdr:col>
      <xdr:colOff>182672</xdr:colOff>
      <xdr:row>40</xdr:row>
      <xdr:rowOff>107058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276225</xdr:colOff>
      <xdr:row>41</xdr:row>
      <xdr:rowOff>4762</xdr:rowOff>
    </xdr:from>
    <xdr:to>
      <xdr:col>12</xdr:col>
      <xdr:colOff>221815</xdr:colOff>
      <xdr:row>56</xdr:row>
      <xdr:rowOff>65239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404619</xdr:colOff>
      <xdr:row>41</xdr:row>
      <xdr:rowOff>22574</xdr:rowOff>
    </xdr:from>
    <xdr:to>
      <xdr:col>18</xdr:col>
      <xdr:colOff>143528</xdr:colOff>
      <xdr:row>56</xdr:row>
      <xdr:rowOff>94012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294492</xdr:colOff>
      <xdr:row>41</xdr:row>
      <xdr:rowOff>26096</xdr:rowOff>
    </xdr:from>
    <xdr:to>
      <xdr:col>25</xdr:col>
      <xdr:colOff>208767</xdr:colOff>
      <xdr:row>56</xdr:row>
      <xdr:rowOff>104383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14</xdr:row>
      <xdr:rowOff>114299</xdr:rowOff>
    </xdr:from>
    <xdr:to>
      <xdr:col>12</xdr:col>
      <xdr:colOff>523875</xdr:colOff>
      <xdr:row>27</xdr:row>
      <xdr:rowOff>61911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47625</xdr:colOff>
      <xdr:row>14</xdr:row>
      <xdr:rowOff>123825</xdr:rowOff>
    </xdr:from>
    <xdr:to>
      <xdr:col>19</xdr:col>
      <xdr:colOff>257175</xdr:colOff>
      <xdr:row>27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371475</xdr:colOff>
      <xdr:row>14</xdr:row>
      <xdr:rowOff>123825</xdr:rowOff>
    </xdr:from>
    <xdr:to>
      <xdr:col>25</xdr:col>
      <xdr:colOff>581025</xdr:colOff>
      <xdr:row>27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571500</xdr:colOff>
      <xdr:row>27</xdr:row>
      <xdr:rowOff>157162</xdr:rowOff>
    </xdr:from>
    <xdr:to>
      <xdr:col>12</xdr:col>
      <xdr:colOff>552450</xdr:colOff>
      <xdr:row>43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76200</xdr:colOff>
      <xdr:row>28</xdr:row>
      <xdr:rowOff>0</xdr:rowOff>
    </xdr:from>
    <xdr:to>
      <xdr:col>19</xdr:col>
      <xdr:colOff>314325</xdr:colOff>
      <xdr:row>43</xdr:row>
      <xdr:rowOff>71438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438150</xdr:colOff>
      <xdr:row>28</xdr:row>
      <xdr:rowOff>19050</xdr:rowOff>
    </xdr:from>
    <xdr:to>
      <xdr:col>26</xdr:col>
      <xdr:colOff>66675</xdr:colOff>
      <xdr:row>43</xdr:row>
      <xdr:rowOff>90488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89B1A-610D-4296-B407-5FF8FAFE16EF}">
  <dimension ref="A1:V29"/>
  <sheetViews>
    <sheetView tabSelected="1" workbookViewId="0">
      <selection activeCell="V1" sqref="V1:V21"/>
    </sheetView>
  </sheetViews>
  <sheetFormatPr defaultRowHeight="15" x14ac:dyDescent="0.25"/>
  <cols>
    <col min="1" max="5" width="8.85546875" customWidth="1"/>
    <col min="6" max="6" width="7.7109375" customWidth="1"/>
    <col min="7" max="7" width="8.85546875" customWidth="1"/>
    <col min="12" max="12" width="9.140625" customWidth="1"/>
    <col min="13" max="13" width="12.7109375" bestFit="1" customWidth="1"/>
    <col min="15" max="15" width="32.5703125" bestFit="1" customWidth="1"/>
  </cols>
  <sheetData>
    <row r="1" spans="1:22" x14ac:dyDescent="0.25">
      <c r="A1" t="s">
        <v>75</v>
      </c>
      <c r="B1" t="s">
        <v>74</v>
      </c>
      <c r="C1" t="s">
        <v>82</v>
      </c>
      <c r="D1" t="s">
        <v>81</v>
      </c>
      <c r="E1" t="s">
        <v>3</v>
      </c>
      <c r="F1" t="s">
        <v>80</v>
      </c>
      <c r="G1" t="s">
        <v>79</v>
      </c>
      <c r="H1" t="s">
        <v>2</v>
      </c>
      <c r="I1" t="s">
        <v>78</v>
      </c>
      <c r="J1" t="s">
        <v>77</v>
      </c>
      <c r="K1" t="s">
        <v>43</v>
      </c>
      <c r="M1" t="s">
        <v>76</v>
      </c>
      <c r="S1" t="s">
        <v>75</v>
      </c>
      <c r="T1" t="s">
        <v>74</v>
      </c>
      <c r="U1" t="s">
        <v>73</v>
      </c>
      <c r="V1" t="s">
        <v>72</v>
      </c>
    </row>
    <row r="2" spans="1:22" x14ac:dyDescent="0.25">
      <c r="A2">
        <v>2000</v>
      </c>
      <c r="B2">
        <v>1314</v>
      </c>
      <c r="S2">
        <v>2000</v>
      </c>
      <c r="T2">
        <v>1314</v>
      </c>
      <c r="U2">
        <v>833</v>
      </c>
      <c r="V2">
        <f t="shared" ref="V2:V21" si="0">U2/T2</f>
        <v>0.63394216133942161</v>
      </c>
    </row>
    <row r="3" spans="1:22" x14ac:dyDescent="0.25">
      <c r="A3">
        <v>2001</v>
      </c>
      <c r="B3">
        <v>1427</v>
      </c>
      <c r="M3" t="s">
        <v>71</v>
      </c>
      <c r="N3" s="199">
        <f>AVERAGE($B$2:$B$21)</f>
        <v>1674.25</v>
      </c>
      <c r="O3" t="str">
        <f t="shared" ref="O3:O8" ca="1" si="1">_xlfn.FORMULATEXT(N3)</f>
        <v>=AVERAGE($B$2:$B$21)</v>
      </c>
      <c r="S3">
        <v>2001</v>
      </c>
      <c r="T3">
        <v>1427</v>
      </c>
      <c r="U3">
        <v>879</v>
      </c>
      <c r="V3">
        <f t="shared" si="0"/>
        <v>0.61597757533286612</v>
      </c>
    </row>
    <row r="4" spans="1:22" x14ac:dyDescent="0.25">
      <c r="A4">
        <v>2002</v>
      </c>
      <c r="B4">
        <v>1346</v>
      </c>
      <c r="M4" t="s">
        <v>70</v>
      </c>
      <c r="N4" s="199">
        <f>_xlfn.STDEV.S($B$2:$B$21)</f>
        <v>257.17265856966497</v>
      </c>
      <c r="O4" t="str">
        <f t="shared" ca="1" si="1"/>
        <v>=STDEV.S($B$2:$B$21)</v>
      </c>
      <c r="S4">
        <v>2002</v>
      </c>
      <c r="T4">
        <v>1346</v>
      </c>
      <c r="U4">
        <v>765</v>
      </c>
      <c r="V4">
        <f t="shared" si="0"/>
        <v>0.56835066864784545</v>
      </c>
    </row>
    <row r="5" spans="1:22" x14ac:dyDescent="0.25">
      <c r="A5">
        <v>2003</v>
      </c>
      <c r="B5">
        <v>1373</v>
      </c>
      <c r="M5" t="s">
        <v>20</v>
      </c>
      <c r="N5">
        <f>COUNT($B$2:$B$21)</f>
        <v>20</v>
      </c>
      <c r="O5" t="str">
        <f t="shared" ca="1" si="1"/>
        <v>=COUNT($B$2:$B$21)</v>
      </c>
      <c r="S5">
        <v>2003</v>
      </c>
      <c r="T5">
        <v>1373</v>
      </c>
      <c r="U5">
        <v>750</v>
      </c>
      <c r="V5">
        <f t="shared" si="0"/>
        <v>0.54624908958485074</v>
      </c>
    </row>
    <row r="6" spans="1:22" x14ac:dyDescent="0.25">
      <c r="A6">
        <v>2004</v>
      </c>
      <c r="B6">
        <v>1245</v>
      </c>
      <c r="M6" t="s">
        <v>69</v>
      </c>
      <c r="N6" s="199">
        <f>N4/SQRT(N5)</f>
        <v>57.505554651611469</v>
      </c>
      <c r="O6" t="str">
        <f t="shared" ca="1" si="1"/>
        <v>=N4/SQRT(N5)</v>
      </c>
      <c r="S6">
        <v>2004</v>
      </c>
      <c r="T6">
        <v>1245</v>
      </c>
      <c r="U6">
        <v>709</v>
      </c>
      <c r="V6">
        <f t="shared" si="0"/>
        <v>0.56947791164658634</v>
      </c>
    </row>
    <row r="7" spans="1:22" x14ac:dyDescent="0.25">
      <c r="A7">
        <v>2005</v>
      </c>
      <c r="B7">
        <v>1646</v>
      </c>
      <c r="M7" t="s">
        <v>68</v>
      </c>
      <c r="N7" s="199">
        <f>_xlfn.CONFIDENCE.NORM(1-0.95,N4,N5)</f>
        <v>112.70881602815822</v>
      </c>
      <c r="O7" t="str">
        <f t="shared" ca="1" si="1"/>
        <v>=CONFIDENCE.NORM(1-0.95,N4,N5)</v>
      </c>
      <c r="S7">
        <v>2005</v>
      </c>
      <c r="T7">
        <v>1646</v>
      </c>
      <c r="U7">
        <v>987</v>
      </c>
      <c r="V7">
        <f t="shared" si="0"/>
        <v>0.59963547995139732</v>
      </c>
    </row>
    <row r="8" spans="1:22" x14ac:dyDescent="0.25">
      <c r="A8">
        <v>2006</v>
      </c>
      <c r="B8">
        <v>1702</v>
      </c>
      <c r="C8" s="199">
        <f>AVERAGE(B2:B7)</f>
        <v>1391.8333333333333</v>
      </c>
      <c r="D8" s="199">
        <f t="shared" ref="D8:D21" si="2">B8-C8</f>
        <v>310.16666666666674</v>
      </c>
      <c r="E8" s="199">
        <f>ABS(D8:D17)</f>
        <v>310.16666666666674</v>
      </c>
      <c r="F8" s="199">
        <f t="shared" ref="F8:F21" si="3">D8^2</f>
        <v>96203.361111111153</v>
      </c>
      <c r="G8" s="198">
        <f t="shared" ref="G8:G21" si="4">E8/B8</f>
        <v>0.1822365844104975</v>
      </c>
      <c r="H8" s="199">
        <f>AVERAGE(E$8:E8)</f>
        <v>310.16666666666674</v>
      </c>
      <c r="I8" s="199">
        <f>AVERAGE(F$8:F8)</f>
        <v>96203.361111111153</v>
      </c>
      <c r="J8" s="198">
        <f>AVERAGE(G$8:G8)</f>
        <v>0.1822365844104975</v>
      </c>
      <c r="K8">
        <f>SUM(D$8:D8)/H8</f>
        <v>1</v>
      </c>
      <c r="M8" t="s">
        <v>67</v>
      </c>
      <c r="N8">
        <f>(1+6)/2</f>
        <v>3.5</v>
      </c>
      <c r="O8" t="str">
        <f t="shared" ca="1" si="1"/>
        <v>=(1+6)/2</v>
      </c>
      <c r="S8">
        <v>2006</v>
      </c>
      <c r="T8">
        <v>1702</v>
      </c>
      <c r="U8">
        <v>1028</v>
      </c>
      <c r="V8">
        <f t="shared" si="0"/>
        <v>0.60399529964747356</v>
      </c>
    </row>
    <row r="9" spans="1:22" x14ac:dyDescent="0.25">
      <c r="A9">
        <v>2007</v>
      </c>
      <c r="B9">
        <v>1743</v>
      </c>
      <c r="C9" s="199">
        <f t="shared" ref="C9:C22" si="5">AVERAGE(B3:B8)+$Q$1</f>
        <v>1456.5</v>
      </c>
      <c r="D9" s="199">
        <f t="shared" si="2"/>
        <v>286.5</v>
      </c>
      <c r="E9" s="199">
        <f>ABS(D9:D18)</f>
        <v>286.5</v>
      </c>
      <c r="F9" s="199">
        <f t="shared" si="3"/>
        <v>82082.25</v>
      </c>
      <c r="G9" s="198">
        <f t="shared" si="4"/>
        <v>0.16437177280550774</v>
      </c>
      <c r="H9" s="199">
        <f>AVERAGE(E$8:E9)</f>
        <v>298.33333333333337</v>
      </c>
      <c r="I9" s="199">
        <f>AVERAGE(F$8:F9)</f>
        <v>89142.805555555577</v>
      </c>
      <c r="J9" s="198">
        <f>AVERAGE(G$8:G9)</f>
        <v>0.17330417860800262</v>
      </c>
      <c r="K9">
        <f>SUM(D$8:D9)/H9</f>
        <v>2</v>
      </c>
      <c r="M9" t="s">
        <v>66</v>
      </c>
      <c r="N9">
        <f>_xlfn.NORM.DIST(0.9*C22,C22,I23,1)</f>
        <v>0.22686109111799271</v>
      </c>
      <c r="S9">
        <v>2007</v>
      </c>
      <c r="T9">
        <v>1743</v>
      </c>
      <c r="U9">
        <v>1042</v>
      </c>
      <c r="V9">
        <f t="shared" si="0"/>
        <v>0.59781985083189904</v>
      </c>
    </row>
    <row r="10" spans="1:22" x14ac:dyDescent="0.25">
      <c r="A10">
        <v>2008</v>
      </c>
      <c r="B10">
        <v>1726</v>
      </c>
      <c r="C10" s="199">
        <f t="shared" si="5"/>
        <v>1509.1666666666667</v>
      </c>
      <c r="D10" s="199">
        <f t="shared" si="2"/>
        <v>216.83333333333326</v>
      </c>
      <c r="E10" s="199">
        <f>ABS(D10:D19)</f>
        <v>216.83333333333326</v>
      </c>
      <c r="F10" s="199">
        <f t="shared" si="3"/>
        <v>47016.694444444409</v>
      </c>
      <c r="G10" s="198">
        <f t="shared" si="4"/>
        <v>0.12562765546543062</v>
      </c>
      <c r="H10" s="199">
        <f>AVERAGE(E$8:E10)</f>
        <v>271.16666666666669</v>
      </c>
      <c r="I10" s="199">
        <f>AVERAGE(F$8:F10)</f>
        <v>75100.768518518526</v>
      </c>
      <c r="J10" s="198">
        <f>AVERAGE(G$8:G10)</f>
        <v>0.1574120042271453</v>
      </c>
      <c r="K10">
        <f>SUM(D$8:D10)/H10</f>
        <v>3</v>
      </c>
      <c r="M10" t="s">
        <v>65</v>
      </c>
      <c r="N10">
        <v>1</v>
      </c>
      <c r="O10">
        <v>4</v>
      </c>
      <c r="S10">
        <v>2008</v>
      </c>
      <c r="T10">
        <v>1726</v>
      </c>
      <c r="U10">
        <v>935</v>
      </c>
      <c r="V10">
        <f t="shared" si="0"/>
        <v>0.54171494785631513</v>
      </c>
    </row>
    <row r="11" spans="1:22" x14ac:dyDescent="0.25">
      <c r="A11">
        <v>2009</v>
      </c>
      <c r="B11">
        <v>1562</v>
      </c>
      <c r="C11" s="199">
        <f t="shared" si="5"/>
        <v>1572.5</v>
      </c>
      <c r="D11" s="199">
        <f t="shared" si="2"/>
        <v>-10.5</v>
      </c>
      <c r="E11" s="199">
        <f>ABS(D11:D20)</f>
        <v>10.5</v>
      </c>
      <c r="F11" s="199">
        <f t="shared" si="3"/>
        <v>110.25</v>
      </c>
      <c r="G11" s="198">
        <f t="shared" si="4"/>
        <v>6.7221510883482714E-3</v>
      </c>
      <c r="H11" s="199">
        <f>AVERAGE(E$8:E11)</f>
        <v>206</v>
      </c>
      <c r="I11" s="199">
        <f>AVERAGE(F$8:F11)</f>
        <v>56353.138888888891</v>
      </c>
      <c r="J11" s="198">
        <f>AVERAGE(G$8:G11)</f>
        <v>0.11973954094244604</v>
      </c>
      <c r="K11">
        <f>SUM(D$8:D11)/H11</f>
        <v>3.8980582524271843</v>
      </c>
      <c r="N11">
        <v>14</v>
      </c>
      <c r="O11">
        <v>4</v>
      </c>
      <c r="S11">
        <v>2009</v>
      </c>
      <c r="T11">
        <v>1562</v>
      </c>
      <c r="U11">
        <v>938</v>
      </c>
      <c r="V11">
        <f t="shared" si="0"/>
        <v>0.60051216389244555</v>
      </c>
    </row>
    <row r="12" spans="1:22" x14ac:dyDescent="0.25">
      <c r="A12">
        <v>2010</v>
      </c>
      <c r="B12">
        <v>1761</v>
      </c>
      <c r="C12" s="199">
        <f t="shared" si="5"/>
        <v>1604</v>
      </c>
      <c r="D12" s="199">
        <f t="shared" si="2"/>
        <v>157</v>
      </c>
      <c r="E12" s="199">
        <f>ABS(D12:D21)</f>
        <v>157</v>
      </c>
      <c r="F12" s="199">
        <f t="shared" si="3"/>
        <v>24649</v>
      </c>
      <c r="G12" s="198">
        <f t="shared" si="4"/>
        <v>8.915388983532084E-2</v>
      </c>
      <c r="H12" s="199">
        <f>AVERAGE(E$8:E12)</f>
        <v>196.2</v>
      </c>
      <c r="I12" s="199">
        <f>AVERAGE(F$8:F12)</f>
        <v>50012.311111111114</v>
      </c>
      <c r="J12" s="198">
        <f>AVERAGE(G$8:G12)</f>
        <v>0.113622410721021</v>
      </c>
      <c r="K12">
        <f>SUM(D$8:D12)/H12</f>
        <v>4.8929663608562697</v>
      </c>
      <c r="S12">
        <v>2010</v>
      </c>
      <c r="T12">
        <v>1761</v>
      </c>
      <c r="U12">
        <v>1068</v>
      </c>
      <c r="V12">
        <f t="shared" si="0"/>
        <v>0.60647359454855199</v>
      </c>
    </row>
    <row r="13" spans="1:22" x14ac:dyDescent="0.25">
      <c r="A13">
        <v>2011</v>
      </c>
      <c r="B13">
        <v>1777</v>
      </c>
      <c r="C13" s="199">
        <f t="shared" si="5"/>
        <v>1690</v>
      </c>
      <c r="D13" s="199">
        <f t="shared" si="2"/>
        <v>87</v>
      </c>
      <c r="E13" s="199">
        <f>ABS(D13:D21)</f>
        <v>87</v>
      </c>
      <c r="F13" s="199">
        <f t="shared" si="3"/>
        <v>7569</v>
      </c>
      <c r="G13" s="198">
        <f t="shared" si="4"/>
        <v>4.8958919527293192E-2</v>
      </c>
      <c r="H13" s="199">
        <f>AVERAGE(E$8:E13)</f>
        <v>178</v>
      </c>
      <c r="I13" s="199">
        <f>AVERAGE(F$8:F13)</f>
        <v>42938.425925925927</v>
      </c>
      <c r="J13" s="198">
        <f>AVERAGE(G$8:G13)</f>
        <v>0.10284516218873302</v>
      </c>
      <c r="K13">
        <f>SUM(D$8:D13)/H13</f>
        <v>5.882022471910112</v>
      </c>
      <c r="M13" t="s">
        <v>64</v>
      </c>
      <c r="N13">
        <v>1</v>
      </c>
      <c r="O13">
        <v>-4</v>
      </c>
      <c r="S13">
        <v>2011</v>
      </c>
      <c r="T13">
        <v>1777</v>
      </c>
      <c r="U13">
        <v>1101</v>
      </c>
      <c r="V13">
        <f t="shared" si="0"/>
        <v>0.61958356781091728</v>
      </c>
    </row>
    <row r="14" spans="1:22" x14ac:dyDescent="0.25">
      <c r="A14">
        <v>2012</v>
      </c>
      <c r="B14">
        <v>1394</v>
      </c>
      <c r="C14" s="199">
        <f t="shared" si="5"/>
        <v>1711.8333333333333</v>
      </c>
      <c r="D14" s="199">
        <f t="shared" si="2"/>
        <v>-317.83333333333326</v>
      </c>
      <c r="E14" s="199">
        <f>ABS(D14:D21)</f>
        <v>317.83333333333326</v>
      </c>
      <c r="F14" s="199">
        <f t="shared" si="3"/>
        <v>101018.02777777772</v>
      </c>
      <c r="G14" s="198">
        <f t="shared" si="4"/>
        <v>0.22800095648015298</v>
      </c>
      <c r="H14" s="199">
        <f>AVERAGE(E$8:E14)</f>
        <v>197.97619047619045</v>
      </c>
      <c r="I14" s="199">
        <f>AVERAGE(F$8:F14)</f>
        <v>51235.511904761894</v>
      </c>
      <c r="J14" s="198">
        <f>AVERAGE(G$8:G14)</f>
        <v>0.12072456137322159</v>
      </c>
      <c r="K14">
        <f>SUM(D$8:D14)/H14</f>
        <v>3.6831028262176799</v>
      </c>
      <c r="N14">
        <v>14</v>
      </c>
      <c r="O14">
        <v>-4</v>
      </c>
      <c r="S14">
        <v>2012</v>
      </c>
      <c r="T14">
        <v>1394</v>
      </c>
      <c r="U14">
        <v>846</v>
      </c>
      <c r="V14">
        <f t="shared" si="0"/>
        <v>0.60688665710186518</v>
      </c>
    </row>
    <row r="15" spans="1:22" x14ac:dyDescent="0.25">
      <c r="A15">
        <v>2013</v>
      </c>
      <c r="B15">
        <v>1915</v>
      </c>
      <c r="C15" s="199">
        <f t="shared" si="5"/>
        <v>1660.5</v>
      </c>
      <c r="D15" s="199">
        <f t="shared" si="2"/>
        <v>254.5</v>
      </c>
      <c r="E15" s="199">
        <f t="shared" ref="E15:E21" si="6">ABS(D15:D21)</f>
        <v>254.5</v>
      </c>
      <c r="F15" s="199">
        <f t="shared" si="3"/>
        <v>64770.25</v>
      </c>
      <c r="G15" s="198">
        <f t="shared" si="4"/>
        <v>0.13289817232375978</v>
      </c>
      <c r="H15" s="199">
        <f>AVERAGE(E$8:E15)</f>
        <v>205.04166666666666</v>
      </c>
      <c r="I15" s="199">
        <f>AVERAGE(F$8:F15)</f>
        <v>52927.354166666657</v>
      </c>
      <c r="J15" s="198">
        <f>AVERAGE(G$8:G15)</f>
        <v>0.12224626274203886</v>
      </c>
      <c r="K15">
        <f>SUM(D$8:D15)/H15</f>
        <v>4.7973989026620609</v>
      </c>
      <c r="S15">
        <v>2013</v>
      </c>
      <c r="T15">
        <v>1915</v>
      </c>
      <c r="U15">
        <v>1169</v>
      </c>
      <c r="V15">
        <f t="shared" si="0"/>
        <v>0.61044386422976504</v>
      </c>
    </row>
    <row r="16" spans="1:22" x14ac:dyDescent="0.25">
      <c r="A16">
        <v>2014</v>
      </c>
      <c r="B16">
        <v>2063</v>
      </c>
      <c r="C16" s="199">
        <f t="shared" si="5"/>
        <v>1689.1666666666667</v>
      </c>
      <c r="D16" s="199">
        <f t="shared" si="2"/>
        <v>373.83333333333326</v>
      </c>
      <c r="E16" s="199">
        <f t="shared" si="6"/>
        <v>373.83333333333326</v>
      </c>
      <c r="F16" s="199">
        <f t="shared" si="3"/>
        <v>139751.36111111107</v>
      </c>
      <c r="G16" s="198">
        <f t="shared" si="4"/>
        <v>0.18120859589594437</v>
      </c>
      <c r="H16" s="199">
        <f>AVERAGE(E$8:E16)</f>
        <v>223.79629629629628</v>
      </c>
      <c r="I16" s="199">
        <f>AVERAGE(F$8:F16)</f>
        <v>62574.466049382696</v>
      </c>
      <c r="J16" s="198">
        <f>AVERAGE(G$8:G16)</f>
        <v>0.1287976330924728</v>
      </c>
      <c r="K16">
        <f>SUM(D$8:D16)/H16</f>
        <v>6.0657840297889951</v>
      </c>
      <c r="M16" t="s">
        <v>63</v>
      </c>
      <c r="N16">
        <v>1</v>
      </c>
      <c r="O16">
        <v>0</v>
      </c>
      <c r="S16">
        <v>2014</v>
      </c>
      <c r="T16">
        <v>2063</v>
      </c>
      <c r="U16">
        <v>1278</v>
      </c>
      <c r="V16">
        <f t="shared" si="0"/>
        <v>0.6194861851672322</v>
      </c>
    </row>
    <row r="17" spans="1:22" x14ac:dyDescent="0.25">
      <c r="A17">
        <v>2015</v>
      </c>
      <c r="B17">
        <v>2110</v>
      </c>
      <c r="C17" s="199">
        <f t="shared" si="5"/>
        <v>1745.3333333333333</v>
      </c>
      <c r="D17" s="199">
        <f t="shared" si="2"/>
        <v>364.66666666666674</v>
      </c>
      <c r="E17" s="199">
        <f t="shared" si="6"/>
        <v>364.66666666666674</v>
      </c>
      <c r="F17" s="199">
        <f t="shared" si="3"/>
        <v>132981.77777777784</v>
      </c>
      <c r="G17" s="198">
        <f t="shared" si="4"/>
        <v>0.17282780410742499</v>
      </c>
      <c r="H17" s="199">
        <f>AVERAGE(E$8:E17)</f>
        <v>237.8833333333333</v>
      </c>
      <c r="I17" s="199">
        <f>AVERAGE(F$8:F17)</f>
        <v>69615.19722222221</v>
      </c>
      <c r="J17" s="198">
        <f>AVERAGE(G$8:G17)</f>
        <v>0.13320065019396801</v>
      </c>
      <c r="K17">
        <f>SUM(D$8:D17)/H17</f>
        <v>7.2395431934421648</v>
      </c>
      <c r="N17">
        <v>14</v>
      </c>
      <c r="O17">
        <v>0</v>
      </c>
      <c r="S17">
        <v>2015</v>
      </c>
      <c r="T17">
        <v>2110</v>
      </c>
      <c r="U17">
        <v>1327</v>
      </c>
      <c r="V17">
        <f t="shared" si="0"/>
        <v>0.62890995260663507</v>
      </c>
    </row>
    <row r="18" spans="1:22" x14ac:dyDescent="0.25">
      <c r="A18">
        <v>2016</v>
      </c>
      <c r="B18">
        <v>1662</v>
      </c>
      <c r="C18" s="199">
        <f t="shared" si="5"/>
        <v>1836.6666666666667</v>
      </c>
      <c r="D18" s="199">
        <f t="shared" si="2"/>
        <v>-174.66666666666674</v>
      </c>
      <c r="E18" s="199">
        <f t="shared" si="6"/>
        <v>174.66666666666674</v>
      </c>
      <c r="F18" s="199">
        <f t="shared" si="3"/>
        <v>30508.444444444471</v>
      </c>
      <c r="G18" s="198">
        <f t="shared" si="4"/>
        <v>0.10509426393902933</v>
      </c>
      <c r="H18" s="199">
        <f>AVERAGE(E$8:E18)</f>
        <v>232.13636363636363</v>
      </c>
      <c r="I18" s="199">
        <f>AVERAGE(F$8:F18)</f>
        <v>66060.037878787873</v>
      </c>
      <c r="J18" s="198">
        <f>AVERAGE(G$8:G18)</f>
        <v>0.13064552417079175</v>
      </c>
      <c r="K18">
        <f>SUM(D$8:D18)/H18</f>
        <v>6.6663403172116702</v>
      </c>
      <c r="S18">
        <v>2016</v>
      </c>
      <c r="T18">
        <v>1662</v>
      </c>
      <c r="U18">
        <v>1061</v>
      </c>
      <c r="V18">
        <f t="shared" si="0"/>
        <v>0.63838748495788211</v>
      </c>
    </row>
    <row r="19" spans="1:22" x14ac:dyDescent="0.25">
      <c r="A19">
        <v>2017</v>
      </c>
      <c r="B19">
        <v>1891</v>
      </c>
      <c r="C19" s="199">
        <f t="shared" si="5"/>
        <v>1820.1666666666667</v>
      </c>
      <c r="D19" s="199">
        <f t="shared" si="2"/>
        <v>70.833333333333258</v>
      </c>
      <c r="E19" s="199">
        <f t="shared" si="6"/>
        <v>70.833333333333258</v>
      </c>
      <c r="F19" s="199">
        <f t="shared" si="3"/>
        <v>5017.3611111111004</v>
      </c>
      <c r="G19" s="198">
        <f t="shared" si="4"/>
        <v>3.7458135025559627E-2</v>
      </c>
      <c r="H19" s="199">
        <f>AVERAGE(E$8:E19)</f>
        <v>218.69444444444443</v>
      </c>
      <c r="I19" s="199">
        <f>AVERAGE(F$8:F19)</f>
        <v>60973.148148148146</v>
      </c>
      <c r="J19" s="198">
        <f>AVERAGE(G$8:G19)</f>
        <v>0.12287990840868908</v>
      </c>
      <c r="K19">
        <f>SUM(D$8:D19)/H19</f>
        <v>7.3999745967229771</v>
      </c>
      <c r="S19">
        <v>2017</v>
      </c>
      <c r="T19">
        <v>1891</v>
      </c>
      <c r="U19">
        <v>1162</v>
      </c>
      <c r="V19">
        <f t="shared" si="0"/>
        <v>0.61448968799576942</v>
      </c>
    </row>
    <row r="20" spans="1:22" x14ac:dyDescent="0.25">
      <c r="A20">
        <v>2018</v>
      </c>
      <c r="B20">
        <v>1957</v>
      </c>
      <c r="C20" s="199">
        <f t="shared" si="5"/>
        <v>1839.1666666666667</v>
      </c>
      <c r="D20" s="199">
        <f t="shared" si="2"/>
        <v>117.83333333333326</v>
      </c>
      <c r="E20" s="199">
        <f t="shared" si="6"/>
        <v>117.83333333333326</v>
      </c>
      <c r="F20" s="199">
        <f t="shared" si="3"/>
        <v>13884.694444444427</v>
      </c>
      <c r="G20" s="198">
        <f t="shared" si="4"/>
        <v>6.0211207630727265E-2</v>
      </c>
      <c r="H20" s="199">
        <f>AVERAGE(E$8:E20)</f>
        <v>210.9358974358974</v>
      </c>
      <c r="I20" s="199">
        <f>AVERAGE(F$8:F20)</f>
        <v>57350.959401709391</v>
      </c>
      <c r="J20" s="198">
        <f>AVERAGE(G$8:G20)</f>
        <v>0.11805923911807664</v>
      </c>
      <c r="K20">
        <f>SUM(D$8:D20)/H20</f>
        <v>8.2307785814137251</v>
      </c>
      <c r="S20">
        <v>2018</v>
      </c>
      <c r="T20">
        <v>1957</v>
      </c>
      <c r="U20">
        <v>1302</v>
      </c>
      <c r="V20">
        <f t="shared" si="0"/>
        <v>0.66530403679100669</v>
      </c>
    </row>
    <row r="21" spans="1:22" x14ac:dyDescent="0.25">
      <c r="A21">
        <v>2019</v>
      </c>
      <c r="B21">
        <v>1871</v>
      </c>
      <c r="C21" s="199">
        <f t="shared" si="5"/>
        <v>1933</v>
      </c>
      <c r="D21" s="199">
        <f t="shared" si="2"/>
        <v>-62</v>
      </c>
      <c r="E21" s="199">
        <f t="shared" si="6"/>
        <v>62</v>
      </c>
      <c r="F21" s="199">
        <f t="shared" si="3"/>
        <v>3844</v>
      </c>
      <c r="G21" s="198">
        <f t="shared" si="4"/>
        <v>3.3137359700694813E-2</v>
      </c>
      <c r="H21" s="199">
        <f>AVERAGE(E$8:E21)</f>
        <v>200.29761904761901</v>
      </c>
      <c r="I21" s="199">
        <f>AVERAGE(F$8:F21)</f>
        <v>53529.033730158721</v>
      </c>
      <c r="J21" s="198">
        <f>AVERAGE(G$8:G21)</f>
        <v>0.11199339058826364</v>
      </c>
      <c r="K21">
        <f>SUM(D$8:D21)/H21</f>
        <v>8.3583952451708772</v>
      </c>
      <c r="S21">
        <v>2019</v>
      </c>
      <c r="T21">
        <v>1871</v>
      </c>
      <c r="U21">
        <v>1201</v>
      </c>
      <c r="V21">
        <f t="shared" si="0"/>
        <v>0.64190272581507213</v>
      </c>
    </row>
    <row r="22" spans="1:22" x14ac:dyDescent="0.25">
      <c r="A22" t="s">
        <v>5</v>
      </c>
      <c r="C22" s="199">
        <f t="shared" si="5"/>
        <v>1925.6666666666667</v>
      </c>
    </row>
    <row r="23" spans="1:22" x14ac:dyDescent="0.25">
      <c r="A23" t="s">
        <v>62</v>
      </c>
      <c r="H23" s="199">
        <f>1.25*H18</f>
        <v>290.1704545454545</v>
      </c>
      <c r="I23" s="199">
        <f>SQRT(I18)</f>
        <v>257.02147357524018</v>
      </c>
      <c r="J23" s="198">
        <f>1.25*J18</f>
        <v>0.1633069052134897</v>
      </c>
    </row>
    <row r="24" spans="1:22" x14ac:dyDescent="0.25">
      <c r="A24" t="s">
        <v>27</v>
      </c>
      <c r="H24" s="198">
        <f>H23/$C$22</f>
        <v>0.15068571293688135</v>
      </c>
      <c r="I24" s="198">
        <f>I23/$C$22</f>
        <v>0.13347142474047438</v>
      </c>
    </row>
    <row r="26" spans="1:22" ht="45" x14ac:dyDescent="0.25">
      <c r="A26" s="197" t="s">
        <v>61</v>
      </c>
      <c r="B26" s="197"/>
      <c r="C26" s="196" t="str">
        <f t="shared" ref="C26:K26" ca="1" si="7">_xlfn.FORMULATEXT(C9)</f>
        <v>=AVERAGE(B3:B8)+$Q$1</v>
      </c>
      <c r="D26" s="196" t="str">
        <f t="shared" ca="1" si="7"/>
        <v>=B9-C9</v>
      </c>
      <c r="E26" s="196" t="str">
        <f t="shared" ca="1" si="7"/>
        <v>=ABS(@D9:D18)</v>
      </c>
      <c r="F26" s="196" t="str">
        <f t="shared" ca="1" si="7"/>
        <v>=D9^2</v>
      </c>
      <c r="G26" s="196" t="str">
        <f t="shared" ca="1" si="7"/>
        <v>=E9/B9</v>
      </c>
      <c r="H26" s="196" t="str">
        <f t="shared" ca="1" si="7"/>
        <v>=AVERAGE(E$8:E9)</v>
      </c>
      <c r="I26" s="196" t="str">
        <f t="shared" ca="1" si="7"/>
        <v>=AVERAGE(F$8:F9)</v>
      </c>
      <c r="J26" s="196" t="str">
        <f t="shared" ca="1" si="7"/>
        <v>=AVERAGE(G$8:G9)</v>
      </c>
      <c r="K26" s="196" t="str">
        <f t="shared" ca="1" si="7"/>
        <v>=SUM(D$8:D9)/H9</v>
      </c>
      <c r="L26" s="196"/>
    </row>
    <row r="27" spans="1:22" ht="60" x14ac:dyDescent="0.25">
      <c r="A27" s="197" t="s">
        <v>60</v>
      </c>
      <c r="B27" s="197"/>
      <c r="C27" s="196" t="str">
        <f t="shared" ref="C27:K27" ca="1" si="8">_xlfn.FORMULATEXT(C18)</f>
        <v>=AVERAGE(B12:B17)+$Q$1</v>
      </c>
      <c r="D27" s="196" t="str">
        <f t="shared" ca="1" si="8"/>
        <v>=B18-C18</v>
      </c>
      <c r="E27" s="196" t="str">
        <f t="shared" ca="1" si="8"/>
        <v>=ABS(@D18:D24)</v>
      </c>
      <c r="F27" s="196" t="str">
        <f t="shared" ca="1" si="8"/>
        <v>=D18^2</v>
      </c>
      <c r="G27" s="196" t="str">
        <f t="shared" ca="1" si="8"/>
        <v>=E18/B18</v>
      </c>
      <c r="H27" s="196" t="str">
        <f t="shared" ca="1" si="8"/>
        <v>=AVERAGE(E$8:E18)</v>
      </c>
      <c r="I27" s="196" t="str">
        <f t="shared" ca="1" si="8"/>
        <v>=AVERAGE(F$8:F18)</v>
      </c>
      <c r="J27" s="196" t="str">
        <f t="shared" ca="1" si="8"/>
        <v>=AVERAGE(G$8:G18)</v>
      </c>
      <c r="K27" s="196" t="str">
        <f t="shared" ca="1" si="8"/>
        <v>=SUM(D$8:D18)/H18</v>
      </c>
      <c r="L27" s="196"/>
    </row>
    <row r="28" spans="1:22" ht="60" x14ac:dyDescent="0.25">
      <c r="A28" s="197" t="s">
        <v>59</v>
      </c>
      <c r="C28" s="196" t="str">
        <f ca="1">_xlfn.FORMULATEXT(C22)</f>
        <v>=AVERAGE(B16:B21)+$Q$1</v>
      </c>
      <c r="I28" s="196"/>
      <c r="J28" s="196"/>
    </row>
    <row r="29" spans="1:22" ht="45" x14ac:dyDescent="0.25">
      <c r="A29" s="197" t="s">
        <v>58</v>
      </c>
      <c r="H29" s="196" t="str">
        <f ca="1">_xlfn.FORMULATEXT(H23)</f>
        <v>=1.25*H18</v>
      </c>
      <c r="I29" s="196" t="str">
        <f ca="1">_xlfn.FORMULATEXT(I23)</f>
        <v>=SQRT(I18)</v>
      </c>
      <c r="J29" s="196" t="str">
        <f ca="1">_xlfn.FORMULATEXT(J23)</f>
        <v>=1.25*J18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4"/>
  <sheetViews>
    <sheetView zoomScale="73" zoomScaleNormal="73" workbookViewId="0">
      <selection activeCell="A20" sqref="A20:J34"/>
    </sheetView>
  </sheetViews>
  <sheetFormatPr defaultRowHeight="15" x14ac:dyDescent="0.25"/>
  <cols>
    <col min="1" max="1" width="6" bestFit="1" customWidth="1"/>
    <col min="2" max="2" width="10.28515625" bestFit="1" customWidth="1"/>
    <col min="3" max="3" width="14.28515625" bestFit="1" customWidth="1"/>
    <col min="4" max="4" width="17" customWidth="1"/>
    <col min="5" max="5" width="10.140625" bestFit="1" customWidth="1"/>
    <col min="6" max="6" width="11.7109375" customWidth="1"/>
    <col min="7" max="7" width="14.28515625" bestFit="1" customWidth="1"/>
    <col min="8" max="8" width="17" bestFit="1" customWidth="1"/>
    <col min="9" max="9" width="10.140625" bestFit="1" customWidth="1"/>
    <col min="10" max="10" width="11.7109375" bestFit="1" customWidth="1"/>
    <col min="11" max="12" width="10.28515625" bestFit="1" customWidth="1"/>
  </cols>
  <sheetData>
    <row r="1" spans="1:10" ht="21" thickBot="1" x14ac:dyDescent="0.3">
      <c r="A1" s="3" t="s">
        <v>11</v>
      </c>
    </row>
    <row r="2" spans="1:10" ht="22.5" customHeight="1" x14ac:dyDescent="0.3">
      <c r="A2" s="178" t="s">
        <v>1</v>
      </c>
      <c r="B2" s="179" t="s">
        <v>10</v>
      </c>
      <c r="C2" s="180" t="s">
        <v>9</v>
      </c>
      <c r="D2" s="180" t="s">
        <v>7</v>
      </c>
      <c r="E2" s="180" t="s">
        <v>6</v>
      </c>
      <c r="F2" s="180" t="s">
        <v>3</v>
      </c>
      <c r="G2" s="180" t="s">
        <v>8</v>
      </c>
      <c r="H2" s="180" t="s">
        <v>7</v>
      </c>
      <c r="I2" s="180" t="s">
        <v>6</v>
      </c>
      <c r="J2" s="181" t="s">
        <v>3</v>
      </c>
    </row>
    <row r="3" spans="1:10" ht="20.25" x14ac:dyDescent="0.3">
      <c r="A3" s="8">
        <v>1</v>
      </c>
      <c r="B3" s="6">
        <v>1368</v>
      </c>
      <c r="C3" s="2"/>
      <c r="D3" s="2"/>
      <c r="E3" s="2"/>
      <c r="F3" s="2"/>
      <c r="G3" s="2"/>
      <c r="H3" s="2"/>
      <c r="I3" s="2"/>
      <c r="J3" s="9"/>
    </row>
    <row r="4" spans="1:10" ht="20.25" x14ac:dyDescent="0.3">
      <c r="A4" s="8">
        <v>2</v>
      </c>
      <c r="B4" s="6">
        <v>1758</v>
      </c>
      <c r="C4" s="2"/>
      <c r="D4" s="2"/>
      <c r="E4" s="2"/>
      <c r="F4" s="2"/>
      <c r="G4" s="2"/>
      <c r="H4" s="2"/>
      <c r="I4" s="2"/>
      <c r="J4" s="9"/>
    </row>
    <row r="5" spans="1:10" ht="20.25" x14ac:dyDescent="0.3">
      <c r="A5" s="8">
        <v>3</v>
      </c>
      <c r="B5" s="7">
        <v>1020</v>
      </c>
      <c r="C5" s="5">
        <f t="shared" ref="C5:C14" si="0">AVERAGE(B3:B5)</f>
        <v>1382</v>
      </c>
      <c r="D5" s="2"/>
      <c r="E5" s="2"/>
      <c r="F5" s="2"/>
      <c r="G5" s="2"/>
      <c r="H5" s="2"/>
      <c r="I5" s="2"/>
      <c r="J5" s="9"/>
    </row>
    <row r="6" spans="1:10" ht="20.25" x14ac:dyDescent="0.3">
      <c r="A6" s="8">
        <v>4</v>
      </c>
      <c r="B6" s="7">
        <v>1470</v>
      </c>
      <c r="C6" s="5">
        <f t="shared" si="0"/>
        <v>1416</v>
      </c>
      <c r="D6" s="5">
        <f t="shared" ref="D6:D14" si="1">C5</f>
        <v>1382</v>
      </c>
      <c r="E6" s="5">
        <f t="shared" ref="E6:E14" si="2">B6-D6</f>
        <v>88</v>
      </c>
      <c r="F6" s="5">
        <f t="shared" ref="F6:F14" si="3">ABS(E6)</f>
        <v>88</v>
      </c>
      <c r="G6" s="1"/>
      <c r="H6" s="2"/>
      <c r="I6" s="2"/>
      <c r="J6" s="9"/>
    </row>
    <row r="7" spans="1:10" ht="20.25" x14ac:dyDescent="0.3">
      <c r="A7" s="8">
        <v>5</v>
      </c>
      <c r="B7" s="7">
        <v>1008</v>
      </c>
      <c r="C7" s="5">
        <f t="shared" si="0"/>
        <v>1166</v>
      </c>
      <c r="D7" s="5">
        <f t="shared" si="1"/>
        <v>1416</v>
      </c>
      <c r="E7" s="5">
        <f t="shared" si="2"/>
        <v>-408</v>
      </c>
      <c r="F7" s="5">
        <f t="shared" si="3"/>
        <v>408</v>
      </c>
      <c r="G7" s="1"/>
      <c r="H7" s="2"/>
      <c r="I7" s="2"/>
      <c r="J7" s="9"/>
    </row>
    <row r="8" spans="1:10" ht="20.25" x14ac:dyDescent="0.3">
      <c r="A8" s="8">
        <v>6</v>
      </c>
      <c r="B8" s="7">
        <v>1530</v>
      </c>
      <c r="C8" s="5">
        <f t="shared" si="0"/>
        <v>1336</v>
      </c>
      <c r="D8" s="5">
        <f t="shared" si="1"/>
        <v>1166</v>
      </c>
      <c r="E8" s="5">
        <f t="shared" si="2"/>
        <v>364</v>
      </c>
      <c r="F8" s="5">
        <f t="shared" si="3"/>
        <v>364</v>
      </c>
      <c r="G8" s="5">
        <f t="shared" ref="G8:G14" si="4">AVERAGE(B3:B8)</f>
        <v>1359</v>
      </c>
      <c r="H8" s="2"/>
      <c r="I8" s="2"/>
      <c r="J8" s="9"/>
    </row>
    <row r="9" spans="1:10" ht="20.25" x14ac:dyDescent="0.3">
      <c r="A9" s="8">
        <v>7</v>
      </c>
      <c r="B9" s="7">
        <v>1572</v>
      </c>
      <c r="C9" s="5">
        <f t="shared" si="0"/>
        <v>1370</v>
      </c>
      <c r="D9" s="5">
        <f t="shared" si="1"/>
        <v>1336</v>
      </c>
      <c r="E9" s="5">
        <f t="shared" si="2"/>
        <v>236</v>
      </c>
      <c r="F9" s="5">
        <f t="shared" si="3"/>
        <v>236</v>
      </c>
      <c r="G9" s="5">
        <f t="shared" si="4"/>
        <v>1393</v>
      </c>
      <c r="H9" s="5">
        <f t="shared" ref="H9:H14" si="5">G8</f>
        <v>1359</v>
      </c>
      <c r="I9" s="5">
        <f t="shared" ref="I9:I14" si="6">B9-H9</f>
        <v>213</v>
      </c>
      <c r="J9" s="4">
        <f t="shared" ref="J9:J13" si="7">ABS(I9)</f>
        <v>213</v>
      </c>
    </row>
    <row r="10" spans="1:10" ht="20.25" x14ac:dyDescent="0.3">
      <c r="A10" s="8">
        <v>8</v>
      </c>
      <c r="B10" s="7">
        <v>1488</v>
      </c>
      <c r="C10" s="5">
        <f t="shared" si="0"/>
        <v>1530</v>
      </c>
      <c r="D10" s="5">
        <f t="shared" si="1"/>
        <v>1370</v>
      </c>
      <c r="E10" s="5">
        <f t="shared" si="2"/>
        <v>118</v>
      </c>
      <c r="F10" s="5">
        <f t="shared" si="3"/>
        <v>118</v>
      </c>
      <c r="G10" s="5">
        <f t="shared" si="4"/>
        <v>1348</v>
      </c>
      <c r="H10" s="5">
        <f t="shared" si="5"/>
        <v>1393</v>
      </c>
      <c r="I10" s="5">
        <f t="shared" si="6"/>
        <v>95</v>
      </c>
      <c r="J10" s="4">
        <f t="shared" si="7"/>
        <v>95</v>
      </c>
    </row>
    <row r="11" spans="1:10" ht="20.25" x14ac:dyDescent="0.3">
      <c r="A11" s="8">
        <v>9</v>
      </c>
      <c r="B11" s="7">
        <v>1704</v>
      </c>
      <c r="C11" s="5">
        <f t="shared" si="0"/>
        <v>1588</v>
      </c>
      <c r="D11" s="5">
        <f t="shared" si="1"/>
        <v>1530</v>
      </c>
      <c r="E11" s="5">
        <f t="shared" si="2"/>
        <v>174</v>
      </c>
      <c r="F11" s="5">
        <f t="shared" si="3"/>
        <v>174</v>
      </c>
      <c r="G11" s="5">
        <f t="shared" si="4"/>
        <v>1462</v>
      </c>
      <c r="H11" s="5">
        <f t="shared" si="5"/>
        <v>1348</v>
      </c>
      <c r="I11" s="5">
        <f t="shared" si="6"/>
        <v>356</v>
      </c>
      <c r="J11" s="4">
        <f t="shared" si="7"/>
        <v>356</v>
      </c>
    </row>
    <row r="12" spans="1:10" ht="20.25" x14ac:dyDescent="0.3">
      <c r="A12" s="8">
        <v>10</v>
      </c>
      <c r="B12" s="7">
        <v>1566</v>
      </c>
      <c r="C12" s="5">
        <f t="shared" si="0"/>
        <v>1586</v>
      </c>
      <c r="D12" s="5">
        <f t="shared" si="1"/>
        <v>1588</v>
      </c>
      <c r="E12" s="5">
        <f t="shared" si="2"/>
        <v>-22</v>
      </c>
      <c r="F12" s="5">
        <f t="shared" si="3"/>
        <v>22</v>
      </c>
      <c r="G12" s="5">
        <f t="shared" si="4"/>
        <v>1478</v>
      </c>
      <c r="H12" s="5">
        <f t="shared" si="5"/>
        <v>1462</v>
      </c>
      <c r="I12" s="5">
        <f t="shared" si="6"/>
        <v>104</v>
      </c>
      <c r="J12" s="4">
        <f t="shared" si="7"/>
        <v>104</v>
      </c>
    </row>
    <row r="13" spans="1:10" ht="20.25" x14ac:dyDescent="0.3">
      <c r="A13" s="8">
        <v>11</v>
      </c>
      <c r="B13" s="7">
        <v>1548</v>
      </c>
      <c r="C13" s="5">
        <f t="shared" si="0"/>
        <v>1606</v>
      </c>
      <c r="D13" s="5">
        <f t="shared" si="1"/>
        <v>1586</v>
      </c>
      <c r="E13" s="5">
        <f t="shared" si="2"/>
        <v>-38</v>
      </c>
      <c r="F13" s="5">
        <f t="shared" si="3"/>
        <v>38</v>
      </c>
      <c r="G13" s="5">
        <f t="shared" si="4"/>
        <v>1568</v>
      </c>
      <c r="H13" s="5">
        <f t="shared" si="5"/>
        <v>1478</v>
      </c>
      <c r="I13" s="5">
        <f t="shared" si="6"/>
        <v>70</v>
      </c>
      <c r="J13" s="4">
        <f t="shared" si="7"/>
        <v>70</v>
      </c>
    </row>
    <row r="14" spans="1:10" ht="21" thickBot="1" x14ac:dyDescent="0.35">
      <c r="A14" s="8">
        <v>12</v>
      </c>
      <c r="B14" s="7">
        <v>1236</v>
      </c>
      <c r="C14" s="5">
        <f t="shared" si="0"/>
        <v>1450</v>
      </c>
      <c r="D14" s="5">
        <f t="shared" si="1"/>
        <v>1606</v>
      </c>
      <c r="E14" s="5">
        <f t="shared" si="2"/>
        <v>-370</v>
      </c>
      <c r="F14" s="5">
        <f t="shared" si="3"/>
        <v>370</v>
      </c>
      <c r="G14" s="5">
        <f t="shared" si="4"/>
        <v>1519</v>
      </c>
      <c r="H14" s="5">
        <f t="shared" si="5"/>
        <v>1568</v>
      </c>
      <c r="I14" s="5">
        <f t="shared" si="6"/>
        <v>-332</v>
      </c>
      <c r="J14" s="4">
        <f>ABS(I14)</f>
        <v>332</v>
      </c>
    </row>
    <row r="15" spans="1:10" ht="20.25" x14ac:dyDescent="0.3">
      <c r="A15" s="182"/>
      <c r="B15" s="183"/>
      <c r="C15" s="183"/>
      <c r="D15" s="184" t="s">
        <v>2</v>
      </c>
      <c r="E15" s="184"/>
      <c r="F15" s="185">
        <f>AVERAGE(F9:F14)</f>
        <v>159.66666666666666</v>
      </c>
      <c r="G15" s="185"/>
      <c r="H15" s="186"/>
      <c r="I15" s="186"/>
      <c r="J15" s="187">
        <f>AVERAGE(J9:J14)</f>
        <v>195</v>
      </c>
    </row>
    <row r="16" spans="1:10" ht="21" thickBot="1" x14ac:dyDescent="0.35">
      <c r="A16" s="188">
        <v>13</v>
      </c>
      <c r="B16" s="189"/>
      <c r="C16" s="189"/>
      <c r="D16" s="190" t="s">
        <v>5</v>
      </c>
      <c r="E16" s="190"/>
      <c r="F16" s="191">
        <f>C14</f>
        <v>1450</v>
      </c>
      <c r="G16" s="191"/>
      <c r="H16" s="191"/>
      <c r="I16" s="191"/>
      <c r="J16" s="192">
        <f>G14</f>
        <v>1519</v>
      </c>
    </row>
    <row r="17" spans="1:12" ht="20.25" x14ac:dyDescent="0.3">
      <c r="J17" s="2"/>
      <c r="K17" s="2"/>
      <c r="L17" s="2"/>
    </row>
    <row r="18" spans="1:12" ht="20.25" x14ac:dyDescent="0.3">
      <c r="J18" s="2"/>
      <c r="K18" s="2"/>
      <c r="L18" s="2"/>
    </row>
    <row r="19" spans="1:12" ht="21" thickBot="1" x14ac:dyDescent="0.3">
      <c r="A19" s="3" t="s">
        <v>11</v>
      </c>
    </row>
    <row r="20" spans="1:12" ht="20.25" x14ac:dyDescent="0.3">
      <c r="A20" s="178">
        <v>1</v>
      </c>
      <c r="B20" s="179" t="s">
        <v>10</v>
      </c>
      <c r="C20" s="180" t="s">
        <v>9</v>
      </c>
      <c r="D20" s="180" t="s">
        <v>7</v>
      </c>
      <c r="E20" s="180" t="s">
        <v>6</v>
      </c>
      <c r="F20" s="180" t="s">
        <v>3</v>
      </c>
      <c r="G20" s="180" t="s">
        <v>54</v>
      </c>
      <c r="H20" s="180" t="s">
        <v>7</v>
      </c>
      <c r="I20" s="180" t="s">
        <v>6</v>
      </c>
      <c r="J20" s="181" t="s">
        <v>3</v>
      </c>
    </row>
    <row r="21" spans="1:12" ht="20.25" x14ac:dyDescent="0.3">
      <c r="A21" s="8">
        <v>1</v>
      </c>
      <c r="B21" s="6">
        <v>1128</v>
      </c>
      <c r="C21" s="2"/>
      <c r="D21" s="2"/>
      <c r="E21" s="2"/>
      <c r="F21" s="2"/>
      <c r="G21" s="2"/>
      <c r="H21" s="2"/>
      <c r="I21" s="2"/>
      <c r="J21" s="9"/>
    </row>
    <row r="22" spans="1:12" ht="20.25" x14ac:dyDescent="0.3">
      <c r="A22" s="8">
        <v>2</v>
      </c>
      <c r="B22" s="6">
        <v>1866</v>
      </c>
      <c r="C22" s="2"/>
      <c r="D22" s="2"/>
      <c r="E22" s="2"/>
      <c r="F22" s="2"/>
      <c r="G22" s="2"/>
      <c r="H22" s="2"/>
      <c r="I22" s="2"/>
      <c r="J22" s="9"/>
    </row>
    <row r="23" spans="1:12" ht="20.25" x14ac:dyDescent="0.3">
      <c r="A23" s="8">
        <v>3</v>
      </c>
      <c r="B23" s="7">
        <v>1182</v>
      </c>
      <c r="C23" s="5">
        <f t="shared" ref="C23:C32" si="8">AVERAGE(B21:B23)</f>
        <v>1392</v>
      </c>
      <c r="D23" s="2"/>
      <c r="E23" s="2"/>
      <c r="F23" s="2"/>
      <c r="G23" s="2"/>
      <c r="H23" s="2"/>
      <c r="I23" s="2"/>
      <c r="J23" s="9"/>
    </row>
    <row r="24" spans="1:12" ht="20.25" x14ac:dyDescent="0.3">
      <c r="A24" s="8">
        <v>4</v>
      </c>
      <c r="B24" s="7">
        <v>1434</v>
      </c>
      <c r="C24" s="5">
        <f t="shared" si="8"/>
        <v>1494</v>
      </c>
      <c r="D24" s="5">
        <f t="shared" ref="D24:D32" si="9">C23</f>
        <v>1392</v>
      </c>
      <c r="E24" s="5">
        <f t="shared" ref="E24:E32" si="10">B24-D24</f>
        <v>42</v>
      </c>
      <c r="F24" s="5">
        <f t="shared" ref="F24:F32" si="11">ABS(E24)</f>
        <v>42</v>
      </c>
      <c r="G24" s="1"/>
      <c r="H24" s="2"/>
      <c r="I24" s="2"/>
      <c r="J24" s="9"/>
    </row>
    <row r="25" spans="1:12" ht="20.25" x14ac:dyDescent="0.3">
      <c r="A25" s="8">
        <v>5</v>
      </c>
      <c r="B25" s="7">
        <v>1890</v>
      </c>
      <c r="C25" s="5">
        <f t="shared" si="8"/>
        <v>1502</v>
      </c>
      <c r="D25" s="5">
        <f t="shared" si="9"/>
        <v>1494</v>
      </c>
      <c r="E25" s="5">
        <f t="shared" si="10"/>
        <v>396</v>
      </c>
      <c r="F25" s="5">
        <f t="shared" si="11"/>
        <v>396</v>
      </c>
      <c r="G25" s="1"/>
      <c r="H25" s="2"/>
      <c r="I25" s="2"/>
      <c r="J25" s="9"/>
    </row>
    <row r="26" spans="1:12" ht="20.25" x14ac:dyDescent="0.3">
      <c r="A26" s="8">
        <v>6</v>
      </c>
      <c r="B26" s="7">
        <v>1338</v>
      </c>
      <c r="C26" s="5">
        <f t="shared" si="8"/>
        <v>1554</v>
      </c>
      <c r="D26" s="5">
        <f t="shared" si="9"/>
        <v>1502</v>
      </c>
      <c r="E26" s="5">
        <f t="shared" si="10"/>
        <v>-164</v>
      </c>
      <c r="F26" s="5">
        <f t="shared" si="11"/>
        <v>164</v>
      </c>
      <c r="G26" s="5">
        <f t="shared" ref="G26:G32" si="12">AVERAGE(B21:B26)</f>
        <v>1473</v>
      </c>
      <c r="H26" s="2"/>
      <c r="I26" s="2"/>
      <c r="J26" s="9"/>
    </row>
    <row r="27" spans="1:12" ht="20.25" x14ac:dyDescent="0.3">
      <c r="A27" s="8">
        <v>7</v>
      </c>
      <c r="B27" s="7">
        <v>1104</v>
      </c>
      <c r="C27" s="5">
        <f t="shared" si="8"/>
        <v>1444</v>
      </c>
      <c r="D27" s="5">
        <f t="shared" si="9"/>
        <v>1554</v>
      </c>
      <c r="E27" s="5">
        <f t="shared" si="10"/>
        <v>-450</v>
      </c>
      <c r="F27" s="5">
        <f t="shared" si="11"/>
        <v>450</v>
      </c>
      <c r="G27" s="5">
        <f t="shared" si="12"/>
        <v>1469</v>
      </c>
      <c r="H27" s="5">
        <f t="shared" ref="H27:H32" si="13">G26</f>
        <v>1473</v>
      </c>
      <c r="I27" s="5">
        <f t="shared" ref="I27:I32" si="14">B27-H27</f>
        <v>-369</v>
      </c>
      <c r="J27" s="4">
        <f t="shared" ref="J27:J32" si="15">ABS(I27)</f>
        <v>369</v>
      </c>
    </row>
    <row r="28" spans="1:12" ht="20.25" x14ac:dyDescent="0.3">
      <c r="A28" s="8">
        <v>8</v>
      </c>
      <c r="B28" s="7">
        <v>1716</v>
      </c>
      <c r="C28" s="5">
        <f t="shared" si="8"/>
        <v>1386</v>
      </c>
      <c r="D28" s="5">
        <f t="shared" si="9"/>
        <v>1444</v>
      </c>
      <c r="E28" s="5">
        <f t="shared" si="10"/>
        <v>272</v>
      </c>
      <c r="F28" s="5">
        <f t="shared" si="11"/>
        <v>272</v>
      </c>
      <c r="G28" s="5">
        <f t="shared" si="12"/>
        <v>1444</v>
      </c>
      <c r="H28" s="5">
        <f t="shared" si="13"/>
        <v>1469</v>
      </c>
      <c r="I28" s="5">
        <f t="shared" si="14"/>
        <v>247</v>
      </c>
      <c r="J28" s="4">
        <f t="shared" si="15"/>
        <v>247</v>
      </c>
    </row>
    <row r="29" spans="1:12" ht="20.25" x14ac:dyDescent="0.3">
      <c r="A29" s="8">
        <v>9</v>
      </c>
      <c r="B29" s="7">
        <v>1650</v>
      </c>
      <c r="C29" s="5">
        <f t="shared" si="8"/>
        <v>1490</v>
      </c>
      <c r="D29" s="5">
        <f t="shared" si="9"/>
        <v>1386</v>
      </c>
      <c r="E29" s="5">
        <f t="shared" si="10"/>
        <v>264</v>
      </c>
      <c r="F29" s="5">
        <f t="shared" si="11"/>
        <v>264</v>
      </c>
      <c r="G29" s="5">
        <f t="shared" si="12"/>
        <v>1522</v>
      </c>
      <c r="H29" s="5">
        <f t="shared" si="13"/>
        <v>1444</v>
      </c>
      <c r="I29" s="5">
        <f t="shared" si="14"/>
        <v>206</v>
      </c>
      <c r="J29" s="4">
        <f t="shared" si="15"/>
        <v>206</v>
      </c>
    </row>
    <row r="30" spans="1:12" ht="20.25" x14ac:dyDescent="0.3">
      <c r="A30" s="8">
        <v>10</v>
      </c>
      <c r="B30" s="7">
        <v>1692</v>
      </c>
      <c r="C30" s="5">
        <f t="shared" si="8"/>
        <v>1686</v>
      </c>
      <c r="D30" s="5">
        <f t="shared" si="9"/>
        <v>1490</v>
      </c>
      <c r="E30" s="5">
        <f t="shared" si="10"/>
        <v>202</v>
      </c>
      <c r="F30" s="5">
        <f t="shared" si="11"/>
        <v>202</v>
      </c>
      <c r="G30" s="5">
        <f t="shared" si="12"/>
        <v>1565</v>
      </c>
      <c r="H30" s="5">
        <f t="shared" si="13"/>
        <v>1522</v>
      </c>
      <c r="I30" s="5">
        <f t="shared" si="14"/>
        <v>170</v>
      </c>
      <c r="J30" s="4">
        <f t="shared" si="15"/>
        <v>170</v>
      </c>
    </row>
    <row r="31" spans="1:12" ht="20.25" x14ac:dyDescent="0.3">
      <c r="A31" s="8">
        <v>11</v>
      </c>
      <c r="B31" s="7">
        <v>1320</v>
      </c>
      <c r="C31" s="5">
        <f t="shared" si="8"/>
        <v>1554</v>
      </c>
      <c r="D31" s="5">
        <f t="shared" si="9"/>
        <v>1686</v>
      </c>
      <c r="E31" s="5">
        <f t="shared" si="10"/>
        <v>-366</v>
      </c>
      <c r="F31" s="5">
        <f t="shared" si="11"/>
        <v>366</v>
      </c>
      <c r="G31" s="5">
        <f t="shared" si="12"/>
        <v>1470</v>
      </c>
      <c r="H31" s="5">
        <f t="shared" si="13"/>
        <v>1565</v>
      </c>
      <c r="I31" s="5">
        <f t="shared" si="14"/>
        <v>-245</v>
      </c>
      <c r="J31" s="4">
        <f t="shared" si="15"/>
        <v>245</v>
      </c>
    </row>
    <row r="32" spans="1:12" ht="21" thickBot="1" x14ac:dyDescent="0.35">
      <c r="A32" s="8">
        <v>12</v>
      </c>
      <c r="B32" s="7">
        <v>1758</v>
      </c>
      <c r="C32" s="5">
        <f t="shared" si="8"/>
        <v>1590</v>
      </c>
      <c r="D32" s="5">
        <f t="shared" si="9"/>
        <v>1554</v>
      </c>
      <c r="E32" s="5">
        <f t="shared" si="10"/>
        <v>204</v>
      </c>
      <c r="F32" s="5">
        <f t="shared" si="11"/>
        <v>204</v>
      </c>
      <c r="G32" s="5">
        <f t="shared" si="12"/>
        <v>1540</v>
      </c>
      <c r="H32" s="5">
        <f t="shared" si="13"/>
        <v>1470</v>
      </c>
      <c r="I32" s="5">
        <f t="shared" si="14"/>
        <v>288</v>
      </c>
      <c r="J32" s="4">
        <f t="shared" si="15"/>
        <v>288</v>
      </c>
    </row>
    <row r="33" spans="1:10" ht="20.25" x14ac:dyDescent="0.3">
      <c r="A33" s="193"/>
      <c r="B33" s="194"/>
      <c r="C33" s="194"/>
      <c r="D33" s="184" t="s">
        <v>2</v>
      </c>
      <c r="E33" s="184"/>
      <c r="F33" s="185">
        <f>AVERAGE(F27:F32)</f>
        <v>293</v>
      </c>
      <c r="G33" s="185"/>
      <c r="H33" s="186"/>
      <c r="I33" s="186"/>
      <c r="J33" s="187">
        <f>AVERAGE(J27:J32)</f>
        <v>254.16666666666666</v>
      </c>
    </row>
    <row r="34" spans="1:10" ht="21" thickBot="1" x14ac:dyDescent="0.35">
      <c r="A34" s="188">
        <v>13</v>
      </c>
      <c r="B34" s="195"/>
      <c r="C34" s="195"/>
      <c r="D34" s="190" t="s">
        <v>5</v>
      </c>
      <c r="E34" s="190"/>
      <c r="F34" s="191">
        <f>C32</f>
        <v>1590</v>
      </c>
      <c r="G34" s="191"/>
      <c r="H34" s="191"/>
      <c r="I34" s="191"/>
      <c r="J34" s="192">
        <f>G32</f>
        <v>1540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workbookViewId="0">
      <selection activeCell="F37" sqref="F37"/>
    </sheetView>
  </sheetViews>
  <sheetFormatPr defaultRowHeight="15" x14ac:dyDescent="0.25"/>
  <sheetData>
    <row r="1" spans="1:6" x14ac:dyDescent="0.25">
      <c r="A1" t="s">
        <v>55</v>
      </c>
    </row>
    <row r="2" spans="1:6" x14ac:dyDescent="0.25">
      <c r="A2" t="s">
        <v>1</v>
      </c>
      <c r="B2" t="s">
        <v>0</v>
      </c>
      <c r="C2" t="s">
        <v>56</v>
      </c>
      <c r="D2" t="s">
        <v>7</v>
      </c>
      <c r="E2" t="s">
        <v>57</v>
      </c>
      <c r="F2" t="s">
        <v>2</v>
      </c>
    </row>
    <row r="3" spans="1:6" x14ac:dyDescent="0.25">
      <c r="A3">
        <v>1</v>
      </c>
      <c r="B3">
        <v>78.56564170828176</v>
      </c>
    </row>
    <row r="4" spans="1:6" x14ac:dyDescent="0.25">
      <c r="A4">
        <v>2</v>
      </c>
      <c r="B4">
        <v>88.080894816636729</v>
      </c>
    </row>
    <row r="5" spans="1:6" x14ac:dyDescent="0.25">
      <c r="A5">
        <v>3</v>
      </c>
      <c r="B5">
        <v>26.320185993790489</v>
      </c>
    </row>
    <row r="6" spans="1:6" x14ac:dyDescent="0.25">
      <c r="A6">
        <v>4</v>
      </c>
      <c r="B6">
        <v>84.740353046931631</v>
      </c>
    </row>
    <row r="7" spans="1:6" x14ac:dyDescent="0.25">
      <c r="A7">
        <v>5</v>
      </c>
      <c r="B7">
        <v>12.904572186525554</v>
      </c>
      <c r="C7">
        <f t="shared" ref="C7:C20" si="0">AVERAGE(B3:B7)</f>
        <v>58.122329550433236</v>
      </c>
    </row>
    <row r="8" spans="1:6" x14ac:dyDescent="0.25">
      <c r="A8">
        <v>6</v>
      </c>
      <c r="B8">
        <v>54.525986792782533</v>
      </c>
      <c r="C8">
        <f t="shared" si="0"/>
        <v>53.314398567333384</v>
      </c>
      <c r="D8" s="177">
        <f>C7</f>
        <v>58.122329550433236</v>
      </c>
      <c r="E8" s="176">
        <f t="shared" ref="E8:E20" si="1">ABS($B8-D8)</f>
        <v>3.596342757650703</v>
      </c>
      <c r="F8" s="176">
        <f>AVERAGE(E$8:E8)</f>
        <v>3.596342757650703</v>
      </c>
    </row>
    <row r="9" spans="1:6" x14ac:dyDescent="0.25">
      <c r="A9">
        <v>7</v>
      </c>
      <c r="B9">
        <v>90.915300262682848</v>
      </c>
      <c r="C9">
        <f t="shared" si="0"/>
        <v>53.881279656542617</v>
      </c>
      <c r="D9" s="177">
        <f t="shared" ref="D9:D20" si="2">C8</f>
        <v>53.314398567333384</v>
      </c>
      <c r="E9" s="176">
        <f t="shared" si="1"/>
        <v>37.600901695349464</v>
      </c>
      <c r="F9" s="176">
        <f>AVERAGE(E$8:E9)</f>
        <v>20.598622226500083</v>
      </c>
    </row>
    <row r="10" spans="1:6" x14ac:dyDescent="0.25">
      <c r="A10">
        <v>8</v>
      </c>
      <c r="B10">
        <v>30.598285331886611</v>
      </c>
      <c r="C10">
        <f t="shared" si="0"/>
        <v>54.736899524161835</v>
      </c>
      <c r="D10" s="177">
        <f t="shared" si="2"/>
        <v>53.881279656542617</v>
      </c>
      <c r="E10" s="176">
        <f t="shared" si="1"/>
        <v>23.282994324656006</v>
      </c>
      <c r="F10" s="176">
        <f>AVERAGE(E$8:E10)</f>
        <v>21.493412925885391</v>
      </c>
    </row>
    <row r="11" spans="1:6" x14ac:dyDescent="0.25">
      <c r="A11">
        <v>9</v>
      </c>
      <c r="B11">
        <v>41.825227540036934</v>
      </c>
      <c r="C11">
        <f t="shared" si="0"/>
        <v>46.153874422782891</v>
      </c>
      <c r="D11" s="177">
        <f t="shared" si="2"/>
        <v>54.736899524161835</v>
      </c>
      <c r="E11" s="176">
        <f t="shared" si="1"/>
        <v>12.911671984124901</v>
      </c>
      <c r="F11" s="176">
        <f>AVERAGE(E$8:E11)</f>
        <v>19.347977690445269</v>
      </c>
    </row>
    <row r="12" spans="1:6" x14ac:dyDescent="0.25">
      <c r="A12">
        <v>10</v>
      </c>
      <c r="B12">
        <v>42.653627422856722</v>
      </c>
      <c r="C12">
        <f t="shared" si="0"/>
        <v>52.103685470049129</v>
      </c>
      <c r="D12" s="177">
        <f t="shared" si="2"/>
        <v>46.153874422782891</v>
      </c>
      <c r="E12" s="176">
        <f t="shared" si="1"/>
        <v>3.5002469999261692</v>
      </c>
      <c r="F12" s="176">
        <f>AVERAGE(E$8:E12)</f>
        <v>16.178431552341447</v>
      </c>
    </row>
    <row r="13" spans="1:6" x14ac:dyDescent="0.25">
      <c r="A13">
        <v>11</v>
      </c>
      <c r="B13">
        <v>85.42495138187877</v>
      </c>
      <c r="C13">
        <f t="shared" si="0"/>
        <v>58.283478387868378</v>
      </c>
      <c r="D13" s="177">
        <f t="shared" si="2"/>
        <v>52.103685470049129</v>
      </c>
      <c r="E13" s="176">
        <f t="shared" si="1"/>
        <v>33.321265911829641</v>
      </c>
      <c r="F13" s="176">
        <f>AVERAGE(E$8:E13)</f>
        <v>19.035570612256148</v>
      </c>
    </row>
    <row r="14" spans="1:6" x14ac:dyDescent="0.25">
      <c r="A14">
        <v>12</v>
      </c>
      <c r="B14">
        <v>67.930400667053775</v>
      </c>
      <c r="C14">
        <f t="shared" si="0"/>
        <v>53.686498468742556</v>
      </c>
      <c r="D14" s="177">
        <f t="shared" si="2"/>
        <v>58.283478387868378</v>
      </c>
      <c r="E14" s="176">
        <f t="shared" si="1"/>
        <v>9.6469222791853966</v>
      </c>
      <c r="F14" s="176">
        <f>AVERAGE(E$8:E14)</f>
        <v>17.694335136103181</v>
      </c>
    </row>
    <row r="15" spans="1:6" x14ac:dyDescent="0.25">
      <c r="A15">
        <v>13</v>
      </c>
      <c r="B15">
        <v>24.80901681793739</v>
      </c>
      <c r="C15">
        <f t="shared" si="0"/>
        <v>52.52864476595272</v>
      </c>
      <c r="D15" s="177">
        <f t="shared" si="2"/>
        <v>53.686498468742556</v>
      </c>
      <c r="E15" s="176">
        <f t="shared" si="1"/>
        <v>28.877481650805166</v>
      </c>
      <c r="F15" s="176">
        <f>AVERAGE(E$8:E15)</f>
        <v>19.092228450440928</v>
      </c>
    </row>
    <row r="16" spans="1:6" x14ac:dyDescent="0.25">
      <c r="A16">
        <v>14</v>
      </c>
      <c r="B16">
        <v>60.087486276249003</v>
      </c>
      <c r="C16">
        <f t="shared" si="0"/>
        <v>56.181096513195129</v>
      </c>
      <c r="D16" s="177">
        <f t="shared" si="2"/>
        <v>52.52864476595272</v>
      </c>
      <c r="E16" s="176">
        <f t="shared" si="1"/>
        <v>7.5588415102962827</v>
      </c>
      <c r="F16" s="176">
        <f>AVERAGE(E$8:E16)</f>
        <v>17.810741012647078</v>
      </c>
    </row>
    <row r="17" spans="1:6" x14ac:dyDescent="0.25">
      <c r="A17">
        <v>15</v>
      </c>
      <c r="B17">
        <v>98.061366383335823</v>
      </c>
      <c r="C17">
        <f t="shared" si="0"/>
        <v>67.262644305290948</v>
      </c>
      <c r="D17" s="177">
        <f t="shared" si="2"/>
        <v>56.181096513195129</v>
      </c>
      <c r="E17" s="176">
        <f t="shared" si="1"/>
        <v>41.880269870140694</v>
      </c>
      <c r="F17" s="176">
        <f>AVERAGE(E$8:E17)</f>
        <v>20.21769389839644</v>
      </c>
    </row>
    <row r="18" spans="1:6" x14ac:dyDescent="0.25">
      <c r="A18">
        <v>16</v>
      </c>
      <c r="B18">
        <v>59.09972312328162</v>
      </c>
      <c r="C18">
        <f t="shared" si="0"/>
        <v>61.997598653571529</v>
      </c>
      <c r="D18" s="177">
        <f t="shared" si="2"/>
        <v>67.262644305290948</v>
      </c>
      <c r="E18" s="176">
        <f t="shared" si="1"/>
        <v>8.1629211820093275</v>
      </c>
      <c r="F18" s="176">
        <f>AVERAGE(E$8:E18)</f>
        <v>19.121805469633976</v>
      </c>
    </row>
    <row r="19" spans="1:6" x14ac:dyDescent="0.25">
      <c r="A19">
        <v>17</v>
      </c>
      <c r="B19">
        <v>63.241721148313943</v>
      </c>
      <c r="C19">
        <f t="shared" si="0"/>
        <v>61.059862749823552</v>
      </c>
      <c r="D19" s="177">
        <f t="shared" si="2"/>
        <v>61.997598653571529</v>
      </c>
      <c r="E19" s="176">
        <f t="shared" si="1"/>
        <v>1.2441224947424132</v>
      </c>
      <c r="F19" s="176">
        <f>AVERAGE(E$8:E19)</f>
        <v>17.631998555059678</v>
      </c>
    </row>
    <row r="20" spans="1:6" x14ac:dyDescent="0.25">
      <c r="A20">
        <v>18</v>
      </c>
      <c r="B20">
        <v>57.070278570788034</v>
      </c>
      <c r="C20">
        <f t="shared" si="0"/>
        <v>67.512115100393686</v>
      </c>
      <c r="D20" s="177">
        <f t="shared" si="2"/>
        <v>61.059862749823552</v>
      </c>
      <c r="E20" s="176">
        <f t="shared" si="1"/>
        <v>3.9895841790355178</v>
      </c>
      <c r="F20" s="176">
        <f>AVERAGE(E$8:E20)</f>
        <v>16.582582064596281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16"/>
  <sheetViews>
    <sheetView zoomScale="71" zoomScaleNormal="71" workbookViewId="0">
      <selection activeCell="H43" sqref="H43"/>
    </sheetView>
  </sheetViews>
  <sheetFormatPr defaultRowHeight="16.5" x14ac:dyDescent="0.3"/>
  <cols>
    <col min="1" max="1" width="4" style="75" bestFit="1" customWidth="1"/>
    <col min="2" max="2" width="12.42578125" style="75" bestFit="1" customWidth="1"/>
    <col min="3" max="3" width="9" style="75" bestFit="1" customWidth="1"/>
    <col min="4" max="4" width="11.42578125" style="75" bestFit="1" customWidth="1"/>
    <col min="5" max="5" width="12" style="75" bestFit="1" customWidth="1"/>
    <col min="6" max="6" width="12.28515625" style="77" bestFit="1" customWidth="1"/>
    <col min="7" max="8" width="11" style="75" bestFit="1" customWidth="1"/>
    <col min="9" max="9" width="8" style="77" bestFit="1" customWidth="1"/>
    <col min="10" max="10" width="10.28515625" style="77" customWidth="1"/>
    <col min="11" max="11" width="3.5703125" style="77" bestFit="1" customWidth="1"/>
    <col min="12" max="12" width="4.28515625" style="77" bestFit="1" customWidth="1"/>
    <col min="13" max="13" width="6.5703125" style="75" customWidth="1"/>
    <col min="14" max="14" width="7.28515625" style="75" customWidth="1"/>
    <col min="15" max="15" width="8.140625" style="75" bestFit="1" customWidth="1"/>
    <col min="16" max="16" width="6.7109375" style="75" bestFit="1" customWidth="1"/>
    <col min="17" max="17" width="6.7109375" style="75" customWidth="1"/>
    <col min="18" max="18" width="7.85546875" style="75" customWidth="1"/>
    <col min="19" max="22" width="9.140625" style="75"/>
    <col min="23" max="24" width="3.5703125" style="102" bestFit="1" customWidth="1"/>
    <col min="25" max="25" width="4.28515625" style="102" bestFit="1" customWidth="1"/>
    <col min="26" max="16384" width="9.140625" style="75"/>
  </cols>
  <sheetData>
    <row r="1" spans="1:29" ht="17.25" thickBot="1" x14ac:dyDescent="0.35">
      <c r="B1" s="76">
        <f ca="1">RANDBETWEEN(1,10)</f>
        <v>3</v>
      </c>
      <c r="C1" s="76"/>
      <c r="D1" s="75" t="s">
        <v>35</v>
      </c>
      <c r="M1" s="75" t="str">
        <f ca="1">B1&amp;"-Period MA: F ("&amp;A33&amp;") = Mean: "&amp;ROUND(E33,0)&amp;", CV "&amp;ROUND(1.25*H32/E32,2)</f>
        <v>3-Period MA: F (31) = Mean: 7152, CV 0.39</v>
      </c>
      <c r="W1" s="78">
        <v>0</v>
      </c>
      <c r="X1" s="78">
        <v>4</v>
      </c>
      <c r="Y1" s="78">
        <f>-X1</f>
        <v>-4</v>
      </c>
      <c r="Z1" s="79"/>
      <c r="AA1" s="79"/>
      <c r="AB1" s="79"/>
    </row>
    <row r="2" spans="1:29" ht="17.25" thickBot="1" x14ac:dyDescent="0.35">
      <c r="A2" s="80"/>
      <c r="B2" s="81" t="s">
        <v>4</v>
      </c>
      <c r="C2" s="82" t="s">
        <v>36</v>
      </c>
      <c r="D2" s="83" t="s">
        <v>37</v>
      </c>
      <c r="E2" s="84" t="s">
        <v>38</v>
      </c>
      <c r="F2" s="85" t="s">
        <v>6</v>
      </c>
      <c r="G2" s="86" t="s">
        <v>3</v>
      </c>
      <c r="H2" s="87" t="s">
        <v>2</v>
      </c>
      <c r="I2" s="88" t="s">
        <v>43</v>
      </c>
      <c r="J2" s="89"/>
      <c r="K2" s="89"/>
      <c r="L2" s="89"/>
      <c r="M2" s="65" t="str">
        <f ca="1">_xlfn.FORMULATEXT(M1)</f>
        <v>=B1&amp;"-Period MA: F ("&amp;A33&amp;") = Mean: "&amp;ROUND(E33,0)&amp;", CV "&amp;ROUND(1.25*H32/E32,2)</v>
      </c>
      <c r="N2" s="62"/>
      <c r="O2" s="62"/>
      <c r="P2" s="62"/>
      <c r="Q2" s="62"/>
      <c r="R2" s="62"/>
      <c r="W2" s="78">
        <v>0</v>
      </c>
      <c r="X2" s="78">
        <v>4</v>
      </c>
      <c r="Y2" s="78">
        <f t="shared" ref="Y2:Y30" si="0">-X2</f>
        <v>-4</v>
      </c>
      <c r="Z2" s="90"/>
      <c r="AA2" s="90"/>
      <c r="AB2" s="90"/>
      <c r="AC2" s="90"/>
    </row>
    <row r="3" spans="1:29" x14ac:dyDescent="0.3">
      <c r="A3" s="80">
        <v>1</v>
      </c>
      <c r="B3" s="91">
        <f ca="1">'0.ArdiData'!B3</f>
        <v>8472</v>
      </c>
      <c r="C3" s="92">
        <f ca="1">B3</f>
        <v>8472</v>
      </c>
      <c r="D3" s="93" t="str">
        <f ca="1">IF(A3&lt;$B$1," ",IF(A3=$B$1,AVERAGE($C$3:C3),D2+(C3-INDEX($C$3:$C$52,A3-$B$1))/$B$1))</f>
        <v xml:space="preserve"> </v>
      </c>
      <c r="E3" s="94" t="str">
        <f xml:space="preserve"> " "</f>
        <v xml:space="preserve"> </v>
      </c>
      <c r="F3" s="95" t="str">
        <f>IF(E3=" "," ",C3-E3)</f>
        <v xml:space="preserve"> </v>
      </c>
      <c r="G3" s="96" t="str">
        <f>IF(F3=" "," ",ABS(F3))</f>
        <v xml:space="preserve"> </v>
      </c>
      <c r="H3" s="97" t="str">
        <f>IFERROR(AVERAGE($G$3:G3), " ")</f>
        <v xml:space="preserve"> </v>
      </c>
      <c r="I3" s="98" t="str">
        <f>IF(H3=" "," ",SUM($F$3:F3)/H3)</f>
        <v xml:space="preserve"> </v>
      </c>
      <c r="J3" s="99"/>
      <c r="M3" s="63"/>
      <c r="N3" s="62"/>
      <c r="O3" s="64"/>
      <c r="P3" s="63"/>
      <c r="Q3" s="63"/>
      <c r="R3" s="63"/>
      <c r="W3" s="78">
        <v>0</v>
      </c>
      <c r="X3" s="78">
        <v>4</v>
      </c>
      <c r="Y3" s="78">
        <f t="shared" si="0"/>
        <v>-4</v>
      </c>
      <c r="Z3" s="90"/>
      <c r="AA3" s="90"/>
      <c r="AB3" s="90"/>
      <c r="AC3" s="90"/>
    </row>
    <row r="4" spans="1:29" x14ac:dyDescent="0.3">
      <c r="A4" s="100">
        <v>2</v>
      </c>
      <c r="B4" s="91">
        <f ca="1">'0.ArdiData'!B4</f>
        <v>6412</v>
      </c>
      <c r="C4" s="92">
        <f t="shared" ref="C4:C32" ca="1" si="1">B4</f>
        <v>6412</v>
      </c>
      <c r="D4" s="101" t="str">
        <f ca="1">IF(A4&lt;$B$1," ",IF(A4=$B$1,AVERAGE($C$3:C4),D3+(C4-INDEX($C$3:$C$52,A4-$B$1))/$B$1))</f>
        <v xml:space="preserve"> </v>
      </c>
      <c r="E4" s="94" t="str">
        <f ca="1">D3</f>
        <v xml:space="preserve"> </v>
      </c>
      <c r="F4" s="95" t="str">
        <f t="shared" ref="F4:F32" ca="1" si="2">IF(E4=" "," ",C4-E4)</f>
        <v xml:space="preserve"> </v>
      </c>
      <c r="G4" s="96" t="str">
        <f t="shared" ref="G4:G32" ca="1" si="3">IF(F4=" "," ",ABS(F4))</f>
        <v xml:space="preserve"> </v>
      </c>
      <c r="H4" s="97" t="str">
        <f ca="1">IFERROR(AVERAGE($G$3:G4), " ")</f>
        <v xml:space="preserve"> </v>
      </c>
      <c r="I4" s="98" t="str">
        <f ca="1">IF(H4=" "," ",SUM($F$3:F4)/H4)</f>
        <v xml:space="preserve"> </v>
      </c>
      <c r="J4" s="99" t="str">
        <f ca="1">IF(A4&lt;$B$1," ",IF(A4=$B$1,AVERAGE($C$3:C4),D3+(C4-INDEX($C$3:$C$32,A4-$B$1))/$B$1))</f>
        <v xml:space="preserve"> </v>
      </c>
      <c r="M4" s="65"/>
      <c r="N4" s="62"/>
      <c r="O4" s="62"/>
      <c r="P4" s="62"/>
      <c r="Q4" s="62"/>
      <c r="R4" s="62"/>
      <c r="W4" s="78">
        <v>0</v>
      </c>
      <c r="X4" s="78">
        <v>4</v>
      </c>
      <c r="Y4" s="78">
        <f t="shared" si="0"/>
        <v>-4</v>
      </c>
      <c r="Z4" s="90"/>
      <c r="AA4" s="90"/>
      <c r="AB4" s="90"/>
      <c r="AC4" s="90"/>
    </row>
    <row r="5" spans="1:29" x14ac:dyDescent="0.3">
      <c r="A5" s="100">
        <v>3</v>
      </c>
      <c r="B5" s="91">
        <f ca="1">'0.ArdiData'!B5</f>
        <v>3720</v>
      </c>
      <c r="C5" s="92">
        <f t="shared" ca="1" si="1"/>
        <v>3720</v>
      </c>
      <c r="D5" s="101">
        <f ca="1">IF(A5&lt;$B$1," ",IF(A5=$B$1,AVERAGE($C$3:C5),D4+(C5-INDEX($C$3:$C$52,A5-$B$1))/$B$1))</f>
        <v>6201.333333333333</v>
      </c>
      <c r="E5" s="94" t="str">
        <f t="shared" ref="E5:E33" ca="1" si="4">D4</f>
        <v xml:space="preserve"> </v>
      </c>
      <c r="F5" s="95" t="str">
        <f t="shared" ca="1" si="2"/>
        <v xml:space="preserve"> </v>
      </c>
      <c r="G5" s="96" t="str">
        <f t="shared" ca="1" si="3"/>
        <v xml:space="preserve"> </v>
      </c>
      <c r="H5" s="97" t="str">
        <f ca="1">IFERROR(AVERAGE($G$3:G5), " ")</f>
        <v xml:space="preserve"> </v>
      </c>
      <c r="I5" s="98" t="str">
        <f ca="1">IF(H5=" "," ",SUM($F$3:F5)/H5)</f>
        <v xml:space="preserve"> </v>
      </c>
      <c r="J5" s="99">
        <f ca="1">IF(A5&lt;$B$1," ",IF(A5=$B$1,AVERAGE($C$3:C5),D4+(C5-INDEX($C$3:$C$32,A5-$B$1))/$B$1))</f>
        <v>6201.333333333333</v>
      </c>
      <c r="W5" s="78">
        <v>0</v>
      </c>
      <c r="X5" s="78">
        <v>4</v>
      </c>
      <c r="Y5" s="78">
        <f t="shared" si="0"/>
        <v>-4</v>
      </c>
      <c r="Z5" s="90"/>
      <c r="AA5" s="90"/>
      <c r="AB5" s="90"/>
      <c r="AC5" s="90"/>
    </row>
    <row r="6" spans="1:29" x14ac:dyDescent="0.3">
      <c r="A6" s="100">
        <v>4</v>
      </c>
      <c r="B6" s="91">
        <f ca="1">'0.ArdiData'!B6</f>
        <v>11217</v>
      </c>
      <c r="C6" s="92">
        <f t="shared" ca="1" si="1"/>
        <v>11217</v>
      </c>
      <c r="D6" s="101">
        <f ca="1">IF(A6&lt;$B$1," ",IF(A6=$B$1,AVERAGE($C$3:C6),D5+(C6-INDEX($C$3:$C$52,A6-$B$1))/$B$1))</f>
        <v>7116.333333333333</v>
      </c>
      <c r="E6" s="94">
        <f t="shared" ca="1" si="4"/>
        <v>6201.333333333333</v>
      </c>
      <c r="F6" s="95">
        <f t="shared" ca="1" si="2"/>
        <v>5015.666666666667</v>
      </c>
      <c r="G6" s="96">
        <f t="shared" ca="1" si="3"/>
        <v>5015.666666666667</v>
      </c>
      <c r="H6" s="97">
        <f ca="1">IFERROR(AVERAGE($G$3:G6), " ")</f>
        <v>5015.666666666667</v>
      </c>
      <c r="I6" s="98">
        <f ca="1">IF(H6=" "," ",SUM($F$3:F6)/H6)</f>
        <v>1</v>
      </c>
      <c r="J6" s="99">
        <f ca="1">IF(A6&lt;$B$1," ",IF(A6=$B$1,AVERAGE($C$3:C6),D5+(C6-INDEX($C$3:$C$32,A6-$B$1))/$B$1))</f>
        <v>7116.333333333333</v>
      </c>
      <c r="W6" s="78">
        <v>0</v>
      </c>
      <c r="X6" s="78">
        <v>4</v>
      </c>
      <c r="Y6" s="78">
        <f t="shared" si="0"/>
        <v>-4</v>
      </c>
      <c r="Z6" s="90"/>
      <c r="AA6" s="90"/>
      <c r="AB6" s="90"/>
      <c r="AC6" s="90"/>
    </row>
    <row r="7" spans="1:29" x14ac:dyDescent="0.3">
      <c r="A7" s="100">
        <v>5</v>
      </c>
      <c r="B7" s="91">
        <f ca="1">'0.ArdiData'!B7</f>
        <v>7375</v>
      </c>
      <c r="C7" s="92">
        <f t="shared" ca="1" si="1"/>
        <v>7375</v>
      </c>
      <c r="D7" s="101">
        <f ca="1">IF(A7&lt;$B$1," ",IF(A7=$B$1,AVERAGE($C$3:C7),D6+(C7-INDEX($C$3:$C$52,A7-$B$1))/$B$1))</f>
        <v>7437.333333333333</v>
      </c>
      <c r="E7" s="94">
        <f t="shared" ca="1" si="4"/>
        <v>7116.333333333333</v>
      </c>
      <c r="F7" s="95">
        <f t="shared" ca="1" si="2"/>
        <v>258.66666666666697</v>
      </c>
      <c r="G7" s="96">
        <f t="shared" ca="1" si="3"/>
        <v>258.66666666666697</v>
      </c>
      <c r="H7" s="97">
        <f ca="1">IFERROR(AVERAGE($G$3:G7), " ")</f>
        <v>2637.166666666667</v>
      </c>
      <c r="I7" s="98">
        <f ca="1">IF(H7=" "," ",SUM($F$3:F7)/H7)</f>
        <v>2</v>
      </c>
      <c r="J7" s="99"/>
      <c r="W7" s="78">
        <v>0</v>
      </c>
      <c r="X7" s="78">
        <v>4</v>
      </c>
      <c r="Y7" s="78">
        <f t="shared" si="0"/>
        <v>-4</v>
      </c>
      <c r="Z7" s="90"/>
      <c r="AA7" s="90"/>
      <c r="AB7" s="90"/>
      <c r="AC7" s="90"/>
    </row>
    <row r="8" spans="1:29" x14ac:dyDescent="0.3">
      <c r="A8" s="100">
        <v>6</v>
      </c>
      <c r="B8" s="91">
        <f ca="1">'0.ArdiData'!B8</f>
        <v>5638</v>
      </c>
      <c r="C8" s="92">
        <f t="shared" ca="1" si="1"/>
        <v>5638</v>
      </c>
      <c r="D8" s="101">
        <f ca="1">IF(A8&lt;$B$1," ",IF(A8=$B$1,AVERAGE($C$3:C8),D7+(C8-INDEX($C$3:$C$52,A8-$B$1))/$B$1))</f>
        <v>8076.6666666666661</v>
      </c>
      <c r="E8" s="94">
        <f t="shared" ca="1" si="4"/>
        <v>7437.333333333333</v>
      </c>
      <c r="F8" s="95">
        <f t="shared" ca="1" si="2"/>
        <v>-1799.333333333333</v>
      </c>
      <c r="G8" s="96">
        <f t="shared" ca="1" si="3"/>
        <v>1799.333333333333</v>
      </c>
      <c r="H8" s="97">
        <f ca="1">IFERROR(AVERAGE($G$3:G8), " ")</f>
        <v>2357.8888888888891</v>
      </c>
      <c r="I8" s="98">
        <f ca="1">IF(H8=" "," ",SUM($F$3:F8)/H8)</f>
        <v>1.4737759766269263</v>
      </c>
      <c r="J8" s="99"/>
      <c r="W8" s="78">
        <v>0</v>
      </c>
      <c r="X8" s="78">
        <v>4</v>
      </c>
      <c r="Y8" s="78">
        <f t="shared" si="0"/>
        <v>-4</v>
      </c>
      <c r="Z8" s="90"/>
      <c r="AA8" s="90"/>
      <c r="AB8" s="90"/>
      <c r="AC8" s="90"/>
    </row>
    <row r="9" spans="1:29" x14ac:dyDescent="0.3">
      <c r="A9" s="100">
        <v>7</v>
      </c>
      <c r="B9" s="91">
        <f ca="1">'0.ArdiData'!B9</f>
        <v>11676</v>
      </c>
      <c r="C9" s="92">
        <f t="shared" ca="1" si="1"/>
        <v>11676</v>
      </c>
      <c r="D9" s="101">
        <f ca="1">IF(A9&lt;$B$1," ",IF(A9=$B$1,AVERAGE($C$3:C9),D8+(C9-INDEX($C$3:$C$52,A9-$B$1))/$B$1))</f>
        <v>8229.6666666666661</v>
      </c>
      <c r="E9" s="94">
        <f t="shared" ca="1" si="4"/>
        <v>8076.6666666666661</v>
      </c>
      <c r="F9" s="95">
        <f t="shared" ca="1" si="2"/>
        <v>3599.3333333333339</v>
      </c>
      <c r="G9" s="96">
        <f t="shared" ca="1" si="3"/>
        <v>3599.3333333333339</v>
      </c>
      <c r="H9" s="97">
        <f ca="1">IFERROR(AVERAGE($G$3:G9), " ")</f>
        <v>2668.25</v>
      </c>
      <c r="I9" s="98">
        <f ca="1">IF(H9=" "," ",SUM($F$3:F9)/H9)</f>
        <v>2.6513007901558456</v>
      </c>
      <c r="J9" s="99"/>
      <c r="W9" s="78">
        <v>0</v>
      </c>
      <c r="X9" s="78">
        <v>4</v>
      </c>
      <c r="Y9" s="78">
        <f t="shared" si="0"/>
        <v>-4</v>
      </c>
      <c r="Z9" s="90"/>
      <c r="AA9" s="90"/>
      <c r="AB9" s="90"/>
      <c r="AC9" s="90"/>
    </row>
    <row r="10" spans="1:29" x14ac:dyDescent="0.3">
      <c r="A10" s="100">
        <v>8</v>
      </c>
      <c r="B10" s="91">
        <f ca="1">'0.ArdiData'!B10</f>
        <v>8743</v>
      </c>
      <c r="C10" s="92">
        <f t="shared" ca="1" si="1"/>
        <v>8743</v>
      </c>
      <c r="D10" s="101">
        <f ca="1">IF(A10&lt;$B$1," ",IF(A10=$B$1,AVERAGE($C$3:C10),D9+(C10-INDEX($C$3:$C$52,A10-$B$1))/$B$1))</f>
        <v>8685.6666666666661</v>
      </c>
      <c r="E10" s="94">
        <f t="shared" ca="1" si="4"/>
        <v>8229.6666666666661</v>
      </c>
      <c r="F10" s="95">
        <f t="shared" ca="1" si="2"/>
        <v>513.33333333333394</v>
      </c>
      <c r="G10" s="96">
        <f t="shared" ca="1" si="3"/>
        <v>513.33333333333394</v>
      </c>
      <c r="H10" s="97">
        <f ca="1">IFERROR(AVERAGE($G$3:G10), " ")</f>
        <v>2237.2666666666669</v>
      </c>
      <c r="I10" s="98">
        <f ca="1">IF(H10=" "," ",SUM($F$3:F10)/H10)</f>
        <v>3.3914896153043901</v>
      </c>
      <c r="J10" s="99"/>
      <c r="W10" s="78">
        <v>0</v>
      </c>
      <c r="X10" s="78">
        <v>4</v>
      </c>
      <c r="Y10" s="78">
        <f t="shared" si="0"/>
        <v>-4</v>
      </c>
      <c r="Z10" s="90"/>
      <c r="AA10" s="90"/>
      <c r="AB10" s="90"/>
      <c r="AC10" s="90"/>
    </row>
    <row r="11" spans="1:29" x14ac:dyDescent="0.3">
      <c r="A11" s="100">
        <v>9</v>
      </c>
      <c r="B11" s="91">
        <f ca="1">'0.ArdiData'!B11</f>
        <v>7217</v>
      </c>
      <c r="C11" s="92">
        <f t="shared" ca="1" si="1"/>
        <v>7217</v>
      </c>
      <c r="D11" s="101">
        <f ca="1">IF(A11&lt;$B$1," ",IF(A11=$B$1,AVERAGE($C$3:C11),D10+(C11-INDEX($C$3:$C$52,A11-$B$1))/$B$1))</f>
        <v>9212</v>
      </c>
      <c r="E11" s="94">
        <f t="shared" ca="1" si="4"/>
        <v>8685.6666666666661</v>
      </c>
      <c r="F11" s="95">
        <f t="shared" ca="1" si="2"/>
        <v>-1468.6666666666661</v>
      </c>
      <c r="G11" s="96">
        <f t="shared" ca="1" si="3"/>
        <v>1468.6666666666661</v>
      </c>
      <c r="H11" s="97">
        <f ca="1">IFERROR(AVERAGE($G$3:G11), " ")</f>
        <v>2109.1666666666665</v>
      </c>
      <c r="I11" s="98">
        <f ca="1">IF(H11=" "," ",SUM($F$3:F11)/H11)</f>
        <v>2.9011457921770067</v>
      </c>
      <c r="J11" s="99"/>
      <c r="W11" s="78">
        <v>0</v>
      </c>
      <c r="X11" s="78">
        <v>4</v>
      </c>
      <c r="Y11" s="78">
        <f t="shared" si="0"/>
        <v>-4</v>
      </c>
      <c r="Z11" s="90"/>
      <c r="AA11" s="90"/>
      <c r="AB11" s="90"/>
      <c r="AC11" s="90"/>
    </row>
    <row r="12" spans="1:29" x14ac:dyDescent="0.3">
      <c r="A12" s="100">
        <v>10</v>
      </c>
      <c r="B12" s="91">
        <f ca="1">'0.ArdiData'!B12</f>
        <v>2975</v>
      </c>
      <c r="C12" s="92">
        <f t="shared" ca="1" si="1"/>
        <v>2975</v>
      </c>
      <c r="D12" s="101">
        <f ca="1">IF(A12&lt;$B$1," ",IF(A12=$B$1,AVERAGE($C$3:C12),D11+(C12-INDEX($C$3:$C$52,A12-$B$1))/$B$1))</f>
        <v>6311.6666666666661</v>
      </c>
      <c r="E12" s="94">
        <f t="shared" ca="1" si="4"/>
        <v>9212</v>
      </c>
      <c r="F12" s="95">
        <f t="shared" ca="1" si="2"/>
        <v>-6237</v>
      </c>
      <c r="G12" s="96">
        <f t="shared" ca="1" si="3"/>
        <v>6237</v>
      </c>
      <c r="H12" s="97">
        <f ca="1">IFERROR(AVERAGE($G$3:G12), " ")</f>
        <v>2698.8571428571427</v>
      </c>
      <c r="I12" s="98">
        <f ca="1">IF(H12=" "," ",SUM($F$3:F12)/H12)</f>
        <v>-4.372221045945273E-2</v>
      </c>
      <c r="J12" s="99"/>
      <c r="W12" s="78">
        <v>0</v>
      </c>
      <c r="X12" s="78">
        <v>4</v>
      </c>
      <c r="Y12" s="78">
        <f t="shared" si="0"/>
        <v>-4</v>
      </c>
      <c r="Z12" s="90"/>
      <c r="AA12" s="90"/>
      <c r="AB12" s="90"/>
      <c r="AC12" s="90"/>
    </row>
    <row r="13" spans="1:29" x14ac:dyDescent="0.3">
      <c r="A13" s="100">
        <v>11</v>
      </c>
      <c r="B13" s="91">
        <f ca="1">'0.ArdiData'!B13</f>
        <v>9448</v>
      </c>
      <c r="C13" s="92">
        <f t="shared" ca="1" si="1"/>
        <v>9448</v>
      </c>
      <c r="D13" s="101">
        <f ca="1">IF(A13&lt;$B$1," ",IF(A13=$B$1,AVERAGE($C$3:C13),D12+(C13-INDEX($C$3:$C$52,A13-$B$1))/$B$1))</f>
        <v>6546.6666666666661</v>
      </c>
      <c r="E13" s="94">
        <f t="shared" ca="1" si="4"/>
        <v>6311.6666666666661</v>
      </c>
      <c r="F13" s="95">
        <f t="shared" ca="1" si="2"/>
        <v>3136.3333333333339</v>
      </c>
      <c r="G13" s="96">
        <f t="shared" ca="1" si="3"/>
        <v>3136.3333333333339</v>
      </c>
      <c r="H13" s="97">
        <f ca="1">IFERROR(AVERAGE($G$3:G13), " ")</f>
        <v>2753.541666666667</v>
      </c>
      <c r="I13" s="98">
        <f ca="1">IF(H13=" "," ",SUM($F$3:F13)/H13)</f>
        <v>1.0961640311719765</v>
      </c>
      <c r="J13" s="99"/>
      <c r="W13" s="78">
        <v>0</v>
      </c>
      <c r="X13" s="78">
        <v>4</v>
      </c>
      <c r="Y13" s="78">
        <f t="shared" si="0"/>
        <v>-4</v>
      </c>
      <c r="Z13" s="90"/>
      <c r="AA13" s="90"/>
      <c r="AB13" s="90"/>
      <c r="AC13" s="90"/>
    </row>
    <row r="14" spans="1:29" x14ac:dyDescent="0.3">
      <c r="A14" s="100">
        <v>12</v>
      </c>
      <c r="B14" s="91">
        <f ca="1">'0.ArdiData'!B14</f>
        <v>2175</v>
      </c>
      <c r="C14" s="92">
        <f t="shared" ca="1" si="1"/>
        <v>2175</v>
      </c>
      <c r="D14" s="101">
        <f ca="1">IF(A14&lt;$B$1," ",IF(A14=$B$1,AVERAGE($C$3:C14),D13+(C14-INDEX($C$3:$C$52,A14-$B$1))/$B$1))</f>
        <v>4865.9999999999991</v>
      </c>
      <c r="E14" s="94">
        <f t="shared" ca="1" si="4"/>
        <v>6546.6666666666661</v>
      </c>
      <c r="F14" s="95">
        <f t="shared" ca="1" si="2"/>
        <v>-4371.6666666666661</v>
      </c>
      <c r="G14" s="96">
        <f t="shared" ca="1" si="3"/>
        <v>4371.6666666666661</v>
      </c>
      <c r="H14" s="97">
        <f ca="1">IFERROR(AVERAGE($G$3:G14), " ")</f>
        <v>2933.3333333333335</v>
      </c>
      <c r="I14" s="98">
        <f ca="1">IF(H14=" "," ",SUM($F$3:F14)/H14)</f>
        <v>-0.46136363636363498</v>
      </c>
      <c r="J14" s="99"/>
      <c r="W14" s="78">
        <v>0</v>
      </c>
      <c r="X14" s="78">
        <v>4</v>
      </c>
      <c r="Y14" s="78">
        <f t="shared" si="0"/>
        <v>-4</v>
      </c>
      <c r="Z14" s="90"/>
      <c r="AA14" s="90"/>
      <c r="AB14" s="90"/>
      <c r="AC14" s="90"/>
    </row>
    <row r="15" spans="1:29" x14ac:dyDescent="0.3">
      <c r="A15" s="100">
        <v>13</v>
      </c>
      <c r="B15" s="91">
        <f ca="1">'0.ArdiData'!B15</f>
        <v>5487</v>
      </c>
      <c r="C15" s="92">
        <f t="shared" ca="1" si="1"/>
        <v>5487</v>
      </c>
      <c r="D15" s="93">
        <f ca="1">IF(A15&lt;$B$1," ",IF(A15=$B$1,AVERAGE($C$3:C15),D14+(C15-INDEX($C$3:$C$52,A15-$B$1))/$B$1))</f>
        <v>5703.3333333333321</v>
      </c>
      <c r="E15" s="94">
        <f t="shared" ca="1" si="4"/>
        <v>4865.9999999999991</v>
      </c>
      <c r="F15" s="95">
        <f t="shared" ca="1" si="2"/>
        <v>621.00000000000091</v>
      </c>
      <c r="G15" s="96">
        <f t="shared" ca="1" si="3"/>
        <v>621.00000000000091</v>
      </c>
      <c r="H15" s="97">
        <f ca="1">IFERROR(AVERAGE($G$3:G15), " ")</f>
        <v>2702.1</v>
      </c>
      <c r="I15" s="98">
        <f ca="1">IF(H15=" "," ",SUM($F$3:F15)/H15)</f>
        <v>-0.271023771634406</v>
      </c>
      <c r="J15" s="99"/>
      <c r="W15" s="78">
        <v>0</v>
      </c>
      <c r="X15" s="78">
        <v>4</v>
      </c>
      <c r="Y15" s="78">
        <f t="shared" si="0"/>
        <v>-4</v>
      </c>
      <c r="Z15" s="90"/>
      <c r="AA15" s="90"/>
      <c r="AB15" s="90"/>
      <c r="AC15" s="90"/>
    </row>
    <row r="16" spans="1:29" x14ac:dyDescent="0.3">
      <c r="A16" s="100">
        <v>14</v>
      </c>
      <c r="B16" s="91">
        <f ca="1">'0.ArdiData'!B16</f>
        <v>9452</v>
      </c>
      <c r="C16" s="92">
        <f t="shared" ca="1" si="1"/>
        <v>9452</v>
      </c>
      <c r="D16" s="93">
        <f ca="1">IF(A16&lt;$B$1," ",IF(A16=$B$1,AVERAGE($C$3:C16),D15+(C16-INDEX($C$3:$C$52,A16-$B$1))/$B$1))</f>
        <v>5704.6666666666652</v>
      </c>
      <c r="E16" s="94">
        <f t="shared" ca="1" si="4"/>
        <v>5703.3333333333321</v>
      </c>
      <c r="F16" s="95">
        <f t="shared" ca="1" si="2"/>
        <v>3748.6666666666679</v>
      </c>
      <c r="G16" s="96">
        <f t="shared" ca="1" si="3"/>
        <v>3748.6666666666679</v>
      </c>
      <c r="H16" s="97">
        <f ca="1">IFERROR(AVERAGE($G$3:G16), " ")</f>
        <v>2797.2424242424245</v>
      </c>
      <c r="I16" s="98">
        <f ca="1">IF(H16=" "," ",SUM($F$3:F16)/H16)</f>
        <v>1.0783238904115546</v>
      </c>
      <c r="W16" s="78">
        <v>0</v>
      </c>
      <c r="X16" s="78">
        <v>4</v>
      </c>
      <c r="Y16" s="78">
        <f t="shared" si="0"/>
        <v>-4</v>
      </c>
      <c r="Z16" s="90"/>
      <c r="AA16" s="90"/>
      <c r="AB16" s="90"/>
      <c r="AC16" s="90"/>
    </row>
    <row r="17" spans="1:32" x14ac:dyDescent="0.3">
      <c r="A17" s="100">
        <v>15</v>
      </c>
      <c r="B17" s="91">
        <f ca="1">'0.ArdiData'!B17</f>
        <v>4370</v>
      </c>
      <c r="C17" s="92">
        <f t="shared" ca="1" si="1"/>
        <v>4370</v>
      </c>
      <c r="D17" s="101">
        <f ca="1">IF(A17&lt;$B$1," ",IF(A17=$B$1,AVERAGE($C$3:C17),D16+(C17-INDEX($C$3:$C$52,A17-$B$1))/$B$1))</f>
        <v>6436.3333333333321</v>
      </c>
      <c r="E17" s="94">
        <f t="shared" ca="1" si="4"/>
        <v>5704.6666666666652</v>
      </c>
      <c r="F17" s="95">
        <f t="shared" ca="1" si="2"/>
        <v>-1334.6666666666652</v>
      </c>
      <c r="G17" s="96">
        <f t="shared" ca="1" si="3"/>
        <v>1334.6666666666652</v>
      </c>
      <c r="H17" s="97">
        <f ca="1">IFERROR(AVERAGE($G$3:G17), " ")</f>
        <v>2675.3611111111109</v>
      </c>
      <c r="I17" s="98">
        <f ca="1">IF(H17=" "," ",SUM($F$3:F17)/H17)</f>
        <v>0.62857558169717775</v>
      </c>
      <c r="W17" s="78">
        <v>0</v>
      </c>
      <c r="X17" s="78">
        <v>4</v>
      </c>
      <c r="Y17" s="78">
        <f t="shared" si="0"/>
        <v>-4</v>
      </c>
      <c r="Z17" s="90"/>
      <c r="AA17" s="90"/>
      <c r="AB17" s="90"/>
      <c r="AC17" s="90"/>
    </row>
    <row r="18" spans="1:32" x14ac:dyDescent="0.3">
      <c r="A18" s="100">
        <v>16</v>
      </c>
      <c r="B18" s="91">
        <f ca="1">'0.ArdiData'!B18</f>
        <v>2342</v>
      </c>
      <c r="C18" s="92">
        <f t="shared" ca="1" si="1"/>
        <v>2342</v>
      </c>
      <c r="D18" s="101">
        <f ca="1">IF(A18&lt;$B$1," ",IF(A18=$B$1,AVERAGE($C$3:C18),D17+(C18-INDEX($C$3:$C$52,A18-$B$1))/$B$1))</f>
        <v>5387.9999999999991</v>
      </c>
      <c r="E18" s="94">
        <f t="shared" ca="1" si="4"/>
        <v>6436.3333333333321</v>
      </c>
      <c r="F18" s="95">
        <f t="shared" ca="1" si="2"/>
        <v>-4094.3333333333321</v>
      </c>
      <c r="G18" s="96">
        <f t="shared" ca="1" si="3"/>
        <v>4094.3333333333321</v>
      </c>
      <c r="H18" s="97">
        <f ca="1">IFERROR(AVERAGE($G$3:G18), " ")</f>
        <v>2784.5128205128203</v>
      </c>
      <c r="I18" s="98">
        <f ca="1">IF(H18=" "," ",SUM($F$3:F18)/H18)</f>
        <v>-0.86645916976683912</v>
      </c>
      <c r="W18" s="78">
        <v>0</v>
      </c>
      <c r="X18" s="78">
        <v>4</v>
      </c>
      <c r="Y18" s="78">
        <f t="shared" si="0"/>
        <v>-4</v>
      </c>
      <c r="Z18" s="90"/>
      <c r="AA18" s="90"/>
      <c r="AB18" s="90"/>
      <c r="AC18" s="90"/>
    </row>
    <row r="19" spans="1:32" x14ac:dyDescent="0.3">
      <c r="A19" s="100">
        <v>17</v>
      </c>
      <c r="B19" s="91">
        <f ca="1">'0.ArdiData'!B19</f>
        <v>4965</v>
      </c>
      <c r="C19" s="92">
        <f t="shared" ca="1" si="1"/>
        <v>4965</v>
      </c>
      <c r="D19" s="101">
        <f ca="1">IF(A19&lt;$B$1," ",IF(A19=$B$1,AVERAGE($C$3:C19),D18+(C19-INDEX($C$3:$C$52,A19-$B$1))/$B$1))</f>
        <v>3892.3333333333321</v>
      </c>
      <c r="E19" s="94">
        <f t="shared" ca="1" si="4"/>
        <v>5387.9999999999991</v>
      </c>
      <c r="F19" s="95">
        <f t="shared" ca="1" si="2"/>
        <v>-422.99999999999909</v>
      </c>
      <c r="G19" s="96">
        <f t="shared" ca="1" si="3"/>
        <v>422.99999999999909</v>
      </c>
      <c r="H19" s="97">
        <f ca="1">IFERROR(AVERAGE($G$3:G19), " ")</f>
        <v>2615.833333333333</v>
      </c>
      <c r="I19" s="98">
        <f ca="1">IF(H19=" "," ",SUM($F$3:F19)/H19)</f>
        <v>-1.084039503026438</v>
      </c>
      <c r="W19" s="78">
        <v>0</v>
      </c>
      <c r="X19" s="78">
        <v>4</v>
      </c>
      <c r="Y19" s="78">
        <f t="shared" si="0"/>
        <v>-4</v>
      </c>
      <c r="Z19" s="90"/>
      <c r="AA19" s="90"/>
      <c r="AB19" s="90"/>
      <c r="AC19" s="90"/>
    </row>
    <row r="20" spans="1:32" x14ac:dyDescent="0.3">
      <c r="A20" s="100">
        <v>18</v>
      </c>
      <c r="B20" s="91">
        <f ca="1">'0.ArdiData'!B20</f>
        <v>8483</v>
      </c>
      <c r="C20" s="92">
        <f t="shared" ca="1" si="1"/>
        <v>8483</v>
      </c>
      <c r="D20" s="101">
        <f ca="1">IF(A20&lt;$B$1," ",IF(A20=$B$1,AVERAGE($C$3:C20),D19+(C20-INDEX($C$3:$C$52,A20-$B$1))/$B$1))</f>
        <v>5263.3333333333321</v>
      </c>
      <c r="E20" s="94">
        <f t="shared" ca="1" si="4"/>
        <v>3892.3333333333321</v>
      </c>
      <c r="F20" s="95">
        <f t="shared" ca="1" si="2"/>
        <v>4590.6666666666679</v>
      </c>
      <c r="G20" s="96">
        <f t="shared" ca="1" si="3"/>
        <v>4590.6666666666679</v>
      </c>
      <c r="H20" s="97">
        <f ca="1">IFERROR(AVERAGE($G$3:G20), " ")</f>
        <v>2747.4888888888886</v>
      </c>
      <c r="I20" s="98">
        <f ca="1">IF(H20=" "," ",SUM($F$3:F20)/H20)</f>
        <v>0.63876509459142894</v>
      </c>
      <c r="W20" s="78">
        <v>0</v>
      </c>
      <c r="X20" s="78">
        <v>4</v>
      </c>
      <c r="Y20" s="78">
        <f t="shared" si="0"/>
        <v>-4</v>
      </c>
      <c r="Z20" s="90"/>
      <c r="AA20" s="90"/>
      <c r="AB20" s="90"/>
      <c r="AC20" s="90"/>
    </row>
    <row r="21" spans="1:32" x14ac:dyDescent="0.3">
      <c r="A21" s="100">
        <v>19</v>
      </c>
      <c r="B21" s="91">
        <f ca="1">'0.ArdiData'!B21</f>
        <v>12762</v>
      </c>
      <c r="C21" s="92">
        <f t="shared" ca="1" si="1"/>
        <v>12762</v>
      </c>
      <c r="D21" s="101">
        <f ca="1">IF(A21&lt;$B$1," ",IF(A21=$B$1,AVERAGE($C$3:C21),D20+(C21-INDEX($C$3:$C$52,A21-$B$1))/$B$1))</f>
        <v>8736.6666666666661</v>
      </c>
      <c r="E21" s="94">
        <f t="shared" ca="1" si="4"/>
        <v>5263.3333333333321</v>
      </c>
      <c r="F21" s="95">
        <f t="shared" ca="1" si="2"/>
        <v>7498.6666666666679</v>
      </c>
      <c r="G21" s="96">
        <f t="shared" ca="1" si="3"/>
        <v>7498.6666666666679</v>
      </c>
      <c r="H21" s="97">
        <f ca="1">IFERROR(AVERAGE($G$3:G21), " ")</f>
        <v>3044.4375</v>
      </c>
      <c r="I21" s="98">
        <f ca="1">IF(H21=" "," ",SUM($F$3:F21)/H21)</f>
        <v>3.0395324806854069</v>
      </c>
      <c r="W21" s="78">
        <v>0</v>
      </c>
      <c r="X21" s="78">
        <v>4</v>
      </c>
      <c r="Y21" s="78">
        <f t="shared" si="0"/>
        <v>-4</v>
      </c>
      <c r="Z21" s="90"/>
      <c r="AA21" s="90"/>
      <c r="AB21" s="90"/>
      <c r="AC21" s="90"/>
    </row>
    <row r="22" spans="1:32" x14ac:dyDescent="0.3">
      <c r="A22" s="100">
        <v>20</v>
      </c>
      <c r="B22" s="91">
        <f ca="1">'0.ArdiData'!B22</f>
        <v>4906</v>
      </c>
      <c r="C22" s="92">
        <f t="shared" ca="1" si="1"/>
        <v>4906</v>
      </c>
      <c r="D22" s="101">
        <f ca="1">IF(A22&lt;$B$1," ",IF(A22=$B$1,AVERAGE($C$3:C22),D21+(C22-INDEX($C$3:$C$52,A22-$B$1))/$B$1))</f>
        <v>8717</v>
      </c>
      <c r="E22" s="94">
        <f t="shared" ca="1" si="4"/>
        <v>8736.6666666666661</v>
      </c>
      <c r="F22" s="95">
        <f t="shared" ca="1" si="2"/>
        <v>-3830.6666666666661</v>
      </c>
      <c r="G22" s="96">
        <f t="shared" ca="1" si="3"/>
        <v>3830.6666666666661</v>
      </c>
      <c r="H22" s="97">
        <f ca="1">IFERROR(AVERAGE($G$3:G22), " ")</f>
        <v>3090.6862745098038</v>
      </c>
      <c r="I22" s="98">
        <f ca="1">IF(H22=" "," ",SUM($F$3:F22)/H22)</f>
        <v>1.7546264869151509</v>
      </c>
      <c r="W22" s="78">
        <v>0</v>
      </c>
      <c r="X22" s="78">
        <v>4</v>
      </c>
      <c r="Y22" s="78">
        <f t="shared" si="0"/>
        <v>-4</v>
      </c>
      <c r="Z22" s="90"/>
      <c r="AA22" s="90"/>
      <c r="AB22" s="90"/>
      <c r="AC22" s="90"/>
    </row>
    <row r="23" spans="1:32" x14ac:dyDescent="0.3">
      <c r="A23" s="100">
        <v>21</v>
      </c>
      <c r="B23" s="91">
        <f ca="1">'0.ArdiData'!B23</f>
        <v>8355</v>
      </c>
      <c r="C23" s="92">
        <f t="shared" ca="1" si="1"/>
        <v>8355</v>
      </c>
      <c r="D23" s="101">
        <f ca="1">IF(A23&lt;$B$1," ",IF(A23=$B$1,AVERAGE($C$3:C23),D22+(C23-INDEX($C$3:$C$52,A23-$B$1))/$B$1))</f>
        <v>8674.3333333333339</v>
      </c>
      <c r="E23" s="94">
        <f t="shared" ca="1" si="4"/>
        <v>8717</v>
      </c>
      <c r="F23" s="95">
        <f t="shared" ca="1" si="2"/>
        <v>-362</v>
      </c>
      <c r="G23" s="96">
        <f t="shared" ca="1" si="3"/>
        <v>362</v>
      </c>
      <c r="H23" s="97">
        <f ca="1">IFERROR(AVERAGE($G$3:G23), " ")</f>
        <v>2939.0925925925926</v>
      </c>
      <c r="I23" s="98">
        <f ca="1">IF(H23=" "," ",SUM($F$3:F23)/H23)</f>
        <v>1.721960040576902</v>
      </c>
      <c r="W23" s="78">
        <v>0</v>
      </c>
      <c r="X23" s="78">
        <v>4</v>
      </c>
      <c r="Y23" s="78">
        <f t="shared" si="0"/>
        <v>-4</v>
      </c>
      <c r="Z23" s="90"/>
      <c r="AA23" s="90"/>
      <c r="AB23" s="90"/>
      <c r="AC23" s="90"/>
    </row>
    <row r="24" spans="1:32" x14ac:dyDescent="0.3">
      <c r="A24" s="100">
        <v>22</v>
      </c>
      <c r="B24" s="91">
        <f ca="1">'0.ArdiData'!B24</f>
        <v>2724</v>
      </c>
      <c r="C24" s="92">
        <f t="shared" ca="1" si="1"/>
        <v>2724</v>
      </c>
      <c r="D24" s="101">
        <f ca="1">IF(A24&lt;$B$1," ",IF(A24=$B$1,AVERAGE($C$3:C24),D23+(C24-INDEX($C$3:$C$52,A24-$B$1))/$B$1))</f>
        <v>5328.3333333333339</v>
      </c>
      <c r="E24" s="94">
        <f t="shared" ca="1" si="4"/>
        <v>8674.3333333333339</v>
      </c>
      <c r="F24" s="95">
        <f t="shared" ca="1" si="2"/>
        <v>-5950.3333333333339</v>
      </c>
      <c r="G24" s="96">
        <f t="shared" ca="1" si="3"/>
        <v>5950.3333333333339</v>
      </c>
      <c r="H24" s="97">
        <f ca="1">IFERROR(AVERAGE($G$3:G24), " ")</f>
        <v>3097.5789473684213</v>
      </c>
      <c r="I24" s="98">
        <f ca="1">IF(H24=" "," ",SUM($F$3:F24)/H24)</f>
        <v>-0.2871059457867452</v>
      </c>
      <c r="W24" s="78">
        <v>0</v>
      </c>
      <c r="X24" s="78">
        <v>4</v>
      </c>
      <c r="Y24" s="78">
        <f t="shared" si="0"/>
        <v>-4</v>
      </c>
      <c r="Z24" s="90"/>
      <c r="AA24" s="90"/>
      <c r="AB24" s="90"/>
      <c r="AC24" s="90"/>
    </row>
    <row r="25" spans="1:32" x14ac:dyDescent="0.3">
      <c r="A25" s="100">
        <v>23</v>
      </c>
      <c r="B25" s="91">
        <f ca="1">'0.ArdiData'!B25</f>
        <v>6593</v>
      </c>
      <c r="C25" s="92">
        <f t="shared" ca="1" si="1"/>
        <v>6593</v>
      </c>
      <c r="D25" s="101">
        <f ca="1">IF(A25&lt;$B$1," ",IF(A25=$B$1,AVERAGE($C$3:C25),D24+(C25-INDEX($C$3:$C$52,A25-$B$1))/$B$1))</f>
        <v>5890.666666666667</v>
      </c>
      <c r="E25" s="94">
        <f t="shared" ca="1" si="4"/>
        <v>5328.3333333333339</v>
      </c>
      <c r="F25" s="95">
        <f t="shared" ca="1" si="2"/>
        <v>1264.6666666666661</v>
      </c>
      <c r="G25" s="96">
        <f t="shared" ca="1" si="3"/>
        <v>1264.6666666666661</v>
      </c>
      <c r="H25" s="97">
        <f ca="1">IFERROR(AVERAGE($G$3:G25), " ")</f>
        <v>3005.9333333333334</v>
      </c>
      <c r="I25" s="98">
        <f ca="1">IF(H25=" "," ",SUM($F$3:F25)/H25)</f>
        <v>0.12486415755506161</v>
      </c>
      <c r="W25" s="78">
        <v>0</v>
      </c>
      <c r="X25" s="78">
        <v>4</v>
      </c>
      <c r="Y25" s="78">
        <f t="shared" si="0"/>
        <v>-4</v>
      </c>
      <c r="Z25" s="90"/>
      <c r="AA25" s="90"/>
      <c r="AB25" s="90">
        <v>0</v>
      </c>
      <c r="AC25" s="90">
        <v>0</v>
      </c>
      <c r="AD25" s="75">
        <v>0</v>
      </c>
      <c r="AE25" s="75">
        <v>-4</v>
      </c>
      <c r="AF25" s="75">
        <v>4</v>
      </c>
    </row>
    <row r="26" spans="1:32" x14ac:dyDescent="0.3">
      <c r="A26" s="100">
        <v>24</v>
      </c>
      <c r="B26" s="91">
        <f ca="1">'0.ArdiData'!B26</f>
        <v>5419</v>
      </c>
      <c r="C26" s="92">
        <f t="shared" ca="1" si="1"/>
        <v>5419</v>
      </c>
      <c r="D26" s="101">
        <f ca="1">IF(A26&lt;$B$1," ",IF(A26=$B$1,AVERAGE($C$3:C26),D25+(C26-INDEX($C$3:$C$52,A26-$B$1))/$B$1))</f>
        <v>4912</v>
      </c>
      <c r="E26" s="94">
        <f t="shared" ca="1" si="4"/>
        <v>5890.666666666667</v>
      </c>
      <c r="F26" s="95">
        <f t="shared" ca="1" si="2"/>
        <v>-471.66666666666697</v>
      </c>
      <c r="G26" s="96">
        <f t="shared" ca="1" si="3"/>
        <v>471.66666666666697</v>
      </c>
      <c r="H26" s="97">
        <f ca="1">IFERROR(AVERAGE($G$3:G26), " ")</f>
        <v>2885.2539682539682</v>
      </c>
      <c r="I26" s="98">
        <f ca="1">IF(H26=" "," ",SUM($F$3:F26)/H26)</f>
        <v>-3.3388164228613439E-2</v>
      </c>
      <c r="W26" s="78">
        <v>0</v>
      </c>
      <c r="X26" s="78">
        <v>4</v>
      </c>
      <c r="Y26" s="78">
        <f t="shared" si="0"/>
        <v>-4</v>
      </c>
      <c r="Z26" s="90"/>
      <c r="AA26" s="90"/>
      <c r="AB26" s="90"/>
      <c r="AC26" s="90">
        <v>30</v>
      </c>
      <c r="AD26" s="75">
        <v>0</v>
      </c>
      <c r="AE26" s="75">
        <v>-4</v>
      </c>
      <c r="AF26" s="75">
        <v>4</v>
      </c>
    </row>
    <row r="27" spans="1:32" x14ac:dyDescent="0.3">
      <c r="A27" s="100">
        <v>25</v>
      </c>
      <c r="B27" s="91">
        <f ca="1">'0.ArdiData'!B27</f>
        <v>4173</v>
      </c>
      <c r="C27" s="92">
        <f t="shared" ca="1" si="1"/>
        <v>4173</v>
      </c>
      <c r="D27" s="101">
        <f ca="1">IF(A27&lt;$B$1," ",IF(A27=$B$1,AVERAGE($C$3:C27),D26+(C27-INDEX($C$3:$C$52,A27-$B$1))/$B$1))</f>
        <v>5395</v>
      </c>
      <c r="E27" s="94">
        <f t="shared" ca="1" si="4"/>
        <v>4912</v>
      </c>
      <c r="F27" s="95">
        <f t="shared" ca="1" si="2"/>
        <v>-739</v>
      </c>
      <c r="G27" s="96">
        <f t="shared" ca="1" si="3"/>
        <v>739</v>
      </c>
      <c r="H27" s="97">
        <f ca="1">IFERROR(AVERAGE($G$3:G27), " ")</f>
        <v>2787.6969696969695</v>
      </c>
      <c r="I27" s="98">
        <f ca="1">IF(H27=" "," ",SUM($F$3:F27)/H27)</f>
        <v>-0.29964997717242026</v>
      </c>
      <c r="W27" s="78">
        <v>0</v>
      </c>
      <c r="X27" s="78">
        <v>4</v>
      </c>
      <c r="Y27" s="78">
        <f t="shared" si="0"/>
        <v>-4</v>
      </c>
      <c r="Z27" s="90"/>
      <c r="AA27" s="90"/>
      <c r="AB27" s="90"/>
      <c r="AC27" s="90"/>
    </row>
    <row r="28" spans="1:32" x14ac:dyDescent="0.3">
      <c r="A28" s="100">
        <v>26</v>
      </c>
      <c r="B28" s="91">
        <f ca="1">'0.ArdiData'!B28</f>
        <v>5116</v>
      </c>
      <c r="C28" s="92">
        <f t="shared" ca="1" si="1"/>
        <v>5116</v>
      </c>
      <c r="D28" s="93">
        <f ca="1">IF(A28&lt;$B$1," ",IF(A28=$B$1,AVERAGE($C$3:C28),D27+(C28-INDEX($C$3:$C$52,A28-$B$1))/$B$1))</f>
        <v>4902.666666666667</v>
      </c>
      <c r="E28" s="94">
        <f t="shared" ca="1" si="4"/>
        <v>5395</v>
      </c>
      <c r="F28" s="95">
        <f t="shared" ca="1" si="2"/>
        <v>-279</v>
      </c>
      <c r="G28" s="96">
        <f t="shared" ca="1" si="3"/>
        <v>279</v>
      </c>
      <c r="H28" s="97">
        <f ca="1">IFERROR(AVERAGE($G$3:G28), " ")</f>
        <v>2678.623188405797</v>
      </c>
      <c r="I28" s="98">
        <f ca="1">IF(H28=" "," ",SUM($F$3:F28)/H28)</f>
        <v>-0.41600973894223847</v>
      </c>
      <c r="W28" s="78">
        <v>0</v>
      </c>
      <c r="X28" s="78">
        <v>4</v>
      </c>
      <c r="Y28" s="78">
        <f t="shared" si="0"/>
        <v>-4</v>
      </c>
      <c r="Z28" s="90"/>
      <c r="AA28" s="90"/>
      <c r="AB28" s="90"/>
      <c r="AC28" s="90"/>
    </row>
    <row r="29" spans="1:32" x14ac:dyDescent="0.3">
      <c r="A29" s="100">
        <v>27</v>
      </c>
      <c r="B29" s="91">
        <f ca="1">'0.ArdiData'!B29</f>
        <v>8770</v>
      </c>
      <c r="C29" s="92">
        <f t="shared" ca="1" si="1"/>
        <v>8770</v>
      </c>
      <c r="D29" s="93">
        <f ca="1">IF(A29&lt;$B$1," ",IF(A29=$B$1,AVERAGE($C$3:C29),D28+(C29-INDEX($C$3:$C$52,A29-$B$1))/$B$1))</f>
        <v>6019.666666666667</v>
      </c>
      <c r="E29" s="94">
        <f t="shared" ca="1" si="4"/>
        <v>4902.666666666667</v>
      </c>
      <c r="F29" s="95">
        <f t="shared" ca="1" si="2"/>
        <v>3867.333333333333</v>
      </c>
      <c r="G29" s="96">
        <f t="shared" ca="1" si="3"/>
        <v>3867.333333333333</v>
      </c>
      <c r="H29" s="97">
        <f ca="1">IFERROR(AVERAGE($G$3:G29), " ")</f>
        <v>2728.1527777777778</v>
      </c>
      <c r="I29" s="98">
        <f ca="1">IF(H29=" "," ",SUM($F$3:F29)/H29)</f>
        <v>1.0091077092253142</v>
      </c>
      <c r="W29" s="78">
        <v>0</v>
      </c>
      <c r="X29" s="78">
        <v>4</v>
      </c>
      <c r="Y29" s="78">
        <f t="shared" si="0"/>
        <v>-4</v>
      </c>
      <c r="Z29" s="90"/>
      <c r="AA29" s="90"/>
      <c r="AB29" s="90"/>
      <c r="AC29" s="90"/>
    </row>
    <row r="30" spans="1:32" x14ac:dyDescent="0.3">
      <c r="A30" s="100">
        <v>28</v>
      </c>
      <c r="B30" s="91">
        <f ca="1">'0.ArdiData'!B30</f>
        <v>8165</v>
      </c>
      <c r="C30" s="92">
        <f t="shared" ca="1" si="1"/>
        <v>8165</v>
      </c>
      <c r="D30" s="101">
        <f ca="1">IF(A30&lt;$B$1," ",IF(A30=$B$1,AVERAGE($C$3:C30),D29+(C30-INDEX($C$3:$C$52,A30-$B$1))/$B$1))</f>
        <v>7350.3333333333339</v>
      </c>
      <c r="E30" s="94">
        <f t="shared" ca="1" si="4"/>
        <v>6019.666666666667</v>
      </c>
      <c r="F30" s="95">
        <f t="shared" ca="1" si="2"/>
        <v>2145.333333333333</v>
      </c>
      <c r="G30" s="96">
        <f t="shared" ca="1" si="3"/>
        <v>2145.333333333333</v>
      </c>
      <c r="H30" s="97">
        <f ca="1">IFERROR(AVERAGE($G$3:G30), " ")</f>
        <v>2704.84</v>
      </c>
      <c r="I30" s="98">
        <f ca="1">IF(H30=" "," ",SUM($F$3:F30)/H30)</f>
        <v>1.8109512330982032</v>
      </c>
      <c r="W30" s="78">
        <v>0</v>
      </c>
      <c r="X30" s="78">
        <v>4</v>
      </c>
      <c r="Y30" s="78">
        <f t="shared" si="0"/>
        <v>-4</v>
      </c>
      <c r="Z30" s="90"/>
      <c r="AA30" s="90"/>
      <c r="AB30" s="90"/>
      <c r="AC30" s="90"/>
    </row>
    <row r="31" spans="1:32" x14ac:dyDescent="0.3">
      <c r="A31" s="100">
        <v>29</v>
      </c>
      <c r="B31" s="91">
        <f ca="1">'0.ArdiData'!B31</f>
        <v>8961</v>
      </c>
      <c r="C31" s="92">
        <f t="shared" ca="1" si="1"/>
        <v>8961</v>
      </c>
      <c r="D31" s="101">
        <f ca="1">IF(A31&lt;$B$1," ",IF(A31=$B$1,AVERAGE($C$3:C31),D30+(C31-INDEX($C$3:$C$52,A31-$B$1))/$B$1))</f>
        <v>8632</v>
      </c>
      <c r="E31" s="94">
        <f t="shared" ca="1" si="4"/>
        <v>7350.3333333333339</v>
      </c>
      <c r="F31" s="95">
        <f t="shared" ca="1" si="2"/>
        <v>1610.6666666666661</v>
      </c>
      <c r="G31" s="96">
        <f t="shared" ca="1" si="3"/>
        <v>1610.6666666666661</v>
      </c>
      <c r="H31" s="97">
        <f ca="1">IFERROR(AVERAGE($G$3:G31), " ")</f>
        <v>2662.7564102564106</v>
      </c>
      <c r="I31" s="98">
        <f ca="1">IF(H31=" "," ",SUM($F$3:F31)/H31)</f>
        <v>2.4444594236741408</v>
      </c>
      <c r="Z31" s="90"/>
      <c r="AA31" s="90"/>
      <c r="AB31" s="90"/>
      <c r="AC31" s="90"/>
    </row>
    <row r="32" spans="1:32" ht="17.25" thickBot="1" x14ac:dyDescent="0.35">
      <c r="A32" s="103">
        <v>30</v>
      </c>
      <c r="B32" s="104">
        <f ca="1">'0.ArdiData'!B32</f>
        <v>4330</v>
      </c>
      <c r="C32" s="92">
        <f t="shared" ca="1" si="1"/>
        <v>4330</v>
      </c>
      <c r="D32" s="105">
        <f ca="1">IF(A32&lt;$B$1," ",IF(A32=$B$1,AVERAGE($C$3:C32),D31+(C32-INDEX($C$3:$C$52,A32-$B$1))/$B$1))</f>
        <v>7152</v>
      </c>
      <c r="E32" s="106">
        <f t="shared" ca="1" si="4"/>
        <v>8632</v>
      </c>
      <c r="F32" s="107">
        <f t="shared" ca="1" si="2"/>
        <v>-4302</v>
      </c>
      <c r="G32" s="108">
        <f t="shared" ca="1" si="3"/>
        <v>4302</v>
      </c>
      <c r="H32" s="109">
        <f ca="1">IFERROR(AVERAGE($G$3:G32), " ")</f>
        <v>2723.4691358024693</v>
      </c>
      <c r="I32" s="110">
        <f ca="1">IF(H32=" "," ",SUM($F$3:F32)/H32)</f>
        <v>0.8103635069650672</v>
      </c>
      <c r="Z32" s="90"/>
      <c r="AA32" s="90"/>
      <c r="AB32" s="90"/>
      <c r="AC32" s="90"/>
    </row>
    <row r="33" spans="1:29" ht="17.25" thickBot="1" x14ac:dyDescent="0.35">
      <c r="A33" s="75">
        <v>31</v>
      </c>
      <c r="B33" s="74"/>
      <c r="C33" s="74"/>
      <c r="D33" s="111"/>
      <c r="E33" s="112">
        <f t="shared" ca="1" si="4"/>
        <v>7152</v>
      </c>
      <c r="F33" s="113"/>
      <c r="G33" s="114"/>
      <c r="H33" s="74"/>
      <c r="I33" s="115"/>
      <c r="J33" s="115"/>
      <c r="K33" s="115"/>
      <c r="L33" s="115"/>
      <c r="M33" s="74"/>
      <c r="N33" s="74"/>
      <c r="O33" s="74"/>
      <c r="Z33" s="90"/>
      <c r="AA33" s="90"/>
      <c r="AB33" s="90"/>
      <c r="AC33" s="90"/>
    </row>
    <row r="34" spans="1:29" x14ac:dyDescent="0.3">
      <c r="A34" s="74"/>
      <c r="B34" s="74"/>
      <c r="C34" s="74"/>
      <c r="D34" s="74"/>
      <c r="E34" s="74"/>
      <c r="F34" s="74"/>
      <c r="G34" s="74"/>
      <c r="H34" s="74"/>
      <c r="I34" s="116"/>
      <c r="J34" s="116"/>
      <c r="K34" s="116"/>
      <c r="L34" s="116"/>
      <c r="M34" s="74"/>
      <c r="N34" s="74"/>
      <c r="O34" s="74"/>
      <c r="Z34" s="90"/>
      <c r="AA34" s="90"/>
      <c r="AB34" s="90"/>
      <c r="AC34" s="90"/>
    </row>
    <row r="35" spans="1:29" x14ac:dyDescent="0.3">
      <c r="A35" s="74"/>
      <c r="B35" s="74"/>
      <c r="C35" s="74"/>
      <c r="D35" s="74"/>
      <c r="E35" s="74"/>
      <c r="F35" s="74"/>
      <c r="G35" s="74"/>
      <c r="H35" s="74"/>
      <c r="I35" s="116"/>
      <c r="J35" s="116"/>
      <c r="K35" s="116"/>
      <c r="L35" s="116"/>
      <c r="M35" s="74"/>
      <c r="N35" s="74"/>
      <c r="O35" s="74"/>
      <c r="Z35" s="90"/>
      <c r="AA35" s="90"/>
      <c r="AB35" s="90"/>
      <c r="AC35" s="90"/>
    </row>
    <row r="36" spans="1:29" x14ac:dyDescent="0.3">
      <c r="A36" s="74"/>
      <c r="B36" s="74"/>
      <c r="C36" s="74"/>
      <c r="D36" s="74"/>
      <c r="E36" s="74"/>
      <c r="F36" s="74"/>
      <c r="G36" s="74"/>
      <c r="H36" s="74"/>
      <c r="I36" s="116"/>
      <c r="J36" s="116"/>
      <c r="K36" s="116"/>
      <c r="L36" s="116"/>
      <c r="M36" s="74"/>
      <c r="N36" s="74"/>
      <c r="O36" s="74"/>
      <c r="Z36" s="90"/>
      <c r="AA36" s="90"/>
      <c r="AB36" s="90"/>
      <c r="AC36" s="90"/>
    </row>
    <row r="37" spans="1:29" x14ac:dyDescent="0.3">
      <c r="A37" s="74"/>
      <c r="B37" s="74"/>
      <c r="C37" s="74"/>
      <c r="D37" s="74"/>
      <c r="E37" s="74"/>
      <c r="F37" s="74"/>
      <c r="G37" s="74"/>
      <c r="H37" s="74"/>
      <c r="I37" s="116"/>
      <c r="J37" s="116"/>
      <c r="K37" s="116"/>
      <c r="L37" s="116"/>
      <c r="M37" s="74"/>
      <c r="N37" s="74"/>
      <c r="O37" s="74"/>
      <c r="Z37" s="90"/>
      <c r="AA37" s="90"/>
      <c r="AB37" s="90"/>
      <c r="AC37" s="90"/>
    </row>
    <row r="38" spans="1:29" x14ac:dyDescent="0.3">
      <c r="A38" s="74"/>
      <c r="B38" s="74"/>
      <c r="C38" s="74"/>
      <c r="D38" s="74"/>
      <c r="E38" s="74"/>
      <c r="F38" s="74"/>
      <c r="G38" s="74"/>
      <c r="H38" s="74"/>
      <c r="I38" s="116"/>
      <c r="J38" s="116"/>
      <c r="K38" s="116"/>
      <c r="L38" s="116"/>
      <c r="M38" s="74"/>
      <c r="N38" s="74"/>
      <c r="O38" s="74"/>
      <c r="Z38" s="90"/>
      <c r="AA38" s="90"/>
      <c r="AB38" s="90"/>
      <c r="AC38" s="90"/>
    </row>
    <row r="39" spans="1:29" x14ac:dyDescent="0.3">
      <c r="A39" s="74"/>
      <c r="B39" s="74"/>
      <c r="C39" s="74"/>
      <c r="D39" s="74"/>
      <c r="E39" s="74"/>
      <c r="F39" s="74"/>
      <c r="G39" s="74"/>
      <c r="H39" s="74"/>
      <c r="I39" s="116"/>
      <c r="J39" s="116"/>
      <c r="K39" s="116"/>
      <c r="L39" s="116"/>
      <c r="M39" s="74"/>
      <c r="N39" s="74"/>
      <c r="O39" s="74"/>
      <c r="Z39" s="90"/>
      <c r="AA39" s="90"/>
      <c r="AB39" s="90"/>
      <c r="AC39" s="90"/>
    </row>
    <row r="40" spans="1:29" x14ac:dyDescent="0.3">
      <c r="A40" s="74"/>
      <c r="B40" s="74"/>
      <c r="C40" s="74"/>
      <c r="D40" s="74"/>
      <c r="E40" s="74"/>
      <c r="F40" s="74"/>
      <c r="G40" s="74"/>
      <c r="H40" s="74"/>
      <c r="I40" s="116"/>
      <c r="J40" s="116"/>
      <c r="K40" s="116"/>
      <c r="L40" s="116"/>
      <c r="M40" s="74"/>
      <c r="N40" s="74"/>
      <c r="O40" s="74"/>
      <c r="Z40" s="90"/>
      <c r="AA40" s="90"/>
      <c r="AB40" s="90"/>
      <c r="AC40" s="90"/>
    </row>
    <row r="41" spans="1:29" x14ac:dyDescent="0.3">
      <c r="A41" s="74"/>
      <c r="B41" s="74"/>
      <c r="C41" s="74"/>
      <c r="D41" s="74"/>
      <c r="E41" s="74"/>
      <c r="F41" s="74"/>
      <c r="G41" s="74"/>
      <c r="H41" s="74"/>
      <c r="I41" s="116"/>
      <c r="J41" s="116"/>
      <c r="K41" s="116"/>
      <c r="L41" s="116"/>
      <c r="M41" s="74"/>
      <c r="N41" s="74"/>
      <c r="O41" s="74"/>
      <c r="Z41" s="90"/>
      <c r="AA41" s="90"/>
      <c r="AB41" s="90"/>
      <c r="AC41" s="90"/>
    </row>
    <row r="42" spans="1:29" x14ac:dyDescent="0.3">
      <c r="A42" s="74"/>
      <c r="B42" s="74"/>
      <c r="C42" s="74"/>
      <c r="D42" s="74"/>
      <c r="E42" s="74"/>
      <c r="F42" s="74"/>
      <c r="G42" s="74"/>
      <c r="H42" s="74"/>
      <c r="I42" s="116"/>
      <c r="J42" s="116"/>
      <c r="K42" s="116"/>
      <c r="L42" s="116"/>
      <c r="M42" s="74"/>
      <c r="N42" s="74"/>
      <c r="O42" s="74"/>
      <c r="Z42" s="90"/>
      <c r="AA42" s="90"/>
      <c r="AB42" s="90"/>
      <c r="AC42" s="90"/>
    </row>
    <row r="43" spans="1:29" x14ac:dyDescent="0.3">
      <c r="A43" s="74"/>
      <c r="B43" s="74"/>
      <c r="C43" s="74"/>
      <c r="D43" s="74"/>
      <c r="E43" s="74"/>
      <c r="F43" s="74"/>
      <c r="G43" s="74"/>
      <c r="H43" s="74"/>
      <c r="I43" s="116"/>
      <c r="J43" s="116"/>
      <c r="K43" s="116"/>
      <c r="L43" s="116"/>
      <c r="M43" s="74"/>
      <c r="N43" s="74"/>
      <c r="O43" s="74"/>
      <c r="Z43" s="90"/>
      <c r="AA43" s="90"/>
      <c r="AB43" s="90"/>
      <c r="AC43" s="90"/>
    </row>
    <row r="44" spans="1:29" x14ac:dyDescent="0.3">
      <c r="A44" s="74"/>
      <c r="B44" s="74"/>
      <c r="C44" s="74"/>
      <c r="D44" s="74"/>
      <c r="E44" s="74"/>
      <c r="F44" s="74"/>
      <c r="G44" s="74"/>
      <c r="H44" s="74"/>
      <c r="I44" s="116"/>
      <c r="J44" s="116"/>
      <c r="K44" s="116"/>
      <c r="L44" s="116"/>
      <c r="M44" s="74"/>
      <c r="N44" s="74"/>
      <c r="O44" s="74"/>
      <c r="Z44" s="90"/>
      <c r="AA44" s="90"/>
      <c r="AB44" s="90"/>
      <c r="AC44" s="90"/>
    </row>
    <row r="45" spans="1:29" x14ac:dyDescent="0.3">
      <c r="A45" s="74"/>
      <c r="B45" s="74"/>
      <c r="C45" s="74"/>
      <c r="D45" s="74"/>
      <c r="E45" s="74"/>
      <c r="F45" s="74"/>
      <c r="G45" s="74"/>
      <c r="H45" s="74"/>
      <c r="I45" s="116"/>
      <c r="J45" s="116"/>
      <c r="K45" s="116"/>
      <c r="L45" s="116"/>
      <c r="M45" s="74"/>
      <c r="N45" s="74"/>
      <c r="O45" s="74"/>
      <c r="Z45" s="90"/>
      <c r="AA45" s="90"/>
      <c r="AB45" s="90"/>
      <c r="AC45" s="90"/>
    </row>
    <row r="46" spans="1:29" x14ac:dyDescent="0.3">
      <c r="A46" s="74"/>
      <c r="B46" s="74"/>
      <c r="C46" s="74"/>
      <c r="D46" s="74"/>
      <c r="E46" s="74"/>
      <c r="F46" s="74"/>
      <c r="G46" s="74"/>
      <c r="H46" s="74"/>
      <c r="I46" s="116"/>
      <c r="J46" s="116"/>
      <c r="K46" s="116"/>
      <c r="L46" s="116"/>
      <c r="M46" s="74"/>
      <c r="N46" s="74"/>
      <c r="O46" s="74"/>
      <c r="Z46" s="90"/>
      <c r="AA46" s="90"/>
      <c r="AB46" s="90"/>
      <c r="AC46" s="90"/>
    </row>
    <row r="47" spans="1:29" x14ac:dyDescent="0.3">
      <c r="A47" s="74"/>
      <c r="B47" s="74"/>
      <c r="C47" s="74"/>
      <c r="D47" s="74"/>
      <c r="E47" s="74"/>
      <c r="F47" s="74"/>
      <c r="G47" s="74"/>
      <c r="H47" s="74"/>
      <c r="I47" s="116"/>
      <c r="J47" s="116"/>
      <c r="K47" s="116"/>
      <c r="L47" s="116"/>
      <c r="M47" s="74"/>
      <c r="N47" s="74"/>
      <c r="O47" s="74"/>
      <c r="Z47" s="90"/>
      <c r="AA47" s="90"/>
      <c r="AB47" s="90"/>
      <c r="AC47" s="90"/>
    </row>
    <row r="48" spans="1:29" x14ac:dyDescent="0.3">
      <c r="A48" s="74"/>
      <c r="B48" s="74"/>
      <c r="C48" s="74"/>
      <c r="D48" s="74"/>
      <c r="E48" s="74"/>
      <c r="F48" s="74"/>
      <c r="G48" s="74"/>
      <c r="H48" s="74"/>
      <c r="I48" s="116"/>
      <c r="J48" s="116"/>
      <c r="K48" s="116"/>
      <c r="L48" s="116"/>
      <c r="M48" s="74"/>
      <c r="N48" s="74"/>
      <c r="O48" s="74"/>
      <c r="Z48" s="90"/>
      <c r="AA48" s="90"/>
      <c r="AB48" s="90"/>
      <c r="AC48" s="90"/>
    </row>
    <row r="49" spans="1:29" x14ac:dyDescent="0.3">
      <c r="A49" s="74"/>
      <c r="B49" s="74"/>
      <c r="C49" s="74"/>
      <c r="D49" s="74"/>
      <c r="E49" s="74"/>
      <c r="F49" s="74"/>
      <c r="G49" s="74"/>
      <c r="H49" s="74"/>
      <c r="I49" s="116"/>
      <c r="J49" s="116"/>
      <c r="K49" s="116"/>
      <c r="L49" s="116"/>
      <c r="M49" s="74"/>
      <c r="N49" s="74"/>
      <c r="O49" s="74"/>
      <c r="Z49" s="90"/>
      <c r="AA49" s="90"/>
      <c r="AB49" s="90"/>
      <c r="AC49" s="90"/>
    </row>
    <row r="50" spans="1:29" x14ac:dyDescent="0.3">
      <c r="A50" s="74"/>
      <c r="B50" s="74"/>
      <c r="C50" s="74"/>
      <c r="D50" s="74"/>
      <c r="E50" s="74"/>
      <c r="F50" s="74"/>
      <c r="G50" s="74"/>
      <c r="H50" s="74"/>
      <c r="I50" s="116"/>
      <c r="J50" s="116"/>
      <c r="K50" s="116"/>
      <c r="L50" s="116"/>
      <c r="M50" s="74"/>
      <c r="N50" s="74"/>
      <c r="O50" s="74"/>
      <c r="Z50" s="90"/>
      <c r="AA50" s="90"/>
      <c r="AB50" s="90"/>
      <c r="AC50" s="90"/>
    </row>
    <row r="51" spans="1:29" x14ac:dyDescent="0.3">
      <c r="A51" s="74"/>
      <c r="B51" s="74"/>
      <c r="C51" s="74"/>
      <c r="D51" s="74"/>
      <c r="E51" s="74"/>
      <c r="F51" s="74"/>
      <c r="G51" s="74"/>
      <c r="H51" s="74"/>
      <c r="I51" s="116"/>
      <c r="J51" s="116"/>
      <c r="K51" s="116"/>
      <c r="L51" s="116"/>
      <c r="M51" s="74"/>
      <c r="N51" s="74"/>
      <c r="O51" s="74"/>
      <c r="Z51" s="90"/>
      <c r="AA51" s="90"/>
      <c r="AB51" s="90"/>
      <c r="AC51" s="90"/>
    </row>
    <row r="52" spans="1:29" x14ac:dyDescent="0.3">
      <c r="A52" s="74"/>
      <c r="B52" s="74"/>
      <c r="C52" s="74"/>
      <c r="D52" s="74"/>
      <c r="E52" s="74"/>
      <c r="F52" s="74"/>
      <c r="G52" s="74"/>
      <c r="H52" s="74"/>
      <c r="I52" s="116"/>
      <c r="J52" s="116"/>
      <c r="K52" s="116"/>
      <c r="L52" s="116"/>
      <c r="M52" s="74"/>
      <c r="N52" s="74"/>
      <c r="O52" s="74"/>
      <c r="Z52" s="90"/>
      <c r="AA52" s="90"/>
      <c r="AB52" s="90"/>
      <c r="AC52" s="90"/>
    </row>
    <row r="53" spans="1:29" x14ac:dyDescent="0.3">
      <c r="A53" s="74"/>
      <c r="B53" s="74"/>
      <c r="C53" s="74"/>
      <c r="D53" s="74"/>
      <c r="E53" s="74"/>
      <c r="F53" s="74"/>
      <c r="G53" s="74"/>
      <c r="H53" s="74"/>
      <c r="I53" s="116"/>
      <c r="J53" s="116"/>
      <c r="K53" s="116"/>
      <c r="L53" s="116"/>
      <c r="M53" s="74"/>
      <c r="N53" s="74"/>
      <c r="O53" s="74"/>
    </row>
    <row r="54" spans="1:29" x14ac:dyDescent="0.3">
      <c r="A54" s="74"/>
      <c r="B54" s="74"/>
      <c r="C54" s="74"/>
      <c r="D54" s="74"/>
      <c r="E54" s="74"/>
      <c r="F54" s="74"/>
      <c r="G54" s="74"/>
      <c r="H54" s="74"/>
      <c r="I54" s="116"/>
      <c r="J54" s="116"/>
      <c r="K54" s="116"/>
      <c r="L54" s="116"/>
      <c r="M54" s="74"/>
      <c r="N54" s="74"/>
      <c r="O54" s="74"/>
    </row>
    <row r="55" spans="1:29" x14ac:dyDescent="0.3">
      <c r="A55" s="74"/>
      <c r="B55" s="74"/>
      <c r="C55" s="74"/>
      <c r="D55" s="74"/>
      <c r="E55" s="74"/>
      <c r="F55" s="74"/>
      <c r="G55" s="74"/>
      <c r="H55" s="74"/>
      <c r="I55" s="116"/>
      <c r="J55" s="116"/>
      <c r="K55" s="116"/>
      <c r="L55" s="116"/>
      <c r="M55" s="74"/>
      <c r="N55" s="74"/>
      <c r="O55" s="74"/>
    </row>
    <row r="56" spans="1:29" x14ac:dyDescent="0.3">
      <c r="A56" s="74"/>
      <c r="B56" s="74"/>
      <c r="C56" s="74"/>
      <c r="D56" s="74"/>
      <c r="E56" s="74"/>
      <c r="F56" s="74"/>
      <c r="G56" s="74"/>
      <c r="H56" s="74"/>
      <c r="I56" s="116"/>
      <c r="J56" s="116"/>
      <c r="K56" s="116"/>
      <c r="L56" s="116"/>
      <c r="M56" s="74"/>
      <c r="N56" s="74"/>
      <c r="O56" s="74"/>
    </row>
    <row r="57" spans="1:29" x14ac:dyDescent="0.3">
      <c r="A57" s="74"/>
      <c r="B57" s="74"/>
      <c r="C57" s="74"/>
      <c r="D57" s="74"/>
      <c r="E57" s="74"/>
      <c r="F57" s="74"/>
      <c r="G57" s="74"/>
      <c r="H57" s="74"/>
      <c r="I57" s="116"/>
      <c r="J57" s="116"/>
      <c r="K57" s="116"/>
      <c r="L57" s="116"/>
      <c r="M57" s="74"/>
      <c r="N57" s="74"/>
      <c r="O57" s="74"/>
    </row>
    <row r="58" spans="1:29" x14ac:dyDescent="0.3">
      <c r="A58" s="74"/>
      <c r="B58" s="74"/>
      <c r="C58" s="74"/>
      <c r="D58" s="74"/>
      <c r="E58" s="74"/>
      <c r="F58" s="74"/>
      <c r="G58" s="74"/>
      <c r="H58" s="74"/>
      <c r="I58" s="116"/>
      <c r="J58" s="116"/>
      <c r="K58" s="116"/>
      <c r="L58" s="116"/>
      <c r="M58" s="74"/>
      <c r="N58" s="74"/>
      <c r="O58" s="74"/>
    </row>
    <row r="59" spans="1:29" x14ac:dyDescent="0.3">
      <c r="A59" s="74"/>
      <c r="B59" s="74"/>
      <c r="C59" s="74"/>
      <c r="D59" s="74"/>
      <c r="E59" s="74"/>
      <c r="F59" s="74"/>
      <c r="G59" s="74"/>
      <c r="H59" s="74"/>
      <c r="I59" s="116"/>
      <c r="J59" s="116"/>
      <c r="K59" s="116"/>
      <c r="L59" s="116"/>
      <c r="M59" s="74"/>
      <c r="N59" s="74"/>
      <c r="O59" s="74"/>
    </row>
    <row r="60" spans="1:29" x14ac:dyDescent="0.3">
      <c r="A60" s="74"/>
      <c r="B60" s="74"/>
      <c r="C60" s="74"/>
      <c r="D60" s="74"/>
      <c r="E60" s="74"/>
      <c r="F60" s="74"/>
      <c r="G60" s="74"/>
      <c r="H60" s="74"/>
      <c r="I60" s="116"/>
      <c r="J60" s="116"/>
      <c r="K60" s="116"/>
      <c r="L60" s="116"/>
      <c r="M60" s="74"/>
      <c r="N60" s="74"/>
      <c r="O60" s="74"/>
    </row>
    <row r="61" spans="1:29" x14ac:dyDescent="0.3">
      <c r="A61" s="74"/>
      <c r="B61" s="74"/>
      <c r="C61" s="74"/>
      <c r="D61" s="74"/>
      <c r="E61" s="74"/>
      <c r="F61" s="74"/>
      <c r="G61" s="74"/>
      <c r="H61" s="74"/>
      <c r="I61" s="116"/>
      <c r="J61" s="116"/>
      <c r="K61" s="116"/>
      <c r="L61" s="116"/>
      <c r="M61" s="74"/>
      <c r="N61" s="74"/>
      <c r="O61" s="74"/>
    </row>
    <row r="62" spans="1:29" x14ac:dyDescent="0.3">
      <c r="A62" s="74"/>
      <c r="B62" s="74"/>
      <c r="C62" s="74"/>
      <c r="D62" s="74"/>
      <c r="E62" s="74"/>
      <c r="F62" s="74"/>
      <c r="G62" s="74"/>
      <c r="H62" s="74"/>
      <c r="I62" s="116"/>
      <c r="J62" s="116"/>
      <c r="K62" s="116"/>
      <c r="L62" s="116"/>
      <c r="M62" s="74"/>
      <c r="N62" s="74"/>
      <c r="O62" s="74"/>
    </row>
    <row r="63" spans="1:29" x14ac:dyDescent="0.3">
      <c r="A63" s="74"/>
      <c r="B63" s="74"/>
      <c r="C63" s="74"/>
      <c r="D63" s="74"/>
      <c r="E63" s="74"/>
      <c r="F63" s="74"/>
      <c r="G63" s="74"/>
      <c r="H63" s="74"/>
      <c r="I63" s="116"/>
      <c r="J63" s="116"/>
      <c r="K63" s="116"/>
      <c r="L63" s="116"/>
      <c r="M63" s="74"/>
      <c r="N63" s="74"/>
      <c r="O63" s="74"/>
    </row>
    <row r="64" spans="1:29" x14ac:dyDescent="0.3">
      <c r="A64" s="74"/>
      <c r="B64" s="74"/>
      <c r="C64" s="74"/>
      <c r="D64" s="74"/>
      <c r="E64" s="74"/>
      <c r="F64" s="74"/>
      <c r="G64" s="74"/>
      <c r="H64" s="74"/>
      <c r="I64" s="116"/>
      <c r="J64" s="116"/>
      <c r="K64" s="116"/>
      <c r="L64" s="116"/>
      <c r="M64" s="74"/>
      <c r="N64" s="74"/>
      <c r="O64" s="74"/>
    </row>
    <row r="65" spans="1:15" x14ac:dyDescent="0.3">
      <c r="A65" s="74"/>
      <c r="B65" s="74"/>
      <c r="C65" s="74"/>
      <c r="D65" s="74"/>
      <c r="E65" s="74"/>
      <c r="F65" s="74"/>
      <c r="G65" s="74"/>
      <c r="H65" s="74"/>
      <c r="I65" s="116"/>
      <c r="J65" s="116"/>
      <c r="K65" s="116"/>
      <c r="L65" s="116"/>
      <c r="M65" s="74"/>
      <c r="N65" s="74"/>
      <c r="O65" s="74"/>
    </row>
    <row r="66" spans="1:15" x14ac:dyDescent="0.3">
      <c r="A66" s="74"/>
      <c r="B66" s="74"/>
      <c r="C66" s="74"/>
      <c r="D66" s="74"/>
      <c r="E66" s="74"/>
      <c r="F66" s="74"/>
      <c r="G66" s="74"/>
      <c r="H66" s="74"/>
      <c r="I66" s="116"/>
      <c r="J66" s="116"/>
      <c r="K66" s="116"/>
      <c r="L66" s="116"/>
      <c r="M66" s="74"/>
      <c r="N66" s="74"/>
      <c r="O66" s="74"/>
    </row>
    <row r="67" spans="1:15" x14ac:dyDescent="0.3">
      <c r="A67" s="74"/>
      <c r="B67" s="74"/>
      <c r="C67" s="74"/>
      <c r="D67" s="74"/>
      <c r="E67" s="74"/>
      <c r="F67" s="74"/>
      <c r="G67" s="74"/>
      <c r="H67" s="74"/>
      <c r="I67" s="116"/>
      <c r="J67" s="116"/>
      <c r="K67" s="116"/>
      <c r="L67" s="116"/>
      <c r="M67" s="74"/>
      <c r="N67" s="74"/>
      <c r="O67" s="74"/>
    </row>
    <row r="68" spans="1:15" x14ac:dyDescent="0.3">
      <c r="A68" s="74"/>
      <c r="B68" s="74"/>
      <c r="C68" s="74"/>
      <c r="D68" s="74"/>
      <c r="E68" s="74"/>
      <c r="F68" s="74"/>
      <c r="G68" s="74"/>
      <c r="H68" s="74"/>
      <c r="I68" s="116"/>
      <c r="J68" s="116"/>
      <c r="K68" s="116"/>
      <c r="L68" s="116"/>
      <c r="M68" s="74"/>
      <c r="N68" s="74"/>
      <c r="O68" s="74"/>
    </row>
    <row r="69" spans="1:15" x14ac:dyDescent="0.3">
      <c r="A69" s="74"/>
      <c r="B69" s="74"/>
      <c r="C69" s="74"/>
      <c r="D69" s="74"/>
      <c r="E69" s="74"/>
      <c r="F69" s="74"/>
      <c r="G69" s="74"/>
      <c r="H69" s="74"/>
      <c r="I69" s="116"/>
      <c r="J69" s="116"/>
      <c r="K69" s="116"/>
      <c r="L69" s="116"/>
      <c r="M69" s="74"/>
      <c r="N69" s="74"/>
      <c r="O69" s="74"/>
    </row>
    <row r="70" spans="1:15" x14ac:dyDescent="0.3">
      <c r="A70" s="74"/>
      <c r="B70" s="74"/>
      <c r="C70" s="74"/>
      <c r="D70" s="74"/>
      <c r="E70" s="74"/>
      <c r="F70" s="74"/>
      <c r="G70" s="74"/>
      <c r="H70" s="74"/>
      <c r="I70" s="116"/>
      <c r="J70" s="116"/>
      <c r="K70" s="116"/>
      <c r="L70" s="116"/>
      <c r="M70" s="74"/>
      <c r="N70" s="74"/>
      <c r="O70" s="74"/>
    </row>
    <row r="71" spans="1:15" x14ac:dyDescent="0.3">
      <c r="A71" s="74"/>
      <c r="B71" s="74"/>
      <c r="C71" s="74"/>
      <c r="D71" s="74"/>
      <c r="E71" s="74"/>
      <c r="F71" s="74"/>
      <c r="G71" s="74"/>
      <c r="H71" s="74"/>
      <c r="I71" s="116"/>
      <c r="J71" s="116"/>
      <c r="K71" s="116"/>
      <c r="L71" s="116"/>
      <c r="M71" s="74"/>
      <c r="N71" s="74"/>
      <c r="O71" s="74"/>
    </row>
    <row r="72" spans="1:15" x14ac:dyDescent="0.3">
      <c r="A72" s="74"/>
      <c r="B72" s="74"/>
      <c r="C72" s="74"/>
      <c r="D72" s="74"/>
      <c r="E72" s="74"/>
      <c r="F72" s="74"/>
      <c r="G72" s="74"/>
      <c r="H72" s="74"/>
      <c r="I72" s="116"/>
      <c r="J72" s="116"/>
      <c r="K72" s="116"/>
      <c r="L72" s="116"/>
      <c r="M72" s="74"/>
      <c r="N72" s="74"/>
      <c r="O72" s="74"/>
    </row>
    <row r="73" spans="1:15" x14ac:dyDescent="0.3">
      <c r="A73" s="74"/>
      <c r="B73" s="74"/>
      <c r="C73" s="74"/>
      <c r="D73" s="74"/>
      <c r="E73" s="74"/>
      <c r="F73" s="74"/>
      <c r="G73" s="74"/>
      <c r="H73" s="74"/>
      <c r="I73" s="116"/>
      <c r="J73" s="116"/>
      <c r="K73" s="116"/>
      <c r="L73" s="116"/>
      <c r="M73" s="74"/>
      <c r="N73" s="74"/>
      <c r="O73" s="74"/>
    </row>
    <row r="74" spans="1:15" x14ac:dyDescent="0.3">
      <c r="A74" s="74"/>
      <c r="B74" s="74"/>
      <c r="C74" s="74"/>
      <c r="D74" s="74"/>
      <c r="E74" s="74"/>
      <c r="F74" s="74"/>
      <c r="G74" s="74"/>
      <c r="H74" s="74"/>
      <c r="I74" s="116"/>
      <c r="J74" s="116"/>
      <c r="K74" s="116"/>
      <c r="L74" s="116"/>
      <c r="M74" s="74"/>
      <c r="N74" s="74"/>
      <c r="O74" s="74"/>
    </row>
    <row r="75" spans="1:15" x14ac:dyDescent="0.3">
      <c r="A75" s="74"/>
      <c r="B75" s="74"/>
      <c r="C75" s="74"/>
      <c r="D75" s="74"/>
      <c r="E75" s="74"/>
      <c r="F75" s="74"/>
      <c r="G75" s="74"/>
      <c r="H75" s="74"/>
      <c r="I75" s="116"/>
      <c r="J75" s="116"/>
      <c r="K75" s="116"/>
      <c r="L75" s="116"/>
      <c r="M75" s="74"/>
      <c r="N75" s="74"/>
      <c r="O75" s="74"/>
    </row>
    <row r="76" spans="1:15" x14ac:dyDescent="0.3">
      <c r="A76" s="74"/>
      <c r="B76" s="74"/>
      <c r="C76" s="74"/>
      <c r="D76" s="74"/>
      <c r="E76" s="74"/>
      <c r="F76" s="74"/>
      <c r="G76" s="74"/>
      <c r="H76" s="74"/>
      <c r="I76" s="116"/>
      <c r="J76" s="116"/>
      <c r="K76" s="116"/>
      <c r="L76" s="116"/>
      <c r="M76" s="74"/>
      <c r="N76" s="74"/>
      <c r="O76" s="74"/>
    </row>
    <row r="77" spans="1:15" x14ac:dyDescent="0.3">
      <c r="A77" s="74"/>
      <c r="B77" s="74"/>
      <c r="C77" s="74"/>
      <c r="D77" s="74"/>
      <c r="E77" s="74"/>
      <c r="F77" s="74"/>
      <c r="G77" s="74"/>
      <c r="H77" s="74"/>
      <c r="I77" s="116"/>
      <c r="J77" s="116"/>
      <c r="K77" s="116"/>
      <c r="L77" s="116"/>
      <c r="M77" s="74"/>
      <c r="N77" s="74"/>
      <c r="O77" s="74"/>
    </row>
    <row r="78" spans="1:15" x14ac:dyDescent="0.3">
      <c r="A78" s="74"/>
      <c r="B78" s="74"/>
      <c r="C78" s="74"/>
      <c r="D78" s="74"/>
      <c r="E78" s="74"/>
      <c r="F78" s="74"/>
      <c r="G78" s="74"/>
      <c r="H78" s="74"/>
      <c r="I78" s="116"/>
      <c r="J78" s="116"/>
      <c r="K78" s="116"/>
      <c r="L78" s="116"/>
      <c r="M78" s="74"/>
      <c r="N78" s="74"/>
      <c r="O78" s="74"/>
    </row>
    <row r="79" spans="1:15" x14ac:dyDescent="0.3">
      <c r="A79" s="74"/>
      <c r="B79" s="74"/>
      <c r="C79" s="74"/>
      <c r="D79" s="74"/>
      <c r="E79" s="74"/>
      <c r="F79" s="74"/>
      <c r="G79" s="74"/>
      <c r="H79" s="74"/>
      <c r="I79" s="116"/>
      <c r="J79" s="116"/>
      <c r="K79" s="116"/>
      <c r="L79" s="116"/>
      <c r="M79" s="74"/>
      <c r="N79" s="74"/>
      <c r="O79" s="74"/>
    </row>
    <row r="80" spans="1:15" x14ac:dyDescent="0.3">
      <c r="A80" s="74"/>
      <c r="B80" s="74"/>
      <c r="C80" s="74"/>
      <c r="D80" s="74"/>
      <c r="E80" s="74"/>
      <c r="F80" s="74"/>
      <c r="G80" s="74"/>
      <c r="H80" s="74"/>
      <c r="I80" s="116"/>
      <c r="J80" s="116"/>
      <c r="K80" s="116"/>
      <c r="L80" s="116"/>
      <c r="M80" s="74"/>
      <c r="N80" s="74"/>
      <c r="O80" s="74"/>
    </row>
    <row r="81" spans="1:15" x14ac:dyDescent="0.3">
      <c r="A81" s="74"/>
      <c r="B81" s="74"/>
      <c r="C81" s="74"/>
      <c r="D81" s="74"/>
      <c r="E81" s="74"/>
      <c r="F81" s="74"/>
      <c r="G81" s="74"/>
      <c r="H81" s="74"/>
      <c r="I81" s="116"/>
      <c r="J81" s="116"/>
      <c r="K81" s="116"/>
      <c r="L81" s="116"/>
      <c r="M81" s="74"/>
      <c r="N81" s="74"/>
      <c r="O81" s="74"/>
    </row>
    <row r="82" spans="1:15" x14ac:dyDescent="0.3">
      <c r="A82" s="74"/>
      <c r="B82" s="74"/>
      <c r="C82" s="74"/>
      <c r="D82" s="74"/>
      <c r="E82" s="74"/>
      <c r="F82" s="74"/>
      <c r="G82" s="74"/>
      <c r="H82" s="74"/>
      <c r="I82" s="116"/>
      <c r="J82" s="116"/>
      <c r="K82" s="116"/>
      <c r="L82" s="116"/>
      <c r="M82" s="74"/>
      <c r="N82" s="74"/>
      <c r="O82" s="74"/>
    </row>
    <row r="83" spans="1:15" x14ac:dyDescent="0.3">
      <c r="A83" s="74"/>
      <c r="B83" s="74"/>
      <c r="C83" s="74"/>
      <c r="D83" s="74"/>
      <c r="E83" s="74"/>
      <c r="F83" s="74"/>
      <c r="G83" s="74"/>
      <c r="H83" s="74"/>
      <c r="I83" s="116"/>
      <c r="J83" s="116"/>
      <c r="K83" s="116"/>
      <c r="L83" s="116"/>
      <c r="M83" s="74"/>
      <c r="N83" s="74"/>
      <c r="O83" s="74"/>
    </row>
    <row r="84" spans="1:15" x14ac:dyDescent="0.3">
      <c r="A84" s="74"/>
      <c r="B84" s="74"/>
      <c r="C84" s="74"/>
      <c r="D84" s="74"/>
      <c r="E84" s="74"/>
      <c r="F84" s="74"/>
      <c r="G84" s="74"/>
      <c r="H84" s="74"/>
      <c r="I84" s="116"/>
      <c r="J84" s="116"/>
      <c r="K84" s="116"/>
      <c r="L84" s="116"/>
      <c r="M84" s="74"/>
      <c r="N84" s="74"/>
      <c r="O84" s="74"/>
    </row>
    <row r="85" spans="1:15" x14ac:dyDescent="0.3">
      <c r="A85" s="74"/>
      <c r="B85" s="74"/>
      <c r="C85" s="74"/>
      <c r="D85" s="74"/>
      <c r="E85" s="74"/>
      <c r="F85" s="74"/>
      <c r="G85" s="74"/>
      <c r="H85" s="74"/>
      <c r="I85" s="116"/>
      <c r="J85" s="116"/>
      <c r="K85" s="116"/>
      <c r="L85" s="116"/>
      <c r="M85" s="74"/>
      <c r="N85" s="74"/>
      <c r="O85" s="74"/>
    </row>
    <row r="86" spans="1:15" x14ac:dyDescent="0.3">
      <c r="A86" s="74"/>
      <c r="B86" s="74"/>
      <c r="C86" s="74"/>
      <c r="D86" s="74"/>
      <c r="E86" s="74"/>
      <c r="F86" s="74"/>
      <c r="G86" s="74"/>
      <c r="H86" s="74"/>
      <c r="I86" s="116"/>
      <c r="J86" s="116"/>
      <c r="K86" s="116"/>
      <c r="L86" s="116"/>
      <c r="M86" s="74"/>
      <c r="N86" s="74"/>
      <c r="O86" s="74"/>
    </row>
    <row r="87" spans="1:15" x14ac:dyDescent="0.3">
      <c r="A87" s="74"/>
      <c r="B87" s="74"/>
      <c r="C87" s="74"/>
      <c r="D87" s="74"/>
      <c r="E87" s="74"/>
      <c r="F87" s="74"/>
      <c r="G87" s="74"/>
      <c r="H87" s="74"/>
      <c r="I87" s="116"/>
      <c r="J87" s="116"/>
      <c r="K87" s="116"/>
      <c r="L87" s="116"/>
      <c r="M87" s="74"/>
      <c r="N87" s="74"/>
      <c r="O87" s="74"/>
    </row>
    <row r="88" spans="1:15" x14ac:dyDescent="0.3">
      <c r="A88" s="74"/>
      <c r="B88" s="74"/>
      <c r="C88" s="74"/>
      <c r="D88" s="74"/>
      <c r="E88" s="74"/>
      <c r="F88" s="74"/>
      <c r="G88" s="74"/>
      <c r="H88" s="74"/>
      <c r="I88" s="116"/>
      <c r="J88" s="116"/>
      <c r="K88" s="116"/>
      <c r="L88" s="116"/>
      <c r="M88" s="74"/>
      <c r="N88" s="74"/>
      <c r="O88" s="74"/>
    </row>
    <row r="89" spans="1:15" x14ac:dyDescent="0.3">
      <c r="A89" s="74"/>
      <c r="B89" s="74"/>
      <c r="C89" s="74"/>
      <c r="D89" s="74"/>
      <c r="E89" s="74"/>
      <c r="F89" s="74"/>
      <c r="G89" s="74"/>
      <c r="H89" s="74"/>
      <c r="I89" s="116"/>
      <c r="J89" s="116"/>
      <c r="K89" s="116"/>
      <c r="L89" s="116"/>
      <c r="M89" s="74"/>
      <c r="N89" s="74"/>
      <c r="O89" s="74"/>
    </row>
    <row r="90" spans="1:15" x14ac:dyDescent="0.3">
      <c r="A90" s="74"/>
      <c r="B90" s="74"/>
      <c r="C90" s="74"/>
      <c r="D90" s="74"/>
      <c r="E90" s="74"/>
      <c r="F90" s="74"/>
      <c r="G90" s="74"/>
      <c r="H90" s="74"/>
      <c r="I90" s="116"/>
      <c r="J90" s="116"/>
      <c r="K90" s="116"/>
      <c r="L90" s="116"/>
      <c r="M90" s="74"/>
      <c r="N90" s="74"/>
      <c r="O90" s="74"/>
    </row>
    <row r="91" spans="1:15" x14ac:dyDescent="0.3">
      <c r="A91" s="74"/>
      <c r="B91" s="74"/>
      <c r="C91" s="74"/>
      <c r="D91" s="74"/>
      <c r="E91" s="74"/>
      <c r="F91" s="74"/>
      <c r="G91" s="74"/>
      <c r="H91" s="74"/>
      <c r="I91" s="116"/>
      <c r="J91" s="116"/>
      <c r="K91" s="116"/>
      <c r="L91" s="116"/>
      <c r="M91" s="74"/>
      <c r="N91" s="74"/>
      <c r="O91" s="74"/>
    </row>
    <row r="92" spans="1:15" x14ac:dyDescent="0.3">
      <c r="A92" s="74"/>
      <c r="B92" s="74"/>
      <c r="C92" s="74"/>
      <c r="D92" s="74"/>
      <c r="E92" s="74"/>
      <c r="F92" s="74"/>
      <c r="G92" s="74"/>
      <c r="H92" s="74"/>
      <c r="I92" s="116"/>
      <c r="J92" s="116"/>
      <c r="K92" s="116"/>
      <c r="L92" s="116"/>
      <c r="M92" s="74"/>
      <c r="N92" s="74"/>
      <c r="O92" s="74"/>
    </row>
    <row r="93" spans="1:15" x14ac:dyDescent="0.3">
      <c r="A93" s="74"/>
      <c r="B93" s="74"/>
      <c r="C93" s="74"/>
      <c r="D93" s="74"/>
      <c r="E93" s="74"/>
      <c r="F93" s="74"/>
      <c r="G93" s="74"/>
      <c r="H93" s="74"/>
      <c r="I93" s="116"/>
      <c r="J93" s="116"/>
      <c r="K93" s="116"/>
      <c r="L93" s="116"/>
      <c r="M93" s="74"/>
      <c r="N93" s="74"/>
      <c r="O93" s="74"/>
    </row>
    <row r="94" spans="1:15" x14ac:dyDescent="0.3">
      <c r="A94" s="74"/>
      <c r="B94" s="74"/>
      <c r="C94" s="74"/>
      <c r="D94" s="74"/>
      <c r="E94" s="74"/>
      <c r="F94" s="74"/>
      <c r="G94" s="74"/>
      <c r="H94" s="74"/>
      <c r="I94" s="116"/>
      <c r="J94" s="116"/>
      <c r="K94" s="116"/>
      <c r="L94" s="116"/>
      <c r="M94" s="74"/>
      <c r="N94" s="74"/>
      <c r="O94" s="74"/>
    </row>
    <row r="95" spans="1:15" x14ac:dyDescent="0.3">
      <c r="A95" s="74"/>
      <c r="B95" s="74"/>
      <c r="C95" s="74"/>
      <c r="D95" s="74"/>
      <c r="E95" s="74"/>
      <c r="F95" s="74"/>
      <c r="G95" s="74"/>
      <c r="H95" s="74"/>
      <c r="I95" s="116"/>
      <c r="J95" s="116"/>
      <c r="K95" s="116"/>
      <c r="L95" s="116"/>
      <c r="M95" s="74"/>
      <c r="N95" s="74"/>
      <c r="O95" s="74"/>
    </row>
    <row r="96" spans="1:15" x14ac:dyDescent="0.3">
      <c r="A96" s="74"/>
      <c r="B96" s="74"/>
      <c r="C96" s="74"/>
      <c r="D96" s="74"/>
      <c r="E96" s="74"/>
      <c r="F96" s="74"/>
      <c r="G96" s="74"/>
      <c r="H96" s="74"/>
      <c r="I96" s="116"/>
      <c r="J96" s="116"/>
      <c r="K96" s="116"/>
      <c r="L96" s="116"/>
      <c r="M96" s="74"/>
      <c r="N96" s="74"/>
      <c r="O96" s="74"/>
    </row>
    <row r="97" spans="1:15" x14ac:dyDescent="0.3">
      <c r="A97" s="74"/>
      <c r="B97" s="74"/>
      <c r="C97" s="74"/>
      <c r="D97" s="74"/>
      <c r="E97" s="74"/>
      <c r="F97" s="74"/>
      <c r="G97" s="74"/>
      <c r="H97" s="74"/>
      <c r="I97" s="116"/>
      <c r="J97" s="116"/>
      <c r="K97" s="116"/>
      <c r="L97" s="116"/>
      <c r="M97" s="74"/>
      <c r="N97" s="74"/>
      <c r="O97" s="74"/>
    </row>
    <row r="98" spans="1:15" x14ac:dyDescent="0.3">
      <c r="A98" s="74"/>
      <c r="B98" s="74"/>
      <c r="C98" s="74"/>
      <c r="D98" s="74"/>
      <c r="E98" s="74"/>
      <c r="F98" s="74"/>
      <c r="G98" s="74"/>
      <c r="H98" s="74"/>
      <c r="I98" s="116"/>
      <c r="J98" s="116"/>
      <c r="K98" s="116"/>
      <c r="L98" s="116"/>
      <c r="M98" s="74"/>
      <c r="N98" s="74"/>
      <c r="O98" s="74"/>
    </row>
    <row r="99" spans="1:15" x14ac:dyDescent="0.3">
      <c r="A99" s="74"/>
      <c r="B99" s="74"/>
      <c r="C99" s="74"/>
      <c r="D99" s="74"/>
      <c r="E99" s="74"/>
      <c r="F99" s="74"/>
      <c r="G99" s="74"/>
      <c r="H99" s="74"/>
      <c r="I99" s="116"/>
      <c r="J99" s="116"/>
      <c r="K99" s="116"/>
      <c r="L99" s="116"/>
      <c r="M99" s="74"/>
      <c r="N99" s="74"/>
      <c r="O99" s="74"/>
    </row>
    <row r="100" spans="1:15" x14ac:dyDescent="0.3">
      <c r="A100" s="74"/>
      <c r="B100" s="74"/>
      <c r="C100" s="74"/>
      <c r="D100" s="74"/>
      <c r="E100" s="74"/>
      <c r="F100" s="74"/>
      <c r="G100" s="74"/>
      <c r="H100" s="74"/>
      <c r="I100" s="116"/>
      <c r="J100" s="116"/>
      <c r="K100" s="116"/>
      <c r="L100" s="116"/>
      <c r="M100" s="74"/>
      <c r="N100" s="74"/>
      <c r="O100" s="74"/>
    </row>
    <row r="101" spans="1:15" x14ac:dyDescent="0.3">
      <c r="A101" s="74"/>
      <c r="B101" s="74"/>
      <c r="C101" s="74"/>
      <c r="D101" s="74"/>
      <c r="E101" s="74"/>
      <c r="F101" s="74"/>
      <c r="G101" s="74"/>
      <c r="H101" s="74"/>
      <c r="I101" s="116"/>
      <c r="J101" s="116"/>
      <c r="K101" s="116"/>
      <c r="L101" s="116"/>
      <c r="M101" s="74"/>
      <c r="N101" s="74"/>
      <c r="O101" s="74"/>
    </row>
    <row r="102" spans="1:15" x14ac:dyDescent="0.3">
      <c r="A102" s="74"/>
      <c r="B102" s="74"/>
      <c r="C102" s="74"/>
      <c r="D102" s="74"/>
      <c r="E102" s="74"/>
      <c r="F102" s="74"/>
      <c r="G102" s="74"/>
      <c r="H102" s="74"/>
      <c r="I102" s="116"/>
      <c r="J102" s="116"/>
      <c r="K102" s="116"/>
      <c r="L102" s="116"/>
      <c r="M102" s="74"/>
      <c r="N102" s="74"/>
      <c r="O102" s="74"/>
    </row>
    <row r="103" spans="1:15" x14ac:dyDescent="0.3">
      <c r="A103" s="74"/>
      <c r="B103" s="74"/>
      <c r="C103" s="74"/>
      <c r="D103" s="74"/>
      <c r="E103" s="74"/>
      <c r="F103" s="74"/>
      <c r="G103" s="74"/>
      <c r="H103" s="74"/>
      <c r="I103" s="116"/>
      <c r="J103" s="116"/>
      <c r="K103" s="116"/>
      <c r="L103" s="116"/>
      <c r="M103" s="74"/>
      <c r="N103" s="74"/>
      <c r="O103" s="74"/>
    </row>
    <row r="104" spans="1:15" x14ac:dyDescent="0.3">
      <c r="A104" s="74"/>
      <c r="B104" s="74"/>
      <c r="C104" s="74"/>
      <c r="D104" s="74"/>
      <c r="E104" s="74"/>
      <c r="F104" s="74"/>
      <c r="G104" s="74"/>
      <c r="H104" s="74"/>
      <c r="I104" s="116"/>
      <c r="J104" s="116"/>
      <c r="K104" s="116"/>
      <c r="L104" s="116"/>
      <c r="M104" s="74"/>
      <c r="N104" s="74"/>
      <c r="O104" s="74"/>
    </row>
    <row r="105" spans="1:15" x14ac:dyDescent="0.3">
      <c r="A105" s="74"/>
      <c r="B105" s="74"/>
      <c r="C105" s="74"/>
      <c r="D105" s="74"/>
      <c r="E105" s="74"/>
      <c r="F105" s="74"/>
      <c r="G105" s="74"/>
      <c r="H105" s="74"/>
      <c r="I105" s="116"/>
      <c r="J105" s="116"/>
      <c r="K105" s="116"/>
      <c r="L105" s="116"/>
      <c r="M105" s="74"/>
      <c r="N105" s="74"/>
      <c r="O105" s="74"/>
    </row>
    <row r="106" spans="1:15" x14ac:dyDescent="0.3">
      <c r="A106" s="74"/>
      <c r="B106" s="74"/>
      <c r="C106" s="74"/>
      <c r="D106" s="74"/>
      <c r="E106" s="74"/>
      <c r="F106" s="74"/>
      <c r="G106" s="74"/>
      <c r="H106" s="74"/>
      <c r="I106" s="116"/>
      <c r="J106" s="116"/>
      <c r="K106" s="116"/>
      <c r="L106" s="116"/>
      <c r="M106" s="74"/>
      <c r="N106" s="74"/>
      <c r="O106" s="74"/>
    </row>
    <row r="107" spans="1:15" x14ac:dyDescent="0.3">
      <c r="B107" s="74"/>
      <c r="C107" s="74"/>
    </row>
    <row r="108" spans="1:15" x14ac:dyDescent="0.3">
      <c r="B108" s="74"/>
      <c r="C108" s="74"/>
    </row>
    <row r="109" spans="1:15" x14ac:dyDescent="0.3">
      <c r="B109" s="74"/>
      <c r="C109" s="74"/>
    </row>
    <row r="110" spans="1:15" x14ac:dyDescent="0.3">
      <c r="B110" s="74"/>
      <c r="C110" s="74"/>
    </row>
    <row r="111" spans="1:15" x14ac:dyDescent="0.3">
      <c r="B111" s="74"/>
      <c r="C111" s="74"/>
    </row>
    <row r="112" spans="1:15" x14ac:dyDescent="0.3">
      <c r="B112" s="74"/>
      <c r="C112" s="74"/>
    </row>
    <row r="113" spans="2:3" x14ac:dyDescent="0.3">
      <c r="B113" s="74"/>
      <c r="C113" s="74"/>
    </row>
    <row r="114" spans="2:3" x14ac:dyDescent="0.3">
      <c r="B114" s="74"/>
      <c r="C114" s="74"/>
    </row>
    <row r="115" spans="2:3" x14ac:dyDescent="0.3">
      <c r="B115" s="74"/>
      <c r="C115" s="74"/>
    </row>
    <row r="116" spans="2:3" x14ac:dyDescent="0.3">
      <c r="B116" s="74"/>
      <c r="C116" s="7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2"/>
  <sheetViews>
    <sheetView workbookViewId="0">
      <selection activeCell="J32" sqref="J32"/>
    </sheetView>
  </sheetViews>
  <sheetFormatPr defaultRowHeight="15" x14ac:dyDescent="0.25"/>
  <cols>
    <col min="1" max="1" width="5" bestFit="1" customWidth="1"/>
    <col min="2" max="2" width="5.7109375" bestFit="1" customWidth="1"/>
    <col min="3" max="3" width="12" bestFit="1" customWidth="1"/>
    <col min="4" max="10" width="12" customWidth="1"/>
    <col min="11" max="11" width="11.7109375" customWidth="1"/>
    <col min="12" max="16" width="11.7109375" bestFit="1" customWidth="1"/>
    <col min="17" max="17" width="12" bestFit="1" customWidth="1"/>
    <col min="18" max="19" width="11.7109375" bestFit="1" customWidth="1"/>
    <col min="20" max="21" width="12.7109375" bestFit="1" customWidth="1"/>
    <col min="23" max="23" width="8.42578125" bestFit="1" customWidth="1"/>
  </cols>
  <sheetData>
    <row r="1" spans="1:21" x14ac:dyDescent="0.25">
      <c r="B1">
        <v>7</v>
      </c>
      <c r="D1" t="s">
        <v>48</v>
      </c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x14ac:dyDescent="0.25">
      <c r="A2" s="118" t="s">
        <v>47</v>
      </c>
      <c r="B2" s="118" t="s">
        <v>46</v>
      </c>
    </row>
    <row r="3" spans="1:21" x14ac:dyDescent="0.25">
      <c r="A3" s="117">
        <v>1</v>
      </c>
      <c r="B3" s="117">
        <v>2</v>
      </c>
      <c r="D3" t="str">
        <f>IF(A3&gt;=$B$1,AVERAGE(B3:INDEX($B$3:$B$52,A3-$B$1+1)),"")</f>
        <v/>
      </c>
      <c r="E3" t="str">
        <f>IF(ROW(B3)-$B$1-1&gt;0,AVERAGE(B3:INDEX($B$3:$B$52,ROW(B3)-$B$1-1)),"")</f>
        <v/>
      </c>
      <c r="F3" t="str">
        <f>IF(A3&gt;=$B$1,AVERAGE(B3:INDEX($B$3:$B$52,A3-$B$1+1)),"")</f>
        <v/>
      </c>
      <c r="G3" t="str">
        <f>IF(A3&gt;=$B$1,AVERAGE(B3:INDEX($B$3:$B$52,ROWS($B$3:B3)-$B$1+1)),"")</f>
        <v/>
      </c>
    </row>
    <row r="4" spans="1:21" x14ac:dyDescent="0.25">
      <c r="A4" s="117">
        <v>2</v>
      </c>
      <c r="B4" s="117">
        <v>2</v>
      </c>
      <c r="C4" t="str">
        <f>IF(A4&lt;$B$1,"",IF(A4=$B$1,AVERAGE(B$3:$B4),C3+(B4-INDEX($B$3:$B$52,A4-$B$1))/$B$1))</f>
        <v/>
      </c>
      <c r="D4" t="str">
        <f>IF(A4&gt;=$B$1,AVERAGE(B4:INDEX($B$3:$B$52,A4-$B$1+1)),"")</f>
        <v/>
      </c>
      <c r="E4" t="str">
        <f>IF(ROW(B4)-$B$1-1&gt;0,AVERAGE(B4:INDEX($B$3:$B$52,ROW(B4)-$B$1-1)),"")</f>
        <v/>
      </c>
      <c r="F4" t="str">
        <f>IF(A4&gt;=$B$1,AVERAGE(B4:INDEX($B$3:$B$52,A4-$B$1+1)),"")</f>
        <v/>
      </c>
      <c r="G4" t="str">
        <f>IF(A4&gt;=$B$1,AVERAGE(B4:INDEX($B$3:$B$52,ROWS($B$3:B4)-$B$1+1)),"")</f>
        <v/>
      </c>
    </row>
    <row r="5" spans="1:21" x14ac:dyDescent="0.25">
      <c r="A5" s="117">
        <v>3</v>
      </c>
      <c r="B5" s="117">
        <v>1</v>
      </c>
      <c r="C5" t="str">
        <f>IF(A5&lt;$B$1,"",IF(A5=$B$1,AVERAGE(B$3:$B5),C4+(B5-INDEX($B$3:$B$52,A5-$B$1))/$B$1))</f>
        <v/>
      </c>
      <c r="D5" t="str">
        <f>IF(A5&gt;=$B$1,AVERAGE(B5:INDEX($B$3:$B$52,A5-$B$1+1)),"")</f>
        <v/>
      </c>
      <c r="E5" t="str">
        <f>IF(ROW(B5)-$B$1-1&gt;0,AVERAGE(B5:INDEX($B$3:$B$52,ROW(B5)-$B$1-1)),"")</f>
        <v/>
      </c>
      <c r="F5" t="str">
        <f>IF(A5&gt;=$B$1,AVERAGE(B5:INDEX($B$3:$B$52,A5-$B$1+1)),"")</f>
        <v/>
      </c>
      <c r="G5" t="str">
        <f>IF(A5&gt;=$B$1,AVERAGE(B5:INDEX($B$3:$B$52,ROWS($B$3:B5)-$B$1+1)),"")</f>
        <v/>
      </c>
    </row>
    <row r="6" spans="1:21" x14ac:dyDescent="0.25">
      <c r="A6" s="117">
        <v>4</v>
      </c>
      <c r="B6" s="117">
        <v>0</v>
      </c>
      <c r="C6" t="str">
        <f>IF(A6&lt;$B$1,"",IF(A6=$B$1,AVERAGE(B$3:$B6),C5+(B6-INDEX($B$3:$B$52,A6-$B$1))/$B$1))</f>
        <v/>
      </c>
      <c r="D6" t="str">
        <f>IF(A6&gt;=$B$1,AVERAGE(B6:INDEX($B$3:$B$52,A6-$B$1+1)),"")</f>
        <v/>
      </c>
      <c r="E6" t="str">
        <f>IF(ROW(B6)-$B$1-1&gt;0,AVERAGE(B6:INDEX($B$3:$B$52,ROW(B6)-$B$1-1)),"")</f>
        <v/>
      </c>
      <c r="F6" t="str">
        <f>IF(A6&gt;=$B$1,AVERAGE(B6:INDEX($B$3:$B$52,A6-$B$1+1)),"")</f>
        <v/>
      </c>
      <c r="G6" t="str">
        <f>IF(A6&gt;=$B$1,AVERAGE(B6:INDEX($B$3:$B$52,ROWS($B$3:B6)-$B$1+1)),"")</f>
        <v/>
      </c>
    </row>
    <row r="7" spans="1:21" x14ac:dyDescent="0.25">
      <c r="A7" s="117">
        <v>5</v>
      </c>
      <c r="B7" s="117">
        <v>2</v>
      </c>
      <c r="C7" t="str">
        <f>IF(A7&lt;$B$1,"",IF(A7=$B$1,AVERAGE(B$3:$B7),C6+(B7-INDEX($B$3:$B$52,A7-$B$1))/$B$1))</f>
        <v/>
      </c>
      <c r="D7" t="str">
        <f>IF(A7&gt;=$B$1,AVERAGE(B7:INDEX($B$3:$B$52,A7-$B$1+1)),"")</f>
        <v/>
      </c>
      <c r="E7" t="str">
        <f>IF(ROW(B7)-$B$1-1&gt;0,AVERAGE(B7:INDEX($B$3:$B$52,ROW(B7)-$B$1-1)),"")</f>
        <v/>
      </c>
      <c r="F7" t="str">
        <f>IF(A7&gt;=$B$1,AVERAGE(B7:INDEX($B$3:$B$52,A7-$B$1+1)),"")</f>
        <v/>
      </c>
      <c r="G7" t="str">
        <f>IF(A7&gt;=$B$1,AVERAGE(B7:INDEX($B$3:$B$52,ROWS($B$3:B7)-$B$1+1)),"")</f>
        <v/>
      </c>
    </row>
    <row r="8" spans="1:21" x14ac:dyDescent="0.25">
      <c r="A8" s="117">
        <v>6</v>
      </c>
      <c r="B8" s="117">
        <v>1</v>
      </c>
      <c r="C8" t="str">
        <f>IF(A8&lt;$B$1,"",IF(A8=$B$1,AVERAGE(B$3:$B8),C7+(B8-INDEX($B$3:$B$52,A8-$B$1))/$B$1))</f>
        <v/>
      </c>
      <c r="D8" t="str">
        <f>IF(A8&gt;=$B$1,AVERAGE(B8:INDEX($B$3:$B$52,A8-$B$1+1)),"")</f>
        <v/>
      </c>
      <c r="E8" t="str">
        <f>IF(ROW(B8)-$B$1-1&gt;0,AVERAGE(B8:INDEX($B$3:$B$52,ROW(B8)-$B$1-1)),"")</f>
        <v/>
      </c>
      <c r="F8" t="str">
        <f>IF(A8&gt;=$B$1,AVERAGE(B8:INDEX($B$3:$B$52,A8-$B$1+1)),"")</f>
        <v/>
      </c>
      <c r="G8" t="str">
        <f>IF(A8&gt;=$B$1,AVERAGE(B8:INDEX($B$3:$B$52,ROWS($B$3:B8)-$B$1+1)),"")</f>
        <v/>
      </c>
    </row>
    <row r="9" spans="1:21" x14ac:dyDescent="0.25">
      <c r="A9" s="117">
        <v>7</v>
      </c>
      <c r="B9" s="117">
        <v>0</v>
      </c>
      <c r="C9">
        <f>IF(A9&lt;$B$1,"",IF(A9=$B$1,AVERAGE(B$3:$B9),C8+(B9-INDEX($B$3:$B$52,A9-$B$1))/$B$1))</f>
        <v>1.1428571428571428</v>
      </c>
      <c r="D9">
        <f>IF(A9&gt;=$B$1,AVERAGE(B9:INDEX($B$3:$B$52,A9-$B$1+1)),"")</f>
        <v>1.1428571428571428</v>
      </c>
      <c r="E9">
        <f>IF(ROW(B9)-$B$1-1&gt;0,AVERAGE(B9:INDEX($B$3:$B$52,ROW(B9)-$B$1-1)),"")</f>
        <v>1.1428571428571428</v>
      </c>
      <c r="F9">
        <f>IF(A9&gt;=$B$1,AVERAGE(B9:INDEX($B$3:$B$52,A9-$B$1+1)),"")</f>
        <v>1.1428571428571428</v>
      </c>
      <c r="G9">
        <f>IF(A9&gt;=$B$1,AVERAGE(B9:INDEX($B$3:$B$52,ROWS($B$3:B9)-$B$1+1)),"")</f>
        <v>1.1428571428571428</v>
      </c>
    </row>
    <row r="10" spans="1:21" x14ac:dyDescent="0.25">
      <c r="A10" s="117">
        <v>8</v>
      </c>
      <c r="B10" s="117">
        <v>0</v>
      </c>
      <c r="C10">
        <f>IF(A10&lt;$B$1,"",IF(A10=$B$1,AVERAGE(B$3:$B10),C9+(B10-INDEX($B$3:$B$52,A10-$B$1))/$B$1))</f>
        <v>0.8571428571428571</v>
      </c>
      <c r="D10">
        <f>IF(A10&gt;=$B$1,AVERAGE(B10:INDEX($B$3:$B$52,A10-$B$1+1)),"")</f>
        <v>0.8571428571428571</v>
      </c>
      <c r="E10">
        <f>IF(ROW(B10)-$B$1-1&gt;0,AVERAGE(B10:INDEX($B$3:$B$52,ROW(B10)-$B$1-1)),"")</f>
        <v>0.8571428571428571</v>
      </c>
      <c r="F10">
        <f>IF(A10&gt;=$B$1,AVERAGE(B10:INDEX($B$3:$B$52,A10-$B$1+1)),"")</f>
        <v>0.8571428571428571</v>
      </c>
      <c r="G10">
        <f>IF(A10&gt;=$B$1,AVERAGE(B10:INDEX($B$3:$B$52,ROWS($B$3:B10)-$B$1+1)),"")</f>
        <v>0.8571428571428571</v>
      </c>
    </row>
    <row r="11" spans="1:21" x14ac:dyDescent="0.25">
      <c r="A11" s="117">
        <v>9</v>
      </c>
      <c r="B11" s="117">
        <v>3</v>
      </c>
      <c r="C11">
        <f>IF(A11&lt;$B$1,"",IF(A11=$B$1,AVERAGE(B$3:$B11),C10+(B11-INDEX($B$3:$B$52,A11-$B$1))/$B$1))</f>
        <v>1</v>
      </c>
      <c r="D11">
        <f>IF(A11&gt;=$B$1,AVERAGE(B11:INDEX($B$3:$B$52,A11-$B$1+1)),"")</f>
        <v>1</v>
      </c>
      <c r="E11">
        <f>IF(ROW(B11)-$B$1-1&gt;0,AVERAGE(B11:INDEX($B$3:$B$52,ROW(B11)-$B$1-1)),"")</f>
        <v>1</v>
      </c>
      <c r="F11">
        <f>IF(A11&gt;=$B$1,AVERAGE(B11:INDEX($B$3:$B$52,A11-$B$1+1)),"")</f>
        <v>1</v>
      </c>
      <c r="G11">
        <f>IF(A11&gt;=$B$1,AVERAGE(B11:INDEX($B$3:$B$52,ROWS($B$3:B11)-$B$1+1)),"")</f>
        <v>1</v>
      </c>
    </row>
    <row r="12" spans="1:21" x14ac:dyDescent="0.25">
      <c r="A12" s="117">
        <v>10</v>
      </c>
      <c r="B12" s="117">
        <v>4</v>
      </c>
      <c r="C12">
        <f>IF(A12&lt;$B$1,"",IF(A12=$B$1,AVERAGE(B$3:$B12),C11+(B12-INDEX($B$3:$B$52,A12-$B$1))/$B$1))</f>
        <v>1.4285714285714286</v>
      </c>
      <c r="D12">
        <f>IF(A12&gt;=$B$1,AVERAGE(B12:INDEX($B$3:$B$52,A12-$B$1+1)),"")</f>
        <v>1.4285714285714286</v>
      </c>
      <c r="E12">
        <f>IF(ROW(B12)-$B$1-1&gt;0,AVERAGE(B12:INDEX($B$3:$B$52,ROW(B12)-$B$1-1)),"")</f>
        <v>1.4285714285714286</v>
      </c>
      <c r="F12">
        <f>IF(A12&gt;=$B$1,AVERAGE(B12:INDEX($B$3:$B$52,A12-$B$1+1)),"")</f>
        <v>1.4285714285714286</v>
      </c>
      <c r="G12">
        <f>IF(A12&gt;=$B$1,AVERAGE(B12:INDEX($B$3:$B$52,ROWS($B$3:B12)-$B$1+1)),"")</f>
        <v>1.4285714285714286</v>
      </c>
    </row>
    <row r="13" spans="1:21" x14ac:dyDescent="0.25">
      <c r="A13" s="117">
        <v>11</v>
      </c>
      <c r="B13" s="117">
        <v>0</v>
      </c>
      <c r="C13">
        <f>IF(A13&lt;$B$1,"",IF(A13=$B$1,AVERAGE(B$3:$B13),C12+(B13-INDEX($B$3:$B$52,A13-$B$1))/$B$1))</f>
        <v>1.4285714285714286</v>
      </c>
      <c r="D13">
        <f>IF(A13&gt;=$B$1,AVERAGE(B13:INDEX($B$3:$B$52,A13-$B$1+1)),"")</f>
        <v>1.4285714285714286</v>
      </c>
      <c r="E13">
        <f>IF(ROW(B13)-$B$1-1&gt;0,AVERAGE(B13:INDEX($B$3:$B$52,ROW(B13)-$B$1-1)),"")</f>
        <v>1.4285714285714286</v>
      </c>
      <c r="F13">
        <f>IF(A13&gt;=$B$1,AVERAGE(B13:INDEX($B$3:$B$52,A13-$B$1+1)),"")</f>
        <v>1.4285714285714286</v>
      </c>
      <c r="G13">
        <f>IF(A13&gt;=$B$1,AVERAGE(B13:INDEX($B$3:$B$52,ROWS($B$3:B13)-$B$1+1)),"")</f>
        <v>1.4285714285714286</v>
      </c>
    </row>
    <row r="14" spans="1:21" x14ac:dyDescent="0.25">
      <c r="A14" s="117">
        <v>12</v>
      </c>
      <c r="B14" s="117">
        <v>1</v>
      </c>
      <c r="C14">
        <f>IF(A14&lt;$B$1,"",IF(A14=$B$1,AVERAGE(B$3:$B14),C13+(B14-INDEX($B$3:$B$52,A14-$B$1))/$B$1))</f>
        <v>1.2857142857142858</v>
      </c>
      <c r="D14">
        <f>IF(A14&gt;=$B$1,AVERAGE(B14:INDEX($B$3:$B$52,A14-$B$1+1)),"")</f>
        <v>1.2857142857142858</v>
      </c>
      <c r="E14">
        <f>IF(ROW(B14)-$B$1-1&gt;0,AVERAGE(B14:INDEX($B$3:$B$52,ROW(B14)-$B$1-1)),"")</f>
        <v>1.2857142857142858</v>
      </c>
      <c r="F14">
        <f>IF(A14&gt;=$B$1,AVERAGE(B14:INDEX($B$3:$B$52,A14-$B$1+1)),"")</f>
        <v>1.2857142857142858</v>
      </c>
      <c r="G14">
        <f>IF(A14&gt;=$B$1,AVERAGE(B14:INDEX($B$3:$B$52,ROWS($B$3:B14)-$B$1+1)),"")</f>
        <v>1.2857142857142858</v>
      </c>
    </row>
    <row r="15" spans="1:21" x14ac:dyDescent="0.25">
      <c r="A15" s="117">
        <v>13</v>
      </c>
      <c r="B15" s="117">
        <v>3</v>
      </c>
      <c r="C15">
        <f>IF(A15&lt;$B$1,"",IF(A15=$B$1,AVERAGE(B$3:$B15),C14+(B15-INDEX($B$3:$B$52,A15-$B$1))/$B$1))</f>
        <v>1.5714285714285716</v>
      </c>
      <c r="D15">
        <f>IF(A15&gt;=$B$1,AVERAGE(B15:INDEX($B$3:$B$52,A15-$B$1+1)),"")</f>
        <v>1.5714285714285714</v>
      </c>
      <c r="E15">
        <f>IF(ROW(B15)-$B$1-1&gt;0,AVERAGE(B15:INDEX($B$3:$B$52,ROW(B15)-$B$1-1)),"")</f>
        <v>1.5714285714285714</v>
      </c>
      <c r="F15">
        <f>IF(A15&gt;=$B$1,AVERAGE(B15:INDEX($B$3:$B$52,A15-$B$1+1)),"")</f>
        <v>1.5714285714285714</v>
      </c>
      <c r="G15">
        <f>IF(A15&gt;=$B$1,AVERAGE(B15:INDEX($B$3:$B$52,ROWS($B$3:B15)-$B$1+1)),"")</f>
        <v>1.5714285714285714</v>
      </c>
    </row>
    <row r="16" spans="1:21" x14ac:dyDescent="0.25">
      <c r="A16" s="117">
        <v>14</v>
      </c>
      <c r="B16" s="117">
        <v>3</v>
      </c>
      <c r="C16">
        <f>IF(A16&lt;$B$1,"",IF(A16=$B$1,AVERAGE(B$3:$B16),C15+(B16-INDEX($B$3:$B$52,A16-$B$1))/$B$1))</f>
        <v>2</v>
      </c>
      <c r="D16">
        <f>IF(A16&gt;=$B$1,AVERAGE(B16:INDEX($B$3:$B$52,A16-$B$1+1)),"")</f>
        <v>2</v>
      </c>
      <c r="E16">
        <f>IF(ROW(B16)-$B$1-1&gt;0,AVERAGE(B16:INDEX($B$3:$B$52,ROW(B16)-$B$1-1)),"")</f>
        <v>2</v>
      </c>
      <c r="F16">
        <f>IF(A16&gt;=$B$1,AVERAGE(B16:INDEX($B$3:$B$52,A16-$B$1+1)),"")</f>
        <v>2</v>
      </c>
      <c r="G16">
        <f>IF(A16&gt;=$B$1,AVERAGE(B16:INDEX($B$3:$B$52,ROWS($B$3:B16)-$B$1+1)),"")</f>
        <v>2</v>
      </c>
    </row>
    <row r="17" spans="1:7" x14ac:dyDescent="0.25">
      <c r="A17" s="117">
        <v>15</v>
      </c>
      <c r="B17" s="117">
        <v>2</v>
      </c>
      <c r="C17">
        <f>IF(A17&lt;$B$1,"",IF(A17=$B$1,AVERAGE(B$3:$B17),C16+(B17-INDEX($B$3:$B$52,A17-$B$1))/$B$1))</f>
        <v>2.2857142857142856</v>
      </c>
      <c r="D17">
        <f>IF(A17&gt;=$B$1,AVERAGE(B17:INDEX($B$3:$B$52,A17-$B$1+1)),"")</f>
        <v>2.2857142857142856</v>
      </c>
      <c r="E17">
        <f>IF(ROW(B17)-$B$1-1&gt;0,AVERAGE(B17:INDEX($B$3:$B$52,ROW(B17)-$B$1-1)),"")</f>
        <v>2.2857142857142856</v>
      </c>
      <c r="F17">
        <f>IF(A17&gt;=$B$1,AVERAGE(B17:INDEX($B$3:$B$52,A17-$B$1+1)),"")</f>
        <v>2.2857142857142856</v>
      </c>
      <c r="G17">
        <f>IF(A17&gt;=$B$1,AVERAGE(B17:INDEX($B$3:$B$52,ROWS($B$3:B17)-$B$1+1)),"")</f>
        <v>2.2857142857142856</v>
      </c>
    </row>
    <row r="18" spans="1:7" x14ac:dyDescent="0.25">
      <c r="A18" s="117">
        <v>16</v>
      </c>
      <c r="B18" s="117">
        <v>1</v>
      </c>
      <c r="C18">
        <f>IF(A18&lt;$B$1,"",IF(A18=$B$1,AVERAGE(B$3:$B18),C17+(B18-INDEX($B$3:$B$52,A18-$B$1))/$B$1))</f>
        <v>2</v>
      </c>
      <c r="D18">
        <f>IF(A18&gt;=$B$1,AVERAGE(B18:INDEX($B$3:$B$52,A18-$B$1+1)),"")</f>
        <v>2</v>
      </c>
      <c r="E18">
        <f>IF(ROW(B18)-$B$1-1&gt;0,AVERAGE(B18:INDEX($B$3:$B$52,ROW(B18)-$B$1-1)),"")</f>
        <v>2</v>
      </c>
      <c r="F18">
        <f>IF(A18&gt;=$B$1,AVERAGE(B18:INDEX($B$3:$B$52,A18-$B$1+1)),"")</f>
        <v>2</v>
      </c>
      <c r="G18">
        <f>IF(A18&gt;=$B$1,AVERAGE(B18:INDEX($B$3:$B$52,ROWS($B$3:B18)-$B$1+1)),"")</f>
        <v>2</v>
      </c>
    </row>
    <row r="19" spans="1:7" x14ac:dyDescent="0.25">
      <c r="A19" s="117">
        <v>17</v>
      </c>
      <c r="B19" s="117">
        <v>6</v>
      </c>
      <c r="C19">
        <f>IF(A19&lt;$B$1,"",IF(A19=$B$1,AVERAGE(B$3:$B19),C18+(B19-INDEX($B$3:$B$52,A19-$B$1))/$B$1))</f>
        <v>2.2857142857142856</v>
      </c>
      <c r="D19">
        <f>IF(A19&gt;=$B$1,AVERAGE(B19:INDEX($B$3:$B$52,A19-$B$1+1)),"")</f>
        <v>2.2857142857142856</v>
      </c>
      <c r="E19">
        <f>IF(ROW(B19)-$B$1-1&gt;0,AVERAGE(B19:INDEX($B$3:$B$52,ROW(B19)-$B$1-1)),"")</f>
        <v>2.2857142857142856</v>
      </c>
      <c r="F19">
        <f>IF(A19&gt;=$B$1,AVERAGE(B19:INDEX($B$3:$B$52,A19-$B$1+1)),"")</f>
        <v>2.2857142857142856</v>
      </c>
      <c r="G19">
        <f>IF(A19&gt;=$B$1,AVERAGE(B19:INDEX($B$3:$B$52,ROWS($B$3:B19)-$B$1+1)),"")</f>
        <v>2.2857142857142856</v>
      </c>
    </row>
    <row r="20" spans="1:7" x14ac:dyDescent="0.25">
      <c r="A20" s="117">
        <v>18</v>
      </c>
      <c r="B20" s="117">
        <v>1</v>
      </c>
      <c r="C20">
        <f>IF(A20&lt;$B$1,"",IF(A20=$B$1,AVERAGE(B$3:$B20),C19+(B20-INDEX($B$3:$B$52,A20-$B$1))/$B$1))</f>
        <v>2.4285714285714284</v>
      </c>
      <c r="D20">
        <f>IF(A20&gt;=$B$1,AVERAGE(B20:INDEX($B$3:$B$52,A20-$B$1+1)),"")</f>
        <v>2.4285714285714284</v>
      </c>
      <c r="E20">
        <f>IF(ROW(B20)-$B$1-1&gt;0,AVERAGE(B20:INDEX($B$3:$B$52,ROW(B20)-$B$1-1)),"")</f>
        <v>2.4285714285714284</v>
      </c>
      <c r="F20">
        <f>IF(A20&gt;=$B$1,AVERAGE(B20:INDEX($B$3:$B$52,A20-$B$1+1)),"")</f>
        <v>2.4285714285714284</v>
      </c>
      <c r="G20">
        <f>IF(A20&gt;=$B$1,AVERAGE(B20:INDEX($B$3:$B$52,ROWS($B$3:B20)-$B$1+1)),"")</f>
        <v>2.4285714285714284</v>
      </c>
    </row>
    <row r="21" spans="1:7" x14ac:dyDescent="0.25">
      <c r="A21" s="117">
        <v>19</v>
      </c>
      <c r="B21" s="117">
        <v>2</v>
      </c>
      <c r="C21">
        <f>IF(A21&lt;$B$1,"",IF(A21=$B$1,AVERAGE(B$3:$B21),C20+(B21-INDEX($B$3:$B$52,A21-$B$1))/$B$1))</f>
        <v>2.5714285714285712</v>
      </c>
      <c r="D21">
        <f>IF(A21&gt;=$B$1,AVERAGE(B21:INDEX($B$3:$B$52,A21-$B$1+1)),"")</f>
        <v>2.5714285714285716</v>
      </c>
      <c r="E21">
        <f>IF(ROW(B21)-$B$1-1&gt;0,AVERAGE(B21:INDEX($B$3:$B$52,ROW(B21)-$B$1-1)),"")</f>
        <v>2.5714285714285716</v>
      </c>
      <c r="F21">
        <f>IF(A21&gt;=$B$1,AVERAGE(B21:INDEX($B$3:$B$52,A21-$B$1+1)),"")</f>
        <v>2.5714285714285716</v>
      </c>
      <c r="G21">
        <f>IF(A21&gt;=$B$1,AVERAGE(B21:INDEX($B$3:$B$52,ROWS($B$3:B21)-$B$1+1)),"")</f>
        <v>2.5714285714285716</v>
      </c>
    </row>
    <row r="22" spans="1:7" x14ac:dyDescent="0.25">
      <c r="A22" s="117">
        <v>20</v>
      </c>
      <c r="B22" s="117">
        <v>1</v>
      </c>
      <c r="C22">
        <f>IF(A22&lt;$B$1,"",IF(A22=$B$1,AVERAGE(B$3:$B22),C21+(B22-INDEX($B$3:$B$52,A22-$B$1))/$B$1))</f>
        <v>2.2857142857142856</v>
      </c>
      <c r="D22">
        <f>IF(A22&gt;=$B$1,AVERAGE(B22:INDEX($B$3:$B$52,A22-$B$1+1)),"")</f>
        <v>2.2857142857142856</v>
      </c>
      <c r="E22">
        <f>IF(ROW(B22)-$B$1-1&gt;0,AVERAGE(B22:INDEX($B$3:$B$52,ROW(B22)-$B$1-1)),"")</f>
        <v>2.2857142857142856</v>
      </c>
      <c r="F22">
        <f>IF(A22&gt;=$B$1,AVERAGE(B22:INDEX($B$3:$B$52,A22-$B$1+1)),"")</f>
        <v>2.2857142857142856</v>
      </c>
      <c r="G22">
        <f>IF(A22&gt;=$B$1,AVERAGE(B22:INDEX($B$3:$B$52,ROWS($B$3:B22)-$B$1+1)),"")</f>
        <v>2.2857142857142856</v>
      </c>
    </row>
    <row r="23" spans="1:7" x14ac:dyDescent="0.25">
      <c r="A23" s="117">
        <v>21</v>
      </c>
      <c r="B23" s="117">
        <v>2</v>
      </c>
      <c r="C23">
        <f>IF(A23&lt;$B$1,"",IF(A23=$B$1,AVERAGE(B$3:$B23),C22+(B23-INDEX($B$3:$B$52,A23-$B$1))/$B$1))</f>
        <v>2.1428571428571428</v>
      </c>
      <c r="D23">
        <f>IF(A23&gt;=$B$1,AVERAGE(B23:INDEX($B$3:$B$52,A23-$B$1+1)),"")</f>
        <v>2.1428571428571428</v>
      </c>
      <c r="E23">
        <f>IF(ROW(B23)-$B$1-1&gt;0,AVERAGE(B23:INDEX($B$3:$B$52,ROW(B23)-$B$1-1)),"")</f>
        <v>2.1428571428571428</v>
      </c>
      <c r="F23">
        <f>IF(A23&gt;=$B$1,AVERAGE(B23:INDEX($B$3:$B$52,A23-$B$1+1)),"")</f>
        <v>2.1428571428571428</v>
      </c>
      <c r="G23">
        <f>IF(A23&gt;=$B$1,AVERAGE(B23:INDEX($B$3:$B$52,ROWS($B$3:B23)-$B$1+1)),"")</f>
        <v>2.1428571428571428</v>
      </c>
    </row>
    <row r="24" spans="1:7" x14ac:dyDescent="0.25">
      <c r="A24" s="117">
        <v>22</v>
      </c>
      <c r="B24" s="117">
        <v>3</v>
      </c>
      <c r="C24">
        <f>IF(A24&lt;$B$1,"",IF(A24=$B$1,AVERAGE(B$3:$B24),C23+(B24-INDEX($B$3:$B$52,A24-$B$1))/$B$1))</f>
        <v>2.2857142857142856</v>
      </c>
      <c r="D24">
        <f>IF(A24&gt;=$B$1,AVERAGE(B24:INDEX($B$3:$B$52,A24-$B$1+1)),"")</f>
        <v>2.2857142857142856</v>
      </c>
      <c r="E24">
        <f>IF(ROW(B24)-$B$1-1&gt;0,AVERAGE(B24:INDEX($B$3:$B$52,ROW(B24)-$B$1-1)),"")</f>
        <v>2.2857142857142856</v>
      </c>
      <c r="F24">
        <f>IF(A24&gt;=$B$1,AVERAGE(B24:INDEX($B$3:$B$52,A24-$B$1+1)),"")</f>
        <v>2.2857142857142856</v>
      </c>
      <c r="G24">
        <f>IF(A24&gt;=$B$1,AVERAGE(B24:INDEX($B$3:$B$52,ROWS($B$3:B24)-$B$1+1)),"")</f>
        <v>2.2857142857142856</v>
      </c>
    </row>
    <row r="25" spans="1:7" x14ac:dyDescent="0.25">
      <c r="A25" s="117">
        <v>23</v>
      </c>
      <c r="B25" s="117">
        <v>3</v>
      </c>
      <c r="C25">
        <f>IF(A25&lt;$B$1,"",IF(A25=$B$1,AVERAGE(B$3:$B25),C24+(B25-INDEX($B$3:$B$52,A25-$B$1))/$B$1))</f>
        <v>2.5714285714285712</v>
      </c>
      <c r="D25">
        <f>IF(A25&gt;=$B$1,AVERAGE(B25:INDEX($B$3:$B$52,A25-$B$1+1)),"")</f>
        <v>2.5714285714285716</v>
      </c>
      <c r="E25">
        <f>IF(ROW(B25)-$B$1-1&gt;0,AVERAGE(B25:INDEX($B$3:$B$52,ROW(B25)-$B$1-1)),"")</f>
        <v>2.5714285714285716</v>
      </c>
      <c r="F25">
        <f>IF(A25&gt;=$B$1,AVERAGE(B25:INDEX($B$3:$B$52,A25-$B$1+1)),"")</f>
        <v>2.5714285714285716</v>
      </c>
      <c r="G25">
        <f>IF(A25&gt;=$B$1,AVERAGE(B25:INDEX($B$3:$B$52,ROWS($B$3:B25)-$B$1+1)),"")</f>
        <v>2.5714285714285716</v>
      </c>
    </row>
    <row r="26" spans="1:7" x14ac:dyDescent="0.25">
      <c r="A26" s="117">
        <v>24</v>
      </c>
      <c r="B26" s="117">
        <v>3</v>
      </c>
      <c r="C26">
        <f>IF(A26&lt;$B$1,"",IF(A26=$B$1,AVERAGE(B$3:$B26),C25+(B26-INDEX($B$3:$B$52,A26-$B$1))/$B$1))</f>
        <v>2.1428571428571428</v>
      </c>
      <c r="D26">
        <f>IF(A26&gt;=$B$1,AVERAGE(B26:INDEX($B$3:$B$52,A26-$B$1+1)),"")</f>
        <v>2.1428571428571428</v>
      </c>
      <c r="E26">
        <f>IF(ROW(B26)-$B$1-1&gt;0,AVERAGE(B26:INDEX($B$3:$B$52,ROW(B26)-$B$1-1)),"")</f>
        <v>2.1428571428571428</v>
      </c>
      <c r="F26">
        <f>IF(A26&gt;=$B$1,AVERAGE(B26:INDEX($B$3:$B$52,A26-$B$1+1)),"")</f>
        <v>2.1428571428571428</v>
      </c>
      <c r="G26">
        <f>IF(A26&gt;=$B$1,AVERAGE(B26:INDEX($B$3:$B$52,ROWS($B$3:B26)-$B$1+1)),"")</f>
        <v>2.1428571428571428</v>
      </c>
    </row>
    <row r="27" spans="1:7" x14ac:dyDescent="0.25">
      <c r="A27" s="117">
        <v>25</v>
      </c>
      <c r="B27" s="117">
        <v>3</v>
      </c>
      <c r="C27">
        <f>IF(A27&lt;$B$1,"",IF(A27=$B$1,AVERAGE(B$3:$B27),C26+(B27-INDEX($B$3:$B$52,A27-$B$1))/$B$1))</f>
        <v>2.4285714285714284</v>
      </c>
      <c r="D27">
        <f>IF(A27&gt;=$B$1,AVERAGE(B27:INDEX($B$3:$B$52,A27-$B$1+1)),"")</f>
        <v>2.4285714285714284</v>
      </c>
      <c r="E27">
        <f>IF(ROW(B27)-$B$1-1&gt;0,AVERAGE(B27:INDEX($B$3:$B$52,ROW(B27)-$B$1-1)),"")</f>
        <v>2.4285714285714284</v>
      </c>
      <c r="F27">
        <f>IF(A27&gt;=$B$1,AVERAGE(B27:INDEX($B$3:$B$52,A27-$B$1+1)),"")</f>
        <v>2.4285714285714284</v>
      </c>
      <c r="G27">
        <f>IF(A27&gt;=$B$1,AVERAGE(B27:INDEX($B$3:$B$52,ROWS($B$3:B27)-$B$1+1)),"")</f>
        <v>2.4285714285714284</v>
      </c>
    </row>
    <row r="28" spans="1:7" x14ac:dyDescent="0.25">
      <c r="A28" s="117">
        <v>26</v>
      </c>
      <c r="B28" s="117">
        <v>5</v>
      </c>
      <c r="C28">
        <f>IF(A28&lt;$B$1,"",IF(A28=$B$1,AVERAGE(B$3:$B28),C27+(B28-INDEX($B$3:$B$52,A28-$B$1))/$B$1))</f>
        <v>2.8571428571428568</v>
      </c>
      <c r="D28">
        <f>IF(A28&gt;=$B$1,AVERAGE(B28:INDEX($B$3:$B$52,A28-$B$1+1)),"")</f>
        <v>2.8571428571428572</v>
      </c>
      <c r="E28">
        <f>IF(ROW(B28)-$B$1-1&gt;0,AVERAGE(B28:INDEX($B$3:$B$52,ROW(B28)-$B$1-1)),"")</f>
        <v>2.8571428571428572</v>
      </c>
      <c r="F28">
        <f>IF(A28&gt;=$B$1,AVERAGE(B28:INDEX($B$3:$B$52,A28-$B$1+1)),"")</f>
        <v>2.8571428571428572</v>
      </c>
      <c r="G28">
        <f>IF(A28&gt;=$B$1,AVERAGE(B28:INDEX($B$3:$B$52,ROWS($B$3:B28)-$B$1+1)),"")</f>
        <v>2.8571428571428572</v>
      </c>
    </row>
    <row r="29" spans="1:7" x14ac:dyDescent="0.25">
      <c r="A29" s="117">
        <v>27</v>
      </c>
      <c r="B29" s="117">
        <v>4</v>
      </c>
      <c r="C29">
        <f>IF(A29&lt;$B$1,"",IF(A29=$B$1,AVERAGE(B$3:$B29),C28+(B29-INDEX($B$3:$B$52,A29-$B$1))/$B$1))</f>
        <v>3.2857142857142851</v>
      </c>
      <c r="D29">
        <f>IF(A29&gt;=$B$1,AVERAGE(B29:INDEX($B$3:$B$52,A29-$B$1+1)),"")</f>
        <v>3.2857142857142856</v>
      </c>
      <c r="E29">
        <f>IF(ROW(B29)-$B$1-1&gt;0,AVERAGE(B29:INDEX($B$3:$B$52,ROW(B29)-$B$1-1)),"")</f>
        <v>3.2857142857142856</v>
      </c>
      <c r="F29">
        <f>IF(A29&gt;=$B$1,AVERAGE(B29:INDEX($B$3:$B$52,A29-$B$1+1)),"")</f>
        <v>3.2857142857142856</v>
      </c>
      <c r="G29">
        <f>IF(A29&gt;=$B$1,AVERAGE(B29:INDEX($B$3:$B$52,ROWS($B$3:B29)-$B$1+1)),"")</f>
        <v>3.2857142857142856</v>
      </c>
    </row>
    <row r="30" spans="1:7" x14ac:dyDescent="0.25">
      <c r="A30" s="117">
        <v>28</v>
      </c>
      <c r="B30" s="117">
        <v>2</v>
      </c>
      <c r="C30">
        <f>IF(A30&lt;$B$1,"",IF(A30=$B$1,AVERAGE(B$3:$B30),C29+(B30-INDEX($B$3:$B$52,A30-$B$1))/$B$1))</f>
        <v>3.2857142857142851</v>
      </c>
      <c r="D30">
        <f>IF(A30&gt;=$B$1,AVERAGE(B30:INDEX($B$3:$B$52,A30-$B$1+1)),"")</f>
        <v>3.2857142857142856</v>
      </c>
      <c r="E30">
        <f>IF(ROW(B30)-$B$1-1&gt;0,AVERAGE(B30:INDEX($B$3:$B$52,ROW(B30)-$B$1-1)),"")</f>
        <v>3.2857142857142856</v>
      </c>
      <c r="F30">
        <f>IF(A30&gt;=$B$1,AVERAGE(B30:INDEX($B$3:$B$52,A30-$B$1+1)),"")</f>
        <v>3.2857142857142856</v>
      </c>
      <c r="G30">
        <f>IF(A30&gt;=$B$1,AVERAGE(B30:INDEX($B$3:$B$52,ROWS($B$3:B30)-$B$1+1)),"")</f>
        <v>3.2857142857142856</v>
      </c>
    </row>
    <row r="31" spans="1:7" x14ac:dyDescent="0.25">
      <c r="A31" s="117">
        <v>29</v>
      </c>
      <c r="B31" s="117">
        <v>1</v>
      </c>
      <c r="C31">
        <f>IF(A31&lt;$B$1,"",IF(A31=$B$1,AVERAGE(B$3:$B31),C30+(B31-INDEX($B$3:$B$52,A31-$B$1))/$B$1))</f>
        <v>2.9999999999999996</v>
      </c>
      <c r="D31">
        <f>IF(A31&gt;=$B$1,AVERAGE(B31:INDEX($B$3:$B$52,A31-$B$1+1)),"")</f>
        <v>3</v>
      </c>
      <c r="E31">
        <f>IF(ROW(B31)-$B$1-1&gt;0,AVERAGE(B31:INDEX($B$3:$B$52,ROW(B31)-$B$1-1)),"")</f>
        <v>3</v>
      </c>
      <c r="F31">
        <f>IF(A31&gt;=$B$1,AVERAGE(B31:INDEX($B$3:$B$52,A31-$B$1+1)),"")</f>
        <v>3</v>
      </c>
      <c r="G31">
        <f>IF(A31&gt;=$B$1,AVERAGE(B31:INDEX($B$3:$B$52,ROWS($B$3:B31)-$B$1+1)),"")</f>
        <v>3</v>
      </c>
    </row>
    <row r="32" spans="1:7" x14ac:dyDescent="0.25">
      <c r="A32" s="117">
        <v>30</v>
      </c>
      <c r="B32" s="117">
        <v>2</v>
      </c>
      <c r="C32">
        <f>IF(A32&lt;$B$1,"",IF(A32=$B$1,AVERAGE(B$3:$B32),C31+(B32-INDEX($B$3:$B$52,A32-$B$1))/$B$1))</f>
        <v>2.8571428571428568</v>
      </c>
      <c r="D32">
        <f>IF(A32&gt;=$B$1,AVERAGE(B32:INDEX($B$3:$B$52,A32-$B$1+1)),"")</f>
        <v>2.8571428571428572</v>
      </c>
      <c r="E32">
        <f>IF(ROW(B32)-$B$1-1&gt;0,AVERAGE(B32:INDEX($B$3:$B$52,ROW(B32)-$B$1-1)),"")</f>
        <v>2.8571428571428572</v>
      </c>
      <c r="F32">
        <f>IF(A32&gt;=$B$1,AVERAGE(B32:INDEX($B$3:$B$52,A32-$B$1+1)),"")</f>
        <v>2.8571428571428572</v>
      </c>
      <c r="G32">
        <f>IF(A32&gt;=$B$1,AVERAGE(B32:INDEX($B$3:$B$52,ROWS($B$3:B32)-$B$1+1)),"")</f>
        <v>2.8571428571428572</v>
      </c>
    </row>
    <row r="33" spans="1:7" x14ac:dyDescent="0.25">
      <c r="A33" s="117">
        <v>31</v>
      </c>
      <c r="B33" s="117">
        <v>2</v>
      </c>
      <c r="C33">
        <f>IF(A33&lt;$B$1,"",IF(A33=$B$1,AVERAGE(B$3:$B33),C32+(B33-INDEX($B$3:$B$52,A33-$B$1))/$B$1))</f>
        <v>2.714285714285714</v>
      </c>
      <c r="D33">
        <f>IF(A33&gt;=$B$1,AVERAGE(B33:INDEX($B$3:$B$52,A33-$B$1+1)),"")</f>
        <v>2.7142857142857144</v>
      </c>
      <c r="E33">
        <f>IF(ROW(B33)-$B$1-1&gt;0,AVERAGE(B33:INDEX($B$3:$B$52,ROW(B33)-$B$1-1)),"")</f>
        <v>2.7142857142857144</v>
      </c>
      <c r="F33">
        <f>IF(A33&gt;=$B$1,AVERAGE(B33:INDEX($B$3:$B$52,A33-$B$1+1)),"")</f>
        <v>2.7142857142857144</v>
      </c>
      <c r="G33">
        <f>IF(A33&gt;=$B$1,AVERAGE(B33:INDEX($B$3:$B$52,ROWS($B$3:B33)-$B$1+1)),"")</f>
        <v>2.7142857142857144</v>
      </c>
    </row>
    <row r="34" spans="1:7" x14ac:dyDescent="0.25">
      <c r="A34" s="117">
        <v>32</v>
      </c>
      <c r="B34" s="117">
        <v>7</v>
      </c>
      <c r="C34">
        <f>IF(A34&lt;$B$1,"",IF(A34=$B$1,AVERAGE(B$3:$B34),C33+(B34-INDEX($B$3:$B$52,A34-$B$1))/$B$1))</f>
        <v>3.2857142857142856</v>
      </c>
      <c r="D34">
        <f>IF(A34&gt;=$B$1,AVERAGE(B34:INDEX($B$3:$B$52,A34-$B$1+1)),"")</f>
        <v>3.2857142857142856</v>
      </c>
      <c r="E34">
        <f>IF(ROW(B34)-$B$1-1&gt;0,AVERAGE(B34:INDEX($B$3:$B$52,ROW(B34)-$B$1-1)),"")</f>
        <v>3.2857142857142856</v>
      </c>
      <c r="F34">
        <f>IF(A34&gt;=$B$1,AVERAGE(B34:INDEX($B$3:$B$52,A34-$B$1+1)),"")</f>
        <v>3.2857142857142856</v>
      </c>
      <c r="G34">
        <f>IF(A34&gt;=$B$1,AVERAGE(B34:INDEX($B$3:$B$52,ROWS($B$3:B34)-$B$1+1)),"")</f>
        <v>3.2857142857142856</v>
      </c>
    </row>
    <row r="35" spans="1:7" x14ac:dyDescent="0.25">
      <c r="A35" s="117">
        <v>33</v>
      </c>
      <c r="B35" s="117">
        <v>0</v>
      </c>
      <c r="C35">
        <f>IF(A35&lt;$B$1,"",IF(A35=$B$1,AVERAGE(B$3:$B35),C34+(B35-INDEX($B$3:$B$52,A35-$B$1))/$B$1))</f>
        <v>2.5714285714285712</v>
      </c>
      <c r="D35">
        <f>IF(A35&gt;=$B$1,AVERAGE(B35:INDEX($B$3:$B$52,A35-$B$1+1)),"")</f>
        <v>2.5714285714285716</v>
      </c>
      <c r="E35">
        <f>IF(ROW(B35)-$B$1-1&gt;0,AVERAGE(B35:INDEX($B$3:$B$52,ROW(B35)-$B$1-1)),"")</f>
        <v>2.5714285714285716</v>
      </c>
      <c r="F35">
        <f>IF(A35&gt;=$B$1,AVERAGE(B35:INDEX($B$3:$B$52,A35-$B$1+1)),"")</f>
        <v>2.5714285714285716</v>
      </c>
      <c r="G35">
        <f>IF(A35&gt;=$B$1,AVERAGE(B35:INDEX($B$3:$B$52,ROWS($B$3:B35)-$B$1+1)),"")</f>
        <v>2.5714285714285716</v>
      </c>
    </row>
    <row r="36" spans="1:7" x14ac:dyDescent="0.25">
      <c r="A36" s="117">
        <v>34</v>
      </c>
      <c r="B36" s="117">
        <v>3</v>
      </c>
      <c r="C36">
        <f>IF(A36&lt;$B$1,"",IF(A36=$B$1,AVERAGE(B$3:$B36),C35+(B36-INDEX($B$3:$B$52,A36-$B$1))/$B$1))</f>
        <v>2.4285714285714284</v>
      </c>
      <c r="D36">
        <f>IF(A36&gt;=$B$1,AVERAGE(B36:INDEX($B$3:$B$52,A36-$B$1+1)),"")</f>
        <v>2.4285714285714284</v>
      </c>
      <c r="E36">
        <f>IF(ROW(B36)-$B$1-1&gt;0,AVERAGE(B36:INDEX($B$3:$B$52,ROW(B36)-$B$1-1)),"")</f>
        <v>2.4285714285714284</v>
      </c>
      <c r="F36">
        <f>IF(A36&gt;=$B$1,AVERAGE(B36:INDEX($B$3:$B$52,A36-$B$1+1)),"")</f>
        <v>2.4285714285714284</v>
      </c>
      <c r="G36">
        <f>IF(A36&gt;=$B$1,AVERAGE(B36:INDEX($B$3:$B$52,ROWS($B$3:B36)-$B$1+1)),"")</f>
        <v>2.4285714285714284</v>
      </c>
    </row>
    <row r="37" spans="1:7" x14ac:dyDescent="0.25">
      <c r="A37" s="117">
        <v>35</v>
      </c>
      <c r="B37" s="117">
        <v>1</v>
      </c>
      <c r="C37">
        <f>IF(A37&lt;$B$1,"",IF(A37=$B$1,AVERAGE(B$3:$B37),C36+(B37-INDEX($B$3:$B$52,A37-$B$1))/$B$1))</f>
        <v>2.2857142857142856</v>
      </c>
      <c r="D37">
        <f>IF(A37&gt;=$B$1,AVERAGE(B37:INDEX($B$3:$B$52,A37-$B$1+1)),"")</f>
        <v>2.2857142857142856</v>
      </c>
      <c r="E37">
        <f>IF(ROW(B37)-$B$1-1&gt;0,AVERAGE(B37:INDEX($B$3:$B$52,ROW(B37)-$B$1-1)),"")</f>
        <v>2.2857142857142856</v>
      </c>
      <c r="F37">
        <f>IF(A37&gt;=$B$1,AVERAGE(B37:INDEX($B$3:$B$52,A37-$B$1+1)),"")</f>
        <v>2.2857142857142856</v>
      </c>
      <c r="G37">
        <f>IF(A37&gt;=$B$1,AVERAGE(B37:INDEX($B$3:$B$52,ROWS($B$3:B37)-$B$1+1)),"")</f>
        <v>2.2857142857142856</v>
      </c>
    </row>
    <row r="38" spans="1:7" x14ac:dyDescent="0.25">
      <c r="A38" s="117">
        <v>36</v>
      </c>
      <c r="B38" s="117">
        <v>5</v>
      </c>
      <c r="C38">
        <f>IF(A38&lt;$B$1,"",IF(A38=$B$1,AVERAGE(B$3:$B38),C37+(B38-INDEX($B$3:$B$52,A38-$B$1))/$B$1))</f>
        <v>2.8571428571428568</v>
      </c>
      <c r="D38">
        <f>IF(A38&gt;=$B$1,AVERAGE(B38:INDEX($B$3:$B$52,A38-$B$1+1)),"")</f>
        <v>2.8571428571428572</v>
      </c>
      <c r="E38">
        <f>IF(ROW(B38)-$B$1-1&gt;0,AVERAGE(B38:INDEX($B$3:$B$52,ROW(B38)-$B$1-1)),"")</f>
        <v>2.8571428571428572</v>
      </c>
      <c r="F38">
        <f>IF(A38&gt;=$B$1,AVERAGE(B38:INDEX($B$3:$B$52,A38-$B$1+1)),"")</f>
        <v>2.8571428571428572</v>
      </c>
      <c r="G38">
        <f>IF(A38&gt;=$B$1,AVERAGE(B38:INDEX($B$3:$B$52,ROWS($B$3:B38)-$B$1+1)),"")</f>
        <v>2.8571428571428572</v>
      </c>
    </row>
    <row r="39" spans="1:7" x14ac:dyDescent="0.25">
      <c r="A39" s="117">
        <v>37</v>
      </c>
      <c r="B39" s="117">
        <v>2</v>
      </c>
      <c r="C39">
        <f>IF(A39&lt;$B$1,"",IF(A39=$B$1,AVERAGE(B$3:$B39),C38+(B39-INDEX($B$3:$B$52,A39-$B$1))/$B$1))</f>
        <v>2.8571428571428568</v>
      </c>
      <c r="D39">
        <f>IF(A39&gt;=$B$1,AVERAGE(B39:INDEX($B$3:$B$52,A39-$B$1+1)),"")</f>
        <v>2.8571428571428572</v>
      </c>
      <c r="E39">
        <f>IF(ROW(B39)-$B$1-1&gt;0,AVERAGE(B39:INDEX($B$3:$B$52,ROW(B39)-$B$1-1)),"")</f>
        <v>2.8571428571428572</v>
      </c>
      <c r="F39">
        <f>IF(A39&gt;=$B$1,AVERAGE(B39:INDEX($B$3:$B$52,A39-$B$1+1)),"")</f>
        <v>2.8571428571428572</v>
      </c>
      <c r="G39">
        <f>IF(A39&gt;=$B$1,AVERAGE(B39:INDEX($B$3:$B$52,ROWS($B$3:B39)-$B$1+1)),"")</f>
        <v>2.8571428571428572</v>
      </c>
    </row>
    <row r="40" spans="1:7" x14ac:dyDescent="0.25">
      <c r="A40" s="117">
        <v>38</v>
      </c>
      <c r="B40" s="117">
        <v>0</v>
      </c>
      <c r="C40">
        <f>IF(A40&lt;$B$1,"",IF(A40=$B$1,AVERAGE(B$3:$B40),C39+(B40-INDEX($B$3:$B$52,A40-$B$1))/$B$1))</f>
        <v>2.5714285714285712</v>
      </c>
      <c r="D40">
        <f>IF(A40&gt;=$B$1,AVERAGE(B40:INDEX($B$3:$B$52,A40-$B$1+1)),"")</f>
        <v>2.5714285714285716</v>
      </c>
      <c r="E40">
        <f>IF(ROW(B40)-$B$1-1&gt;0,AVERAGE(B40:INDEX($B$3:$B$52,ROW(B40)-$B$1-1)),"")</f>
        <v>2.5714285714285716</v>
      </c>
      <c r="F40">
        <f>IF(A40&gt;=$B$1,AVERAGE(B40:INDEX($B$3:$B$52,A40-$B$1+1)),"")</f>
        <v>2.5714285714285716</v>
      </c>
      <c r="G40">
        <f>IF(A40&gt;=$B$1,AVERAGE(B40:INDEX($B$3:$B$52,ROWS($B$3:B40)-$B$1+1)),"")</f>
        <v>2.5714285714285716</v>
      </c>
    </row>
    <row r="41" spans="1:7" x14ac:dyDescent="0.25">
      <c r="A41" s="117">
        <v>39</v>
      </c>
      <c r="B41" s="117">
        <v>5</v>
      </c>
      <c r="C41">
        <f>IF(A41&lt;$B$1,"",IF(A41=$B$1,AVERAGE(B$3:$B41),C40+(B41-INDEX($B$3:$B$52,A41-$B$1))/$B$1))</f>
        <v>2.2857142857142856</v>
      </c>
      <c r="D41">
        <f>IF(A41&gt;=$B$1,AVERAGE(B41:INDEX($B$3:$B$52,A41-$B$1+1)),"")</f>
        <v>2.2857142857142856</v>
      </c>
      <c r="E41">
        <f>IF(ROW(B41)-$B$1-1&gt;0,AVERAGE(B41:INDEX($B$3:$B$52,ROW(B41)-$B$1-1)),"")</f>
        <v>2.2857142857142856</v>
      </c>
      <c r="F41">
        <f>IF(A41&gt;=$B$1,AVERAGE(B41:INDEX($B$3:$B$52,A41-$B$1+1)),"")</f>
        <v>2.2857142857142856</v>
      </c>
      <c r="G41">
        <f>IF(A41&gt;=$B$1,AVERAGE(B41:INDEX($B$3:$B$52,ROWS($B$3:B41)-$B$1+1)),"")</f>
        <v>2.2857142857142856</v>
      </c>
    </row>
    <row r="42" spans="1:7" x14ac:dyDescent="0.25">
      <c r="A42" s="117">
        <v>40</v>
      </c>
      <c r="B42" s="117">
        <v>5</v>
      </c>
      <c r="C42">
        <f>IF(A42&lt;$B$1,"",IF(A42=$B$1,AVERAGE(B$3:$B42),C41+(B42-INDEX($B$3:$B$52,A42-$B$1))/$B$1))</f>
        <v>3</v>
      </c>
      <c r="D42">
        <f>IF(A42&gt;=$B$1,AVERAGE(B42:INDEX($B$3:$B$52,A42-$B$1+1)),"")</f>
        <v>3</v>
      </c>
      <c r="E42">
        <f>IF(ROW(B42)-$B$1-1&gt;0,AVERAGE(B42:INDEX($B$3:$B$52,ROW(B42)-$B$1-1)),"")</f>
        <v>3</v>
      </c>
      <c r="F42">
        <f>IF(A42&gt;=$B$1,AVERAGE(B42:INDEX($B$3:$B$52,A42-$B$1+1)),"")</f>
        <v>3</v>
      </c>
      <c r="G42">
        <f>IF(A42&gt;=$B$1,AVERAGE(B42:INDEX($B$3:$B$52,ROWS($B$3:B42)-$B$1+1)),"")</f>
        <v>3</v>
      </c>
    </row>
    <row r="43" spans="1:7" x14ac:dyDescent="0.25">
      <c r="A43" s="117">
        <v>41</v>
      </c>
      <c r="B43" s="117">
        <v>0</v>
      </c>
      <c r="C43">
        <f>IF(A43&lt;$B$1,"",IF(A43=$B$1,AVERAGE(B$3:$B43),C42+(B43-INDEX($B$3:$B$52,A43-$B$1))/$B$1))</f>
        <v>2.5714285714285716</v>
      </c>
      <c r="D43">
        <f>IF(A43&gt;=$B$1,AVERAGE(B43:INDEX($B$3:$B$52,A43-$B$1+1)),"")</f>
        <v>2.5714285714285716</v>
      </c>
      <c r="E43">
        <f>IF(ROW(B43)-$B$1-1&gt;0,AVERAGE(B43:INDEX($B$3:$B$52,ROW(B43)-$B$1-1)),"")</f>
        <v>2.5714285714285716</v>
      </c>
      <c r="F43">
        <f>IF(A43&gt;=$B$1,AVERAGE(B43:INDEX($B$3:$B$52,A43-$B$1+1)),"")</f>
        <v>2.5714285714285716</v>
      </c>
      <c r="G43">
        <f>IF(A43&gt;=$B$1,AVERAGE(B43:INDEX($B$3:$B$52,ROWS($B$3:B43)-$B$1+1)),"")</f>
        <v>2.5714285714285716</v>
      </c>
    </row>
    <row r="44" spans="1:7" x14ac:dyDescent="0.25">
      <c r="A44" s="117">
        <v>42</v>
      </c>
      <c r="B44" s="117">
        <v>6</v>
      </c>
      <c r="C44">
        <f>IF(A44&lt;$B$1,"",IF(A44=$B$1,AVERAGE(B$3:$B44),C43+(B44-INDEX($B$3:$B$52,A44-$B$1))/$B$1))</f>
        <v>3.285714285714286</v>
      </c>
      <c r="D44">
        <f>IF(A44&gt;=$B$1,AVERAGE(B44:INDEX($B$3:$B$52,A44-$B$1+1)),"")</f>
        <v>3.2857142857142856</v>
      </c>
      <c r="E44">
        <f>IF(ROW(B44)-$B$1-1&gt;0,AVERAGE(B44:INDEX($B$3:$B$52,ROW(B44)-$B$1-1)),"")</f>
        <v>3.2857142857142856</v>
      </c>
      <c r="F44">
        <f>IF(A44&gt;=$B$1,AVERAGE(B44:INDEX($B$3:$B$52,A44-$B$1+1)),"")</f>
        <v>3.2857142857142856</v>
      </c>
      <c r="G44">
        <f>IF(A44&gt;=$B$1,AVERAGE(B44:INDEX($B$3:$B$52,ROWS($B$3:B44)-$B$1+1)),"")</f>
        <v>3.2857142857142856</v>
      </c>
    </row>
    <row r="45" spans="1:7" x14ac:dyDescent="0.25">
      <c r="A45" s="117">
        <v>43</v>
      </c>
      <c r="B45" s="117">
        <v>6</v>
      </c>
      <c r="C45">
        <f>IF(A45&lt;$B$1,"",IF(A45=$B$1,AVERAGE(B$3:$B45),C44+(B45-INDEX($B$3:$B$52,A45-$B$1))/$B$1))</f>
        <v>3.4285714285714288</v>
      </c>
      <c r="D45">
        <f>IF(A45&gt;=$B$1,AVERAGE(B45:INDEX($B$3:$B$52,A45-$B$1+1)),"")</f>
        <v>3.4285714285714284</v>
      </c>
      <c r="E45">
        <f>IF(ROW(B45)-$B$1-1&gt;0,AVERAGE(B45:INDEX($B$3:$B$52,ROW(B45)-$B$1-1)),"")</f>
        <v>3.4285714285714284</v>
      </c>
      <c r="F45">
        <f>IF(A45&gt;=$B$1,AVERAGE(B45:INDEX($B$3:$B$52,A45-$B$1+1)),"")</f>
        <v>3.4285714285714284</v>
      </c>
      <c r="G45">
        <f>IF(A45&gt;=$B$1,AVERAGE(B45:INDEX($B$3:$B$52,ROWS($B$3:B45)-$B$1+1)),"")</f>
        <v>3.4285714285714284</v>
      </c>
    </row>
    <row r="46" spans="1:7" x14ac:dyDescent="0.25">
      <c r="A46" s="117">
        <v>44</v>
      </c>
      <c r="B46" s="117">
        <v>4</v>
      </c>
      <c r="C46">
        <f>IF(A46&lt;$B$1,"",IF(A46=$B$1,AVERAGE(B$3:$B46),C45+(B46-INDEX($B$3:$B$52,A46-$B$1))/$B$1))</f>
        <v>3.7142857142857144</v>
      </c>
      <c r="D46">
        <f>IF(A46&gt;=$B$1,AVERAGE(B46:INDEX($B$3:$B$52,A46-$B$1+1)),"")</f>
        <v>3.7142857142857144</v>
      </c>
      <c r="E46">
        <f>IF(ROW(B46)-$B$1-1&gt;0,AVERAGE(B46:INDEX($B$3:$B$52,ROW(B46)-$B$1-1)),"")</f>
        <v>3.7142857142857144</v>
      </c>
      <c r="F46">
        <f>IF(A46&gt;=$B$1,AVERAGE(B46:INDEX($B$3:$B$52,A46-$B$1+1)),"")</f>
        <v>3.7142857142857144</v>
      </c>
      <c r="G46">
        <f>IF(A46&gt;=$B$1,AVERAGE(B46:INDEX($B$3:$B$52,ROWS($B$3:B46)-$B$1+1)),"")</f>
        <v>3.7142857142857144</v>
      </c>
    </row>
    <row r="47" spans="1:7" x14ac:dyDescent="0.25">
      <c r="A47" s="117">
        <v>45</v>
      </c>
      <c r="B47" s="117">
        <v>2</v>
      </c>
      <c r="C47">
        <f>IF(A47&lt;$B$1,"",IF(A47=$B$1,AVERAGE(B$3:$B47),C46+(B47-INDEX($B$3:$B$52,A47-$B$1))/$B$1))</f>
        <v>4</v>
      </c>
      <c r="D47">
        <f>IF(A47&gt;=$B$1,AVERAGE(B47:INDEX($B$3:$B$52,A47-$B$1+1)),"")</f>
        <v>4</v>
      </c>
      <c r="E47">
        <f>IF(ROW(B47)-$B$1-1&gt;0,AVERAGE(B47:INDEX($B$3:$B$52,ROW(B47)-$B$1-1)),"")</f>
        <v>4</v>
      </c>
      <c r="F47">
        <f>IF(A47&gt;=$B$1,AVERAGE(B47:INDEX($B$3:$B$52,A47-$B$1+1)),"")</f>
        <v>4</v>
      </c>
      <c r="G47">
        <f>IF(A47&gt;=$B$1,AVERAGE(B47:INDEX($B$3:$B$52,ROWS($B$3:B47)-$B$1+1)),"")</f>
        <v>4</v>
      </c>
    </row>
    <row r="48" spans="1:7" x14ac:dyDescent="0.25">
      <c r="A48" s="117">
        <v>46</v>
      </c>
      <c r="B48" s="117">
        <v>2</v>
      </c>
      <c r="C48">
        <f>IF(A48&lt;$B$1,"",IF(A48=$B$1,AVERAGE(B$3:$B48),C47+(B48-INDEX($B$3:$B$52,A48-$B$1))/$B$1))</f>
        <v>3.5714285714285716</v>
      </c>
      <c r="D48">
        <f>IF(A48&gt;=$B$1,AVERAGE(B48:INDEX($B$3:$B$52,A48-$B$1+1)),"")</f>
        <v>3.5714285714285716</v>
      </c>
      <c r="E48">
        <f>IF(ROW(B48)-$B$1-1&gt;0,AVERAGE(B48:INDEX($B$3:$B$52,ROW(B48)-$B$1-1)),"")</f>
        <v>3.5714285714285716</v>
      </c>
      <c r="F48">
        <f>IF(A48&gt;=$B$1,AVERAGE(B48:INDEX($B$3:$B$52,A48-$B$1+1)),"")</f>
        <v>3.5714285714285716</v>
      </c>
      <c r="G48">
        <f>IF(A48&gt;=$B$1,AVERAGE(B48:INDEX($B$3:$B$52,ROWS($B$3:B48)-$B$1+1)),"")</f>
        <v>3.5714285714285716</v>
      </c>
    </row>
    <row r="49" spans="1:7" x14ac:dyDescent="0.25">
      <c r="A49" s="117">
        <v>47</v>
      </c>
      <c r="B49" s="117">
        <v>5</v>
      </c>
      <c r="C49">
        <f>IF(A49&lt;$B$1,"",IF(A49=$B$1,AVERAGE(B$3:$B49),C48+(B49-INDEX($B$3:$B$52,A49-$B$1))/$B$1))</f>
        <v>3.5714285714285716</v>
      </c>
      <c r="D49">
        <f>IF(A49&gt;=$B$1,AVERAGE(B49:INDEX($B$3:$B$52,A49-$B$1+1)),"")</f>
        <v>3.5714285714285716</v>
      </c>
      <c r="E49">
        <f>IF(ROW(B49)-$B$1-1&gt;0,AVERAGE(B49:INDEX($B$3:$B$52,ROW(B49)-$B$1-1)),"")</f>
        <v>3.5714285714285716</v>
      </c>
      <c r="F49">
        <f>IF(A49&gt;=$B$1,AVERAGE(B49:INDEX($B$3:$B$52,A49-$B$1+1)),"")</f>
        <v>3.5714285714285716</v>
      </c>
      <c r="G49">
        <f>IF(A49&gt;=$B$1,AVERAGE(B49:INDEX($B$3:$B$52,ROWS($B$3:B49)-$B$1+1)),"")</f>
        <v>3.5714285714285716</v>
      </c>
    </row>
    <row r="50" spans="1:7" x14ac:dyDescent="0.25">
      <c r="A50" s="117">
        <v>48</v>
      </c>
      <c r="B50" s="117">
        <v>1</v>
      </c>
      <c r="C50">
        <f>IF(A50&lt;$B$1,"",IF(A50=$B$1,AVERAGE(B$3:$B50),C49+(B50-INDEX($B$3:$B$52,A50-$B$1))/$B$1))</f>
        <v>3.7142857142857144</v>
      </c>
      <c r="D50">
        <f>IF(A50&gt;=$B$1,AVERAGE(B50:INDEX($B$3:$B$52,A50-$B$1+1)),"")</f>
        <v>3.7142857142857144</v>
      </c>
      <c r="E50">
        <f>IF(ROW(B50)-$B$1-1&gt;0,AVERAGE(B50:INDEX($B$3:$B$52,ROW(B50)-$B$1-1)),"")</f>
        <v>3.7142857142857144</v>
      </c>
      <c r="F50">
        <f>IF(A50&gt;=$B$1,AVERAGE(B50:INDEX($B$3:$B$52,A50-$B$1+1)),"")</f>
        <v>3.7142857142857144</v>
      </c>
      <c r="G50">
        <f>IF(A50&gt;=$B$1,AVERAGE(B50:INDEX($B$3:$B$52,ROWS($B$3:B50)-$B$1+1)),"")</f>
        <v>3.7142857142857144</v>
      </c>
    </row>
    <row r="51" spans="1:7" x14ac:dyDescent="0.25">
      <c r="A51" s="117">
        <v>49</v>
      </c>
      <c r="B51" s="117">
        <v>3</v>
      </c>
      <c r="C51">
        <f>IF(A51&lt;$B$1,"",IF(A51=$B$1,AVERAGE(B$3:$B51),C50+(B51-INDEX($B$3:$B$52,A51-$B$1))/$B$1))</f>
        <v>3.285714285714286</v>
      </c>
      <c r="D51">
        <f>IF(A51&gt;=$B$1,AVERAGE(B51:INDEX($B$3:$B$52,A51-$B$1+1)),"")</f>
        <v>3.2857142857142856</v>
      </c>
      <c r="E51">
        <f>IF(ROW(B51)-$B$1-1&gt;0,AVERAGE(B51:INDEX($B$3:$B$52,ROW(B51)-$B$1-1)),"")</f>
        <v>3.2857142857142856</v>
      </c>
      <c r="F51">
        <f>IF(A51&gt;=$B$1,AVERAGE(B51:INDEX($B$3:$B$52,A51-$B$1+1)),"")</f>
        <v>3.2857142857142856</v>
      </c>
      <c r="G51">
        <f>IF(A51&gt;=$B$1,AVERAGE(B51:INDEX($B$3:$B$52,ROWS($B$3:B51)-$B$1+1)),"")</f>
        <v>3.2857142857142856</v>
      </c>
    </row>
    <row r="52" spans="1:7" x14ac:dyDescent="0.25">
      <c r="A52" s="117">
        <v>50</v>
      </c>
      <c r="B52" s="117">
        <v>3</v>
      </c>
      <c r="C52">
        <f>IF(A52&lt;$B$1,"",IF(A52=$B$1,AVERAGE(B$3:$B52),C51+(B52-INDEX($B$3:$B$52,A52-$B$1))/$B$1))</f>
        <v>2.8571428571428577</v>
      </c>
      <c r="D52">
        <f>IF(A52&gt;=$B$1,AVERAGE(B52:INDEX($B$3:$B$52,A52-$B$1+1)),"")</f>
        <v>2.8571428571428572</v>
      </c>
      <c r="E52">
        <f>IF(ROW(B52)-$B$1-1&gt;0,AVERAGE(B52:INDEX($B$3:$B$52,ROW(B52)-$B$1-1)),"")</f>
        <v>2.8571428571428572</v>
      </c>
      <c r="F52">
        <f>IF(A52&gt;=$B$1,AVERAGE(B52:INDEX($B$3:$B$52,A52-$B$1+1)),"")</f>
        <v>2.8571428571428572</v>
      </c>
      <c r="G52">
        <f>IF(A52&gt;=$B$1,AVERAGE(B52:INDEX($B$3:$B$52,ROWS($B$3:B52)-$B$1+1)),"")</f>
        <v>2.8571428571428572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9"/>
  <sheetViews>
    <sheetView topLeftCell="D1" zoomScale="73" zoomScaleNormal="73" workbookViewId="0">
      <selection activeCell="U22" sqref="U22"/>
    </sheetView>
  </sheetViews>
  <sheetFormatPr defaultRowHeight="13.5" x14ac:dyDescent="0.25"/>
  <cols>
    <col min="1" max="1" width="4.5703125" style="127" bestFit="1" customWidth="1"/>
    <col min="2" max="2" width="9.7109375" style="127" bestFit="1" customWidth="1"/>
    <col min="3" max="3" width="6.7109375" style="127" bestFit="1" customWidth="1"/>
    <col min="4" max="4" width="11.7109375" style="127" bestFit="1" customWidth="1"/>
    <col min="5" max="5" width="9.140625" style="135" customWidth="1"/>
    <col min="6" max="6" width="13" style="127" customWidth="1"/>
    <col min="7" max="8" width="5.85546875" style="127" customWidth="1"/>
    <col min="9" max="9" width="9.7109375" style="127" customWidth="1"/>
    <col min="10" max="10" width="6" style="127" bestFit="1" customWidth="1"/>
    <col min="11" max="11" width="4.85546875" style="127" bestFit="1" customWidth="1"/>
    <col min="12" max="12" width="8.7109375" style="127" bestFit="1" customWidth="1"/>
    <col min="13" max="13" width="9.140625" style="127"/>
    <col min="14" max="14" width="12.140625" style="127" bestFit="1" customWidth="1"/>
    <col min="15" max="15" width="11.7109375" style="127" bestFit="1" customWidth="1"/>
    <col min="16" max="16" width="12.42578125" style="127" bestFit="1" customWidth="1"/>
    <col min="17" max="17" width="12.140625" style="127" bestFit="1" customWidth="1"/>
    <col min="18" max="21" width="9.28515625" style="127" bestFit="1" customWidth="1"/>
    <col min="22" max="23" width="9.140625" style="127"/>
    <col min="24" max="24" width="9.28515625" style="127" bestFit="1" customWidth="1"/>
    <col min="25" max="27" width="9.140625" style="127"/>
    <col min="28" max="30" width="9.28515625" style="127" bestFit="1" customWidth="1"/>
    <col min="31" max="31" width="12.28515625" style="127" customWidth="1"/>
    <col min="32" max="36" width="9.28515625" style="127" bestFit="1" customWidth="1"/>
    <col min="37" max="16384" width="9.140625" style="127"/>
  </cols>
  <sheetData>
    <row r="1" spans="1:37" ht="17.25" thickBot="1" x14ac:dyDescent="0.35">
      <c r="A1" s="120" t="s">
        <v>30</v>
      </c>
      <c r="B1" s="121"/>
      <c r="C1" s="122"/>
      <c r="D1" s="121"/>
      <c r="E1" s="123"/>
      <c r="F1" s="124" t="s">
        <v>16</v>
      </c>
      <c r="G1" s="124" t="s">
        <v>17</v>
      </c>
      <c r="H1" s="125" t="s">
        <v>18</v>
      </c>
      <c r="I1" s="126" t="s">
        <v>19</v>
      </c>
      <c r="J1" s="126" t="s">
        <v>20</v>
      </c>
      <c r="K1" s="126" t="s">
        <v>21</v>
      </c>
      <c r="L1" s="126" t="s">
        <v>22</v>
      </c>
      <c r="N1" s="171" t="s">
        <v>49</v>
      </c>
      <c r="O1" s="171" t="s">
        <v>50</v>
      </c>
      <c r="P1" s="173" t="s">
        <v>51</v>
      </c>
      <c r="Q1" s="172" t="s">
        <v>52</v>
      </c>
      <c r="R1" s="128" t="s">
        <v>40</v>
      </c>
      <c r="AB1" s="75"/>
      <c r="AC1" s="129" t="s">
        <v>31</v>
      </c>
      <c r="AD1" s="129"/>
      <c r="AE1" s="129"/>
      <c r="AF1" s="75"/>
      <c r="AG1" s="75"/>
      <c r="AH1" s="130">
        <f ca="1">RANDBETWEEN(100,150)</f>
        <v>150</v>
      </c>
      <c r="AI1" s="130">
        <f ca="1">RANDBETWEEN(5,15)</f>
        <v>8</v>
      </c>
      <c r="AJ1" s="130">
        <v>0.1</v>
      </c>
      <c r="AK1" s="75"/>
    </row>
    <row r="2" spans="1:37" ht="17.25" thickBot="1" x14ac:dyDescent="0.35">
      <c r="A2" s="131" t="s">
        <v>12</v>
      </c>
      <c r="B2" s="132" t="s">
        <v>42</v>
      </c>
      <c r="C2" s="133" t="s">
        <v>32</v>
      </c>
      <c r="D2" s="134" t="s">
        <v>39</v>
      </c>
      <c r="F2" s="136" t="str">
        <f ca="1">G2&amp;" - "&amp;H2</f>
        <v>2000 - 3000</v>
      </c>
      <c r="G2" s="137">
        <f ca="1">R4</f>
        <v>2000</v>
      </c>
      <c r="H2" s="138">
        <f ca="1">G2+$S$5</f>
        <v>3000</v>
      </c>
      <c r="I2" s="139">
        <f ca="1">COUNTIF($C$3:$C$77, "&lt;"&amp;H2)</f>
        <v>7</v>
      </c>
      <c r="J2" s="139">
        <f ca="1">I2</f>
        <v>7</v>
      </c>
      <c r="K2" s="140">
        <f t="shared" ref="K2:K14" ca="1" si="0">J2/$J$15</f>
        <v>9.3333333333333338E-2</v>
      </c>
      <c r="L2" s="141">
        <f t="shared" ref="L2:L14" ca="1" si="1">I2/$J$15</f>
        <v>9.3333333333333338E-2</v>
      </c>
      <c r="N2" s="165" t="s">
        <v>23</v>
      </c>
      <c r="O2" s="162">
        <f ca="1">AVERAGE(B$3:B$77)</f>
        <v>6866.7866666666669</v>
      </c>
      <c r="P2" s="168">
        <f ca="1">AVERAGE(C$3:C$77)</f>
        <v>6866.7866666666669</v>
      </c>
      <c r="Q2" s="168">
        <f ca="1">AVERAGE(D$3:D$77)</f>
        <v>6866.7866666666669</v>
      </c>
      <c r="T2" s="127" t="b">
        <f ca="1">O2=P2</f>
        <v>1</v>
      </c>
      <c r="U2" s="127" t="b">
        <f ca="1">P2=Q2</f>
        <v>1</v>
      </c>
      <c r="X2" s="127">
        <v>20</v>
      </c>
      <c r="AB2" s="75"/>
      <c r="AC2" s="130"/>
      <c r="AD2" s="130"/>
      <c r="AE2" s="130" t="s">
        <v>41</v>
      </c>
      <c r="AF2" s="75" t="s">
        <v>33</v>
      </c>
      <c r="AG2" s="75" t="s">
        <v>34</v>
      </c>
      <c r="AH2" s="75"/>
      <c r="AI2" s="76"/>
      <c r="AJ2" s="75"/>
      <c r="AK2" s="75"/>
    </row>
    <row r="3" spans="1:37" ht="16.5" x14ac:dyDescent="0.3">
      <c r="A3" s="65">
        <v>1</v>
      </c>
      <c r="B3" s="142">
        <f t="shared" ref="B3:B34" ca="1" si="2">INDEX($AG$3:$AG$77,RANK(AB3,$AB$3:$AB$77))</f>
        <v>8472</v>
      </c>
      <c r="C3" s="143">
        <f ca="1">SMALL($AG$3:$AG$77,AC3)</f>
        <v>2175</v>
      </c>
      <c r="D3" s="144">
        <f ca="1">AG3</f>
        <v>2175</v>
      </c>
      <c r="E3" s="145"/>
      <c r="F3" s="146" t="str">
        <f t="shared" ref="F3:F14" ca="1" si="3">G3&amp;" - "&amp;H3</f>
        <v>3000 - 4000</v>
      </c>
      <c r="G3" s="147">
        <f ca="1">H2</f>
        <v>3000</v>
      </c>
      <c r="H3" s="148">
        <f ca="1">G3+$S$5</f>
        <v>4000</v>
      </c>
      <c r="I3" s="149">
        <f t="shared" ref="I3:I14" ca="1" si="4">COUNTIF($C$3:$C$77, "&lt;"&amp;H3)</f>
        <v>13</v>
      </c>
      <c r="J3" s="149">
        <f ca="1">I3-I2</f>
        <v>6</v>
      </c>
      <c r="K3" s="150">
        <f t="shared" ca="1" si="0"/>
        <v>0.08</v>
      </c>
      <c r="L3" s="151">
        <f t="shared" ca="1" si="1"/>
        <v>0.17333333333333334</v>
      </c>
      <c r="N3" s="166" t="s">
        <v>24</v>
      </c>
      <c r="O3" s="163">
        <f ca="1">MAX(B$3:B$77)</f>
        <v>12762</v>
      </c>
      <c r="P3" s="169">
        <f ca="1">MAX(C$3:C$77)</f>
        <v>12762</v>
      </c>
      <c r="Q3" s="169">
        <f ca="1">MAX(D$3:D$77)</f>
        <v>12762</v>
      </c>
      <c r="R3" s="127">
        <f ca="1">ROUNDUP(O3/S5,0)</f>
        <v>13</v>
      </c>
      <c r="S3" s="127">
        <f ca="1">R3*S5</f>
        <v>13000</v>
      </c>
      <c r="T3" s="127" t="b">
        <f t="shared" ref="T3:T8" ca="1" si="5">O3=P3</f>
        <v>1</v>
      </c>
      <c r="U3" s="127" t="b">
        <f t="shared" ref="U3:U9" ca="1" si="6">P3=Q3</f>
        <v>1</v>
      </c>
      <c r="AB3" s="75">
        <f t="shared" ref="AB3:AB66" ca="1" si="7">RAND()</f>
        <v>0.22253966093454081</v>
      </c>
      <c r="AC3" s="130">
        <v>1</v>
      </c>
      <c r="AD3" s="130">
        <v>1</v>
      </c>
      <c r="AE3" s="130">
        <f ca="1">INT($AH$1+$AI$1*AD3)</f>
        <v>158</v>
      </c>
      <c r="AF3" s="152">
        <f ca="1">(((IF(MOD(AD3,5)&lt;&gt;0,MOD(AD3,5),5))+12)+_xlfn.NORM.S.INV(RAND()))</f>
        <v>13.767497092193839</v>
      </c>
      <c r="AG3" s="75">
        <f ca="1">ROUND(AE3*AF3,0)</f>
        <v>2175</v>
      </c>
      <c r="AH3" s="75"/>
      <c r="AI3" s="76"/>
      <c r="AJ3" s="75"/>
      <c r="AK3" s="75"/>
    </row>
    <row r="4" spans="1:37" ht="16.5" x14ac:dyDescent="0.3">
      <c r="A4" s="65">
        <v>2</v>
      </c>
      <c r="B4" s="142">
        <f t="shared" ca="1" si="2"/>
        <v>6412</v>
      </c>
      <c r="C4" s="143">
        <f t="shared" ref="C4:C67" ca="1" si="8">SMALL($AG$3:$AG$77,AC4)</f>
        <v>2342</v>
      </c>
      <c r="D4" s="144">
        <f t="shared" ref="D4:D67" ca="1" si="9">AG4</f>
        <v>2342</v>
      </c>
      <c r="E4" s="145"/>
      <c r="F4" s="146" t="str">
        <f t="shared" ca="1" si="3"/>
        <v>4000 - 5000</v>
      </c>
      <c r="G4" s="147">
        <f t="shared" ref="G4:G13" ca="1" si="10">H3</f>
        <v>4000</v>
      </c>
      <c r="H4" s="148">
        <f t="shared" ref="H4:H14" ca="1" si="11">G4+$S$5</f>
        <v>5000</v>
      </c>
      <c r="I4" s="149">
        <f t="shared" ca="1" si="4"/>
        <v>24</v>
      </c>
      <c r="J4" s="149">
        <f t="shared" ref="J4:J14" ca="1" si="12">I4-I3</f>
        <v>11</v>
      </c>
      <c r="K4" s="150">
        <f t="shared" ca="1" si="0"/>
        <v>0.14666666666666667</v>
      </c>
      <c r="L4" s="151">
        <f t="shared" ca="1" si="1"/>
        <v>0.32</v>
      </c>
      <c r="N4" s="166" t="s">
        <v>25</v>
      </c>
      <c r="O4" s="163">
        <f ca="1">MIN(B$3:B$77)</f>
        <v>2175</v>
      </c>
      <c r="P4" s="169">
        <f ca="1">MIN(C$3:C$77)</f>
        <v>2175</v>
      </c>
      <c r="Q4" s="169">
        <f ca="1">MIN(D$3:D$77)</f>
        <v>2175</v>
      </c>
      <c r="R4" s="127">
        <f ca="1">S5*INT(O4/S5)</f>
        <v>2000</v>
      </c>
      <c r="T4" s="127" t="b">
        <f ca="1">O4=P4</f>
        <v>1</v>
      </c>
      <c r="U4" s="127" t="b">
        <f t="shared" ca="1" si="6"/>
        <v>1</v>
      </c>
      <c r="AB4" s="75">
        <f t="shared" ca="1" si="7"/>
        <v>0.56358048182132237</v>
      </c>
      <c r="AC4" s="130">
        <v>2</v>
      </c>
      <c r="AD4" s="130">
        <v>2</v>
      </c>
      <c r="AE4" s="130">
        <f t="shared" ref="AE4:AE67" ca="1" si="13">INT($AH$1+$AI$1*AD4)</f>
        <v>166</v>
      </c>
      <c r="AF4" s="152">
        <f t="shared" ref="AF4:AF67" ca="1" si="14">(((IF(MOD(AD4,5)&lt;&gt;0,MOD(AD4,5),5))+12)+_xlfn.NORM.S.INV(RAND()))</f>
        <v>14.1073698139174</v>
      </c>
      <c r="AG4" s="75">
        <f t="shared" ref="AG4:AG67" ca="1" si="15">ROUND(AE4*AF4,0)</f>
        <v>2342</v>
      </c>
      <c r="AH4" s="75"/>
      <c r="AI4" s="76"/>
      <c r="AJ4" s="75"/>
      <c r="AK4" s="75"/>
    </row>
    <row r="5" spans="1:37" ht="16.5" x14ac:dyDescent="0.3">
      <c r="A5" s="65">
        <v>3</v>
      </c>
      <c r="B5" s="142">
        <f t="shared" ca="1" si="2"/>
        <v>3720</v>
      </c>
      <c r="C5" s="143">
        <f t="shared" ca="1" si="8"/>
        <v>2430</v>
      </c>
      <c r="D5" s="144">
        <f t="shared" ca="1" si="9"/>
        <v>2709</v>
      </c>
      <c r="E5" s="145"/>
      <c r="F5" s="146" t="str">
        <f t="shared" ca="1" si="3"/>
        <v>5000 - 6000</v>
      </c>
      <c r="G5" s="147">
        <f t="shared" ca="1" si="10"/>
        <v>5000</v>
      </c>
      <c r="H5" s="148">
        <f t="shared" ca="1" si="11"/>
        <v>6000</v>
      </c>
      <c r="I5" s="149">
        <f t="shared" ca="1" si="4"/>
        <v>31</v>
      </c>
      <c r="J5" s="149">
        <f t="shared" ca="1" si="12"/>
        <v>7</v>
      </c>
      <c r="K5" s="150">
        <f t="shared" ca="1" si="0"/>
        <v>9.3333333333333338E-2</v>
      </c>
      <c r="L5" s="151">
        <f t="shared" ca="1" si="1"/>
        <v>0.41333333333333333</v>
      </c>
      <c r="N5" s="166" t="s">
        <v>16</v>
      </c>
      <c r="O5" s="163">
        <f ca="1">O3-O4</f>
        <v>10587</v>
      </c>
      <c r="P5" s="169">
        <f ca="1">P3-P4</f>
        <v>10587</v>
      </c>
      <c r="Q5" s="169">
        <f ca="1">Q3-Q4</f>
        <v>10587</v>
      </c>
      <c r="R5" s="127">
        <f ca="1">ROUND(O5/10,0)</f>
        <v>1059</v>
      </c>
      <c r="S5" s="127">
        <f ca="1">ROUND(R5,-LEN(R5)+1)</f>
        <v>1000</v>
      </c>
      <c r="T5" s="127" t="b">
        <f t="shared" ca="1" si="5"/>
        <v>1</v>
      </c>
      <c r="U5" s="127" t="b">
        <f t="shared" ca="1" si="6"/>
        <v>1</v>
      </c>
      <c r="AB5" s="75">
        <f t="shared" ca="1" si="7"/>
        <v>0.90495575477130941</v>
      </c>
      <c r="AC5" s="130">
        <v>3</v>
      </c>
      <c r="AD5" s="130">
        <v>3</v>
      </c>
      <c r="AE5" s="130">
        <f t="shared" ca="1" si="13"/>
        <v>174</v>
      </c>
      <c r="AF5" s="152">
        <f t="shared" ca="1" si="14"/>
        <v>15.569912412179445</v>
      </c>
      <c r="AG5" s="75">
        <f t="shared" ca="1" si="15"/>
        <v>2709</v>
      </c>
      <c r="AH5" s="75"/>
      <c r="AI5" s="76"/>
      <c r="AJ5" s="75"/>
      <c r="AK5" s="75"/>
    </row>
    <row r="6" spans="1:37" ht="16.5" x14ac:dyDescent="0.3">
      <c r="A6" s="65">
        <v>4</v>
      </c>
      <c r="B6" s="142">
        <f t="shared" ca="1" si="2"/>
        <v>11217</v>
      </c>
      <c r="C6" s="143">
        <f t="shared" ca="1" si="8"/>
        <v>2588</v>
      </c>
      <c r="D6" s="144">
        <f t="shared" ca="1" si="9"/>
        <v>2588</v>
      </c>
      <c r="E6" s="145"/>
      <c r="F6" s="146" t="str">
        <f t="shared" ca="1" si="3"/>
        <v>6000 - 7000</v>
      </c>
      <c r="G6" s="147">
        <f t="shared" ca="1" si="10"/>
        <v>6000</v>
      </c>
      <c r="H6" s="148">
        <f t="shared" ca="1" si="11"/>
        <v>7000</v>
      </c>
      <c r="I6" s="149">
        <f t="shared" ca="1" si="4"/>
        <v>38</v>
      </c>
      <c r="J6" s="149">
        <f t="shared" ca="1" si="12"/>
        <v>7</v>
      </c>
      <c r="K6" s="150">
        <f t="shared" ca="1" si="0"/>
        <v>9.3333333333333338E-2</v>
      </c>
      <c r="L6" s="151">
        <f t="shared" ca="1" si="1"/>
        <v>0.50666666666666671</v>
      </c>
      <c r="N6" s="166" t="s">
        <v>26</v>
      </c>
      <c r="O6" s="163">
        <f ca="1">_xlfn.STDEV.S(B$3:B$77)</f>
        <v>2804.714844557157</v>
      </c>
      <c r="P6" s="169">
        <f ca="1">_xlfn.STDEV.S(C$3:C$77)</f>
        <v>2804.714844557157</v>
      </c>
      <c r="Q6" s="169">
        <f ca="1">_xlfn.STDEV.S(D$3:D$77)</f>
        <v>2804.714844557157</v>
      </c>
      <c r="T6" s="127" t="b">
        <f t="shared" ca="1" si="5"/>
        <v>1</v>
      </c>
      <c r="U6" s="127" t="b">
        <f t="shared" ca="1" si="6"/>
        <v>1</v>
      </c>
      <c r="AB6" s="75">
        <f t="shared" ca="1" si="7"/>
        <v>4.8627145922686243E-2</v>
      </c>
      <c r="AC6" s="130">
        <v>4</v>
      </c>
      <c r="AD6" s="130">
        <v>4</v>
      </c>
      <c r="AE6" s="130">
        <f t="shared" ca="1" si="13"/>
        <v>182</v>
      </c>
      <c r="AF6" s="152">
        <f t="shared" ca="1" si="14"/>
        <v>14.219554191082848</v>
      </c>
      <c r="AG6" s="75">
        <f t="shared" ca="1" si="15"/>
        <v>2588</v>
      </c>
      <c r="AH6" s="75"/>
      <c r="AI6" s="76"/>
      <c r="AJ6" s="75"/>
      <c r="AK6" s="75"/>
    </row>
    <row r="7" spans="1:37" ht="16.5" x14ac:dyDescent="0.3">
      <c r="A7" s="65">
        <v>5</v>
      </c>
      <c r="B7" s="142">
        <f t="shared" ca="1" si="2"/>
        <v>7375</v>
      </c>
      <c r="C7" s="143">
        <f t="shared" ca="1" si="8"/>
        <v>2709</v>
      </c>
      <c r="D7" s="144">
        <f t="shared" ca="1" si="9"/>
        <v>3267</v>
      </c>
      <c r="E7" s="145"/>
      <c r="F7" s="146" t="str">
        <f t="shared" ca="1" si="3"/>
        <v>7000 - 8000</v>
      </c>
      <c r="G7" s="147">
        <f t="shared" ca="1" si="10"/>
        <v>7000</v>
      </c>
      <c r="H7" s="148">
        <f t="shared" ca="1" si="11"/>
        <v>8000</v>
      </c>
      <c r="I7" s="149">
        <f t="shared" ca="1" si="4"/>
        <v>48</v>
      </c>
      <c r="J7" s="149">
        <f t="shared" ca="1" si="12"/>
        <v>10</v>
      </c>
      <c r="K7" s="150">
        <f t="shared" ca="1" si="0"/>
        <v>0.13333333333333333</v>
      </c>
      <c r="L7" s="151">
        <f t="shared" ca="1" si="1"/>
        <v>0.64</v>
      </c>
      <c r="N7" s="166" t="s">
        <v>27</v>
      </c>
      <c r="O7" s="163">
        <f ca="1">O6/O2</f>
        <v>0.40844648023973712</v>
      </c>
      <c r="P7" s="169">
        <f ca="1">P6/P2</f>
        <v>0.40844648023973712</v>
      </c>
      <c r="Q7" s="169">
        <f ca="1">Q6/Q2</f>
        <v>0.40844648023973712</v>
      </c>
      <c r="T7" s="127" t="b">
        <f t="shared" ca="1" si="5"/>
        <v>1</v>
      </c>
      <c r="U7" s="127" t="b">
        <f t="shared" ca="1" si="6"/>
        <v>1</v>
      </c>
      <c r="AB7" s="75">
        <f t="shared" ca="1" si="7"/>
        <v>0.4828692125773989</v>
      </c>
      <c r="AC7" s="130">
        <v>5</v>
      </c>
      <c r="AD7" s="130">
        <v>5</v>
      </c>
      <c r="AE7" s="130">
        <f t="shared" ca="1" si="13"/>
        <v>190</v>
      </c>
      <c r="AF7" s="152">
        <f t="shared" ca="1" si="14"/>
        <v>17.197281352883284</v>
      </c>
      <c r="AG7" s="75">
        <f t="shared" ca="1" si="15"/>
        <v>3267</v>
      </c>
      <c r="AH7" s="75"/>
      <c r="AI7" s="76"/>
      <c r="AJ7" s="75"/>
      <c r="AK7" s="75"/>
    </row>
    <row r="8" spans="1:37" ht="16.5" x14ac:dyDescent="0.3">
      <c r="A8" s="65">
        <v>6</v>
      </c>
      <c r="B8" s="142">
        <f t="shared" ca="1" si="2"/>
        <v>5638</v>
      </c>
      <c r="C8" s="143">
        <f t="shared" ca="1" si="8"/>
        <v>2724</v>
      </c>
      <c r="D8" s="144">
        <f t="shared" ca="1" si="9"/>
        <v>2430</v>
      </c>
      <c r="E8" s="145"/>
      <c r="F8" s="146" t="str">
        <f t="shared" ca="1" si="3"/>
        <v>8000 - 9000</v>
      </c>
      <c r="G8" s="147">
        <f t="shared" ca="1" si="10"/>
        <v>8000</v>
      </c>
      <c r="H8" s="148">
        <f t="shared" ca="1" si="11"/>
        <v>9000</v>
      </c>
      <c r="I8" s="149">
        <f t="shared" ca="1" si="4"/>
        <v>57</v>
      </c>
      <c r="J8" s="149">
        <f t="shared" ca="1" si="12"/>
        <v>9</v>
      </c>
      <c r="K8" s="150">
        <f t="shared" ca="1" si="0"/>
        <v>0.12</v>
      </c>
      <c r="L8" s="151">
        <f t="shared" ca="1" si="1"/>
        <v>0.76</v>
      </c>
      <c r="N8" s="166" t="s">
        <v>53</v>
      </c>
      <c r="O8" s="163">
        <f ca="1">O5/O2</f>
        <v>1.5417691729659093</v>
      </c>
      <c r="P8" s="169">
        <f ca="1">P5/P2</f>
        <v>1.5417691729659093</v>
      </c>
      <c r="Q8" s="169">
        <f ca="1">Q5/Q2</f>
        <v>1.5417691729659093</v>
      </c>
      <c r="T8" s="127" t="b">
        <f t="shared" ca="1" si="5"/>
        <v>1</v>
      </c>
      <c r="U8" s="127" t="b">
        <f t="shared" ca="1" si="6"/>
        <v>1</v>
      </c>
      <c r="AB8" s="75">
        <f t="shared" ca="1" si="7"/>
        <v>0.68532080246807747</v>
      </c>
      <c r="AC8" s="130">
        <v>6</v>
      </c>
      <c r="AD8" s="130">
        <v>6</v>
      </c>
      <c r="AE8" s="130">
        <f t="shared" ca="1" si="13"/>
        <v>198</v>
      </c>
      <c r="AF8" s="152">
        <f t="shared" ca="1" si="14"/>
        <v>12.272954298039437</v>
      </c>
      <c r="AG8" s="75">
        <f t="shared" ca="1" si="15"/>
        <v>2430</v>
      </c>
      <c r="AH8" s="75"/>
      <c r="AI8" s="76"/>
      <c r="AJ8" s="75"/>
      <c r="AK8" s="75"/>
    </row>
    <row r="9" spans="1:37" ht="17.25" thickBot="1" x14ac:dyDescent="0.35">
      <c r="A9" s="65">
        <v>7</v>
      </c>
      <c r="B9" s="142">
        <f t="shared" ca="1" si="2"/>
        <v>11676</v>
      </c>
      <c r="C9" s="143">
        <f t="shared" ca="1" si="8"/>
        <v>3267</v>
      </c>
      <c r="D9" s="144">
        <f t="shared" ca="1" si="9"/>
        <v>2724</v>
      </c>
      <c r="E9" s="145"/>
      <c r="F9" s="146" t="str">
        <f t="shared" ca="1" si="3"/>
        <v>9000 - 10000</v>
      </c>
      <c r="G9" s="147">
        <f t="shared" ca="1" si="10"/>
        <v>9000</v>
      </c>
      <c r="H9" s="148">
        <f t="shared" ca="1" si="11"/>
        <v>10000</v>
      </c>
      <c r="I9" s="149">
        <f t="shared" ca="1" si="4"/>
        <v>65</v>
      </c>
      <c r="J9" s="149">
        <f t="shared" ca="1" si="12"/>
        <v>8</v>
      </c>
      <c r="K9" s="150">
        <f t="shared" ca="1" si="0"/>
        <v>0.10666666666666667</v>
      </c>
      <c r="L9" s="151">
        <f t="shared" ca="1" si="1"/>
        <v>0.8666666666666667</v>
      </c>
      <c r="N9" s="167" t="s">
        <v>29</v>
      </c>
      <c r="O9" s="164">
        <f ca="1">SKEW(B$3:B$77)</f>
        <v>0.21960883370025669</v>
      </c>
      <c r="P9" s="170">
        <f ca="1">SKEW(C$3:C$77)</f>
        <v>0.21960883370025605</v>
      </c>
      <c r="Q9" s="170">
        <f ca="1">SKEW(D$3:D$77)</f>
        <v>0.21960883370025649</v>
      </c>
      <c r="T9" s="127" t="b">
        <f ca="1">O9=P9</f>
        <v>0</v>
      </c>
      <c r="U9" s="127" t="b">
        <f t="shared" ca="1" si="6"/>
        <v>1</v>
      </c>
      <c r="AB9" s="75">
        <f t="shared" ca="1" si="7"/>
        <v>0.20526569452051036</v>
      </c>
      <c r="AC9" s="130">
        <v>8</v>
      </c>
      <c r="AD9" s="130">
        <v>7</v>
      </c>
      <c r="AE9" s="130">
        <f t="shared" ca="1" si="13"/>
        <v>206</v>
      </c>
      <c r="AF9" s="152">
        <f t="shared" ca="1" si="14"/>
        <v>13.221584772847278</v>
      </c>
      <c r="AG9" s="75">
        <f t="shared" ca="1" si="15"/>
        <v>2724</v>
      </c>
      <c r="AH9" s="75"/>
      <c r="AI9" s="76"/>
      <c r="AJ9" s="75"/>
      <c r="AK9" s="75"/>
    </row>
    <row r="10" spans="1:37" ht="16.5" x14ac:dyDescent="0.3">
      <c r="A10" s="65">
        <v>8</v>
      </c>
      <c r="B10" s="142">
        <f t="shared" ca="1" si="2"/>
        <v>8743</v>
      </c>
      <c r="C10" s="143">
        <f t="shared" ca="1" si="8"/>
        <v>2975</v>
      </c>
      <c r="D10" s="144">
        <f t="shared" ca="1" si="9"/>
        <v>3550</v>
      </c>
      <c r="E10" s="145"/>
      <c r="F10" s="146" t="str">
        <f t="shared" ca="1" si="3"/>
        <v>10000 - 11000</v>
      </c>
      <c r="G10" s="147">
        <f t="shared" ca="1" si="10"/>
        <v>10000</v>
      </c>
      <c r="H10" s="148">
        <f t="shared" ca="1" si="11"/>
        <v>11000</v>
      </c>
      <c r="I10" s="149">
        <f t="shared" ca="1" si="4"/>
        <v>68</v>
      </c>
      <c r="J10" s="149">
        <f t="shared" ca="1" si="12"/>
        <v>3</v>
      </c>
      <c r="K10" s="150">
        <f t="shared" ca="1" si="0"/>
        <v>0.04</v>
      </c>
      <c r="L10" s="151">
        <f t="shared" ca="1" si="1"/>
        <v>0.90666666666666662</v>
      </c>
      <c r="AB10" s="75">
        <f t="shared" ca="1" si="7"/>
        <v>0.10448165828254496</v>
      </c>
      <c r="AC10" s="130">
        <v>7</v>
      </c>
      <c r="AD10" s="130">
        <v>8</v>
      </c>
      <c r="AE10" s="130">
        <f ca="1">INT($AH$1+$AI$1*AD10)</f>
        <v>214</v>
      </c>
      <c r="AF10" s="152">
        <f t="shared" ca="1" si="14"/>
        <v>16.590841167683237</v>
      </c>
      <c r="AG10" s="75">
        <f t="shared" ca="1" si="15"/>
        <v>3550</v>
      </c>
      <c r="AH10" s="75"/>
      <c r="AI10" s="76"/>
      <c r="AJ10" s="75"/>
      <c r="AK10" s="75"/>
    </row>
    <row r="11" spans="1:37" ht="16.5" x14ac:dyDescent="0.3">
      <c r="A11" s="65">
        <v>9</v>
      </c>
      <c r="B11" s="142">
        <f t="shared" ca="1" si="2"/>
        <v>7217</v>
      </c>
      <c r="C11" s="143">
        <f t="shared" ca="1" si="8"/>
        <v>3829</v>
      </c>
      <c r="D11" s="144">
        <f t="shared" ca="1" si="9"/>
        <v>3720</v>
      </c>
      <c r="E11" s="145"/>
      <c r="F11" s="146" t="str">
        <f t="shared" ca="1" si="3"/>
        <v>11000 - 12000</v>
      </c>
      <c r="G11" s="147">
        <f t="shared" ca="1" si="10"/>
        <v>11000</v>
      </c>
      <c r="H11" s="148">
        <f t="shared" ca="1" si="11"/>
        <v>12000</v>
      </c>
      <c r="I11" s="149">
        <f t="shared" ca="1" si="4"/>
        <v>72</v>
      </c>
      <c r="J11" s="149">
        <f t="shared" ca="1" si="12"/>
        <v>4</v>
      </c>
      <c r="K11" s="150">
        <f t="shared" ca="1" si="0"/>
        <v>5.3333333333333337E-2</v>
      </c>
      <c r="L11" s="151">
        <f t="shared" ca="1" si="1"/>
        <v>0.96</v>
      </c>
      <c r="AB11" s="75">
        <f t="shared" ca="1" si="7"/>
        <v>0.27738758195430335</v>
      </c>
      <c r="AC11" s="130">
        <v>12</v>
      </c>
      <c r="AD11" s="130">
        <v>9</v>
      </c>
      <c r="AE11" s="130">
        <f t="shared" ca="1" si="13"/>
        <v>222</v>
      </c>
      <c r="AF11" s="152">
        <f t="shared" ca="1" si="14"/>
        <v>16.757460579508532</v>
      </c>
      <c r="AG11" s="75">
        <f t="shared" ca="1" si="15"/>
        <v>3720</v>
      </c>
      <c r="AH11" s="75"/>
      <c r="AI11" s="76"/>
      <c r="AJ11" s="75"/>
      <c r="AK11" s="75"/>
    </row>
    <row r="12" spans="1:37" ht="16.5" x14ac:dyDescent="0.3">
      <c r="A12" s="65">
        <v>10</v>
      </c>
      <c r="B12" s="142">
        <f t="shared" ca="1" si="2"/>
        <v>2975</v>
      </c>
      <c r="C12" s="143">
        <f t="shared" ca="1" si="8"/>
        <v>3550</v>
      </c>
      <c r="D12" s="144">
        <f t="shared" ca="1" si="9"/>
        <v>3969</v>
      </c>
      <c r="E12" s="145"/>
      <c r="F12" s="146" t="str">
        <f t="shared" ca="1" si="3"/>
        <v>12000 - 13000</v>
      </c>
      <c r="G12" s="147">
        <f t="shared" ca="1" si="10"/>
        <v>12000</v>
      </c>
      <c r="H12" s="148">
        <f t="shared" ca="1" si="11"/>
        <v>13000</v>
      </c>
      <c r="I12" s="149">
        <f t="shared" ca="1" si="4"/>
        <v>75</v>
      </c>
      <c r="J12" s="149">
        <f t="shared" ca="1" si="12"/>
        <v>3</v>
      </c>
      <c r="K12" s="150">
        <f t="shared" ca="1" si="0"/>
        <v>0.04</v>
      </c>
      <c r="L12" s="151">
        <f t="shared" ca="1" si="1"/>
        <v>1</v>
      </c>
      <c r="AB12" s="75">
        <f t="shared" ca="1" si="7"/>
        <v>0.87589165482483</v>
      </c>
      <c r="AC12" s="130">
        <v>9</v>
      </c>
      <c r="AD12" s="130">
        <v>10</v>
      </c>
      <c r="AE12" s="130">
        <f t="shared" ca="1" si="13"/>
        <v>230</v>
      </c>
      <c r="AF12" s="152">
        <f t="shared" ca="1" si="14"/>
        <v>17.258340143694969</v>
      </c>
      <c r="AG12" s="75">
        <f t="shared" ca="1" si="15"/>
        <v>3969</v>
      </c>
      <c r="AH12" s="75"/>
      <c r="AI12" s="76"/>
      <c r="AJ12" s="75"/>
      <c r="AK12" s="75"/>
    </row>
    <row r="13" spans="1:37" ht="16.5" x14ac:dyDescent="0.3">
      <c r="A13" s="65">
        <v>11</v>
      </c>
      <c r="B13" s="142">
        <f t="shared" ca="1" si="2"/>
        <v>9448</v>
      </c>
      <c r="C13" s="143">
        <f t="shared" ca="1" si="8"/>
        <v>3720</v>
      </c>
      <c r="D13" s="144">
        <f t="shared" ca="1" si="9"/>
        <v>2975</v>
      </c>
      <c r="E13" s="145"/>
      <c r="F13" s="146" t="str">
        <f t="shared" ca="1" si="3"/>
        <v>13000 - 14000</v>
      </c>
      <c r="G13" s="147">
        <f t="shared" ca="1" si="10"/>
        <v>13000</v>
      </c>
      <c r="H13" s="148">
        <f t="shared" ca="1" si="11"/>
        <v>14000</v>
      </c>
      <c r="I13" s="149">
        <f t="shared" ca="1" si="4"/>
        <v>75</v>
      </c>
      <c r="J13" s="149">
        <f t="shared" ca="1" si="12"/>
        <v>0</v>
      </c>
      <c r="K13" s="150">
        <f t="shared" ca="1" si="0"/>
        <v>0</v>
      </c>
      <c r="L13" s="151">
        <f t="shared" ca="1" si="1"/>
        <v>1</v>
      </c>
      <c r="AB13" s="75">
        <f t="shared" ca="1" si="7"/>
        <v>0.24657175080546789</v>
      </c>
      <c r="AC13" s="130">
        <v>10</v>
      </c>
      <c r="AD13" s="130">
        <v>11</v>
      </c>
      <c r="AE13" s="130">
        <f t="shared" ca="1" si="13"/>
        <v>238</v>
      </c>
      <c r="AF13" s="152">
        <f t="shared" ca="1" si="14"/>
        <v>12.497944501342289</v>
      </c>
      <c r="AG13" s="75">
        <f t="shared" ca="1" si="15"/>
        <v>2975</v>
      </c>
      <c r="AH13" s="75"/>
      <c r="AI13" s="76"/>
      <c r="AJ13" s="75"/>
      <c r="AK13" s="75"/>
    </row>
    <row r="14" spans="1:37" ht="17.25" thickBot="1" x14ac:dyDescent="0.35">
      <c r="A14" s="65">
        <v>12</v>
      </c>
      <c r="B14" s="142">
        <f t="shared" ca="1" si="2"/>
        <v>2175</v>
      </c>
      <c r="C14" s="143">
        <f t="shared" ca="1" si="8"/>
        <v>3746</v>
      </c>
      <c r="D14" s="144">
        <f t="shared" ca="1" si="9"/>
        <v>4251</v>
      </c>
      <c r="E14" s="145"/>
      <c r="F14" s="153" t="str">
        <f t="shared" ca="1" si="3"/>
        <v>14000 - 15000</v>
      </c>
      <c r="G14" s="154">
        <f ca="1">H13</f>
        <v>14000</v>
      </c>
      <c r="H14" s="155">
        <f t="shared" ca="1" si="11"/>
        <v>15000</v>
      </c>
      <c r="I14" s="156">
        <f t="shared" ca="1" si="4"/>
        <v>75</v>
      </c>
      <c r="J14" s="156">
        <f t="shared" ca="1" si="12"/>
        <v>0</v>
      </c>
      <c r="K14" s="157">
        <f t="shared" ca="1" si="0"/>
        <v>0</v>
      </c>
      <c r="L14" s="158">
        <f t="shared" ca="1" si="1"/>
        <v>1</v>
      </c>
      <c r="AB14" s="75">
        <f t="shared" ca="1" si="7"/>
        <v>0.99769956129379012</v>
      </c>
      <c r="AC14" s="130">
        <v>11</v>
      </c>
      <c r="AD14" s="130">
        <v>12</v>
      </c>
      <c r="AE14" s="130">
        <f t="shared" ca="1" si="13"/>
        <v>246</v>
      </c>
      <c r="AF14" s="152">
        <f t="shared" ca="1" si="14"/>
        <v>17.282085442067512</v>
      </c>
      <c r="AG14" s="75">
        <f t="shared" ca="1" si="15"/>
        <v>4251</v>
      </c>
      <c r="AH14" s="75"/>
      <c r="AI14" s="76"/>
      <c r="AJ14" s="75"/>
      <c r="AK14" s="75"/>
    </row>
    <row r="15" spans="1:37" ht="16.5" x14ac:dyDescent="0.3">
      <c r="A15" s="65">
        <v>13</v>
      </c>
      <c r="B15" s="142">
        <f t="shared" ca="1" si="2"/>
        <v>5487</v>
      </c>
      <c r="C15" s="143">
        <f t="shared" ca="1" si="8"/>
        <v>4040</v>
      </c>
      <c r="D15" s="144">
        <f t="shared" ca="1" si="9"/>
        <v>4040</v>
      </c>
      <c r="E15" s="145"/>
      <c r="F15" s="159"/>
      <c r="G15" s="149"/>
      <c r="H15" s="149"/>
      <c r="I15" s="149"/>
      <c r="J15" s="149">
        <f ca="1">SUM(J2:J14)</f>
        <v>75</v>
      </c>
      <c r="K15" s="150">
        <f ca="1">SUM(K2:K14)</f>
        <v>1</v>
      </c>
      <c r="L15" s="150"/>
      <c r="AB15" s="75">
        <f t="shared" ca="1" si="7"/>
        <v>0.62591907243377642</v>
      </c>
      <c r="AC15" s="130">
        <v>14</v>
      </c>
      <c r="AD15" s="130">
        <v>13</v>
      </c>
      <c r="AE15" s="130">
        <f t="shared" ca="1" si="13"/>
        <v>254</v>
      </c>
      <c r="AF15" s="152">
        <f t="shared" ca="1" si="14"/>
        <v>15.904046072548166</v>
      </c>
      <c r="AG15" s="75">
        <f t="shared" ca="1" si="15"/>
        <v>4040</v>
      </c>
      <c r="AH15" s="75"/>
      <c r="AI15" s="76"/>
      <c r="AJ15" s="75"/>
      <c r="AK15" s="75"/>
    </row>
    <row r="16" spans="1:37" ht="16.5" x14ac:dyDescent="0.3">
      <c r="A16" s="65">
        <v>14</v>
      </c>
      <c r="B16" s="142">
        <f t="shared" ca="1" si="2"/>
        <v>9452</v>
      </c>
      <c r="C16" s="143">
        <f t="shared" ca="1" si="8"/>
        <v>4173</v>
      </c>
      <c r="D16" s="144">
        <f t="shared" ca="1" si="9"/>
        <v>3746</v>
      </c>
      <c r="E16" s="145"/>
      <c r="F16" s="160"/>
      <c r="G16" s="160"/>
      <c r="H16" s="160"/>
      <c r="I16" s="160"/>
      <c r="L16" s="160"/>
      <c r="AB16" s="75">
        <f t="shared" ca="1" si="7"/>
        <v>0.27986634876895466</v>
      </c>
      <c r="AC16" s="130">
        <v>16</v>
      </c>
      <c r="AD16" s="130">
        <v>14</v>
      </c>
      <c r="AE16" s="130">
        <f t="shared" ca="1" si="13"/>
        <v>262</v>
      </c>
      <c r="AF16" s="152">
        <f t="shared" ca="1" si="14"/>
        <v>14.299212828708237</v>
      </c>
      <c r="AG16" s="75">
        <f t="shared" ca="1" si="15"/>
        <v>3746</v>
      </c>
      <c r="AH16" s="75"/>
      <c r="AI16" s="76"/>
      <c r="AJ16" s="75"/>
      <c r="AK16" s="75"/>
    </row>
    <row r="17" spans="1:37" ht="16.5" x14ac:dyDescent="0.3">
      <c r="A17" s="65">
        <v>15</v>
      </c>
      <c r="B17" s="142">
        <f t="shared" ca="1" si="2"/>
        <v>4370</v>
      </c>
      <c r="C17" s="143">
        <f t="shared" ca="1" si="8"/>
        <v>4251</v>
      </c>
      <c r="D17" s="144">
        <f t="shared" ca="1" si="9"/>
        <v>4240</v>
      </c>
      <c r="E17" s="145"/>
      <c r="J17" s="161"/>
      <c r="K17" s="161"/>
      <c r="AB17" s="75">
        <f t="shared" ca="1" si="7"/>
        <v>0.8056002252381157</v>
      </c>
      <c r="AC17" s="130">
        <v>18</v>
      </c>
      <c r="AD17" s="130">
        <v>15</v>
      </c>
      <c r="AE17" s="130">
        <f t="shared" ca="1" si="13"/>
        <v>270</v>
      </c>
      <c r="AF17" s="152">
        <f t="shared" ca="1" si="14"/>
        <v>15.705269197849001</v>
      </c>
      <c r="AG17" s="75">
        <f t="shared" ca="1" si="15"/>
        <v>4240</v>
      </c>
      <c r="AH17" s="75"/>
      <c r="AI17" s="76"/>
      <c r="AJ17" s="75"/>
      <c r="AK17" s="75"/>
    </row>
    <row r="18" spans="1:37" ht="16.5" x14ac:dyDescent="0.3">
      <c r="A18" s="65">
        <v>16</v>
      </c>
      <c r="B18" s="142">
        <f t="shared" ca="1" si="2"/>
        <v>2342</v>
      </c>
      <c r="C18" s="143">
        <f t="shared" ca="1" si="8"/>
        <v>3969</v>
      </c>
      <c r="D18" s="144">
        <f t="shared" ca="1" si="9"/>
        <v>3829</v>
      </c>
      <c r="E18" s="145"/>
      <c r="AB18" s="75">
        <f t="shared" ca="1" si="7"/>
        <v>0.98261763219602138</v>
      </c>
      <c r="AC18" s="130">
        <v>13</v>
      </c>
      <c r="AD18" s="130">
        <v>16</v>
      </c>
      <c r="AE18" s="130">
        <f t="shared" ca="1" si="13"/>
        <v>278</v>
      </c>
      <c r="AF18" s="152">
        <f t="shared" ca="1" si="14"/>
        <v>13.772753539480574</v>
      </c>
      <c r="AG18" s="75">
        <f t="shared" ca="1" si="15"/>
        <v>3829</v>
      </c>
      <c r="AH18" s="75"/>
      <c r="AI18" s="76"/>
      <c r="AJ18" s="75"/>
      <c r="AK18" s="75"/>
    </row>
    <row r="19" spans="1:37" ht="16.5" x14ac:dyDescent="0.3">
      <c r="A19" s="65">
        <v>17</v>
      </c>
      <c r="B19" s="142">
        <f t="shared" ca="1" si="2"/>
        <v>4965</v>
      </c>
      <c r="C19" s="143">
        <f t="shared" ca="1" si="8"/>
        <v>4240</v>
      </c>
      <c r="D19" s="144">
        <f t="shared" ca="1" si="9"/>
        <v>4370</v>
      </c>
      <c r="E19" s="145"/>
      <c r="AB19" s="75">
        <f t="shared" ca="1" si="7"/>
        <v>0.7829124895077092</v>
      </c>
      <c r="AC19" s="130">
        <v>17</v>
      </c>
      <c r="AD19" s="130">
        <v>17</v>
      </c>
      <c r="AE19" s="130">
        <f t="shared" ca="1" si="13"/>
        <v>286</v>
      </c>
      <c r="AF19" s="152">
        <f t="shared" ca="1" si="14"/>
        <v>15.279485532763079</v>
      </c>
      <c r="AG19" s="75">
        <f t="shared" ca="1" si="15"/>
        <v>4370</v>
      </c>
      <c r="AH19" s="75"/>
      <c r="AI19" s="76"/>
      <c r="AJ19" s="75"/>
      <c r="AK19" s="75"/>
    </row>
    <row r="20" spans="1:37" ht="16.5" x14ac:dyDescent="0.3">
      <c r="A20" s="65">
        <v>18</v>
      </c>
      <c r="B20" s="142">
        <f t="shared" ca="1" si="2"/>
        <v>8483</v>
      </c>
      <c r="C20" s="143">
        <f t="shared" ca="1" si="8"/>
        <v>4104</v>
      </c>
      <c r="D20" s="144">
        <f t="shared" ca="1" si="9"/>
        <v>4906</v>
      </c>
      <c r="E20" s="145"/>
      <c r="AB20" s="75">
        <f t="shared" ca="1" si="7"/>
        <v>0.47375347967484616</v>
      </c>
      <c r="AC20" s="130">
        <v>15</v>
      </c>
      <c r="AD20" s="130">
        <v>18</v>
      </c>
      <c r="AE20" s="130">
        <f t="shared" ca="1" si="13"/>
        <v>294</v>
      </c>
      <c r="AF20" s="152">
        <f t="shared" ca="1" si="14"/>
        <v>16.688193919341629</v>
      </c>
      <c r="AG20" s="75">
        <f t="shared" ca="1" si="15"/>
        <v>4906</v>
      </c>
      <c r="AH20" s="75"/>
      <c r="AI20" s="76"/>
      <c r="AJ20" s="75"/>
      <c r="AK20" s="75"/>
    </row>
    <row r="21" spans="1:37" ht="16.5" x14ac:dyDescent="0.3">
      <c r="A21" s="65">
        <v>19</v>
      </c>
      <c r="B21" s="142">
        <f t="shared" ca="1" si="2"/>
        <v>12762</v>
      </c>
      <c r="C21" s="143">
        <f t="shared" ca="1" si="8"/>
        <v>4330</v>
      </c>
      <c r="D21" s="144">
        <f t="shared" ca="1" si="9"/>
        <v>4330</v>
      </c>
      <c r="E21" s="145"/>
      <c r="AB21" s="75">
        <f t="shared" ca="1" si="7"/>
        <v>8.4739652306552449E-3</v>
      </c>
      <c r="AC21" s="130">
        <v>19</v>
      </c>
      <c r="AD21" s="130">
        <v>19</v>
      </c>
      <c r="AE21" s="130">
        <f t="shared" ca="1" si="13"/>
        <v>302</v>
      </c>
      <c r="AF21" s="152">
        <f t="shared" ca="1" si="14"/>
        <v>14.337898406598521</v>
      </c>
      <c r="AG21" s="75">
        <f t="shared" ca="1" si="15"/>
        <v>4330</v>
      </c>
      <c r="AH21" s="75"/>
      <c r="AI21" s="76"/>
      <c r="AJ21" s="75"/>
      <c r="AK21" s="75"/>
    </row>
    <row r="22" spans="1:37" ht="16.5" x14ac:dyDescent="0.3">
      <c r="A22" s="65">
        <v>20</v>
      </c>
      <c r="B22" s="142">
        <f t="shared" ca="1" si="2"/>
        <v>4906</v>
      </c>
      <c r="C22" s="143">
        <f t="shared" ca="1" si="8"/>
        <v>4370</v>
      </c>
      <c r="D22" s="144">
        <f t="shared" ca="1" si="9"/>
        <v>4965</v>
      </c>
      <c r="E22" s="145"/>
      <c r="AB22" s="75">
        <f t="shared" ca="1" si="7"/>
        <v>0.79979104568779125</v>
      </c>
      <c r="AC22" s="130">
        <v>20</v>
      </c>
      <c r="AD22" s="130">
        <v>20</v>
      </c>
      <c r="AE22" s="130">
        <f t="shared" ca="1" si="13"/>
        <v>310</v>
      </c>
      <c r="AF22" s="152">
        <f t="shared" ca="1" si="14"/>
        <v>16.01597395063046</v>
      </c>
      <c r="AG22" s="75">
        <f t="shared" ca="1" si="15"/>
        <v>4965</v>
      </c>
      <c r="AH22" s="75"/>
      <c r="AI22" s="76"/>
      <c r="AJ22" s="75"/>
      <c r="AK22" s="75"/>
    </row>
    <row r="23" spans="1:37" ht="16.5" x14ac:dyDescent="0.3">
      <c r="A23" s="65">
        <v>21</v>
      </c>
      <c r="B23" s="142">
        <f t="shared" ca="1" si="2"/>
        <v>8355</v>
      </c>
      <c r="C23" s="143">
        <f t="shared" ca="1" si="8"/>
        <v>4965</v>
      </c>
      <c r="D23" s="144">
        <f t="shared" ca="1" si="9"/>
        <v>4104</v>
      </c>
      <c r="E23" s="145"/>
      <c r="AB23" s="75">
        <f t="shared" ca="1" si="7"/>
        <v>0.18976494522500065</v>
      </c>
      <c r="AC23" s="130">
        <v>24</v>
      </c>
      <c r="AD23" s="130">
        <v>21</v>
      </c>
      <c r="AE23" s="130">
        <f t="shared" ca="1" si="13"/>
        <v>318</v>
      </c>
      <c r="AF23" s="152">
        <f t="shared" ca="1" si="14"/>
        <v>12.904289157300598</v>
      </c>
      <c r="AG23" s="75">
        <f t="shared" ca="1" si="15"/>
        <v>4104</v>
      </c>
      <c r="AH23" s="75"/>
      <c r="AI23" s="76"/>
      <c r="AJ23" s="75"/>
      <c r="AK23" s="75"/>
    </row>
    <row r="24" spans="1:37" ht="16.5" x14ac:dyDescent="0.3">
      <c r="A24" s="65">
        <v>22</v>
      </c>
      <c r="B24" s="142">
        <f t="shared" ca="1" si="2"/>
        <v>2724</v>
      </c>
      <c r="C24" s="143">
        <f t="shared" ca="1" si="8"/>
        <v>4672</v>
      </c>
      <c r="D24" s="144">
        <f t="shared" ca="1" si="9"/>
        <v>4479</v>
      </c>
      <c r="E24" s="145"/>
      <c r="AB24" s="75">
        <f t="shared" ca="1" si="7"/>
        <v>0.93499359771430302</v>
      </c>
      <c r="AC24" s="130">
        <v>22</v>
      </c>
      <c r="AD24" s="130">
        <v>22</v>
      </c>
      <c r="AE24" s="130">
        <f t="shared" ca="1" si="13"/>
        <v>326</v>
      </c>
      <c r="AF24" s="152">
        <f t="shared" ca="1" si="14"/>
        <v>13.740140629687975</v>
      </c>
      <c r="AG24" s="75">
        <f t="shared" ca="1" si="15"/>
        <v>4479</v>
      </c>
      <c r="AH24" s="75"/>
      <c r="AI24" s="76"/>
      <c r="AJ24" s="75"/>
      <c r="AK24" s="75"/>
    </row>
    <row r="25" spans="1:37" ht="16.5" x14ac:dyDescent="0.3">
      <c r="A25" s="65">
        <v>23</v>
      </c>
      <c r="B25" s="142">
        <f t="shared" ca="1" si="2"/>
        <v>6593</v>
      </c>
      <c r="C25" s="143">
        <f t="shared" ca="1" si="8"/>
        <v>4906</v>
      </c>
      <c r="D25" s="144">
        <f t="shared" ca="1" si="9"/>
        <v>4672</v>
      </c>
      <c r="E25" s="145"/>
      <c r="AB25" s="75">
        <f t="shared" ca="1" si="7"/>
        <v>0.63601859189632171</v>
      </c>
      <c r="AC25" s="130">
        <v>23</v>
      </c>
      <c r="AD25" s="130">
        <v>23</v>
      </c>
      <c r="AE25" s="130">
        <f t="shared" ca="1" si="13"/>
        <v>334</v>
      </c>
      <c r="AF25" s="152">
        <f t="shared" ca="1" si="14"/>
        <v>13.988020274803464</v>
      </c>
      <c r="AG25" s="75">
        <f t="shared" ca="1" si="15"/>
        <v>4672</v>
      </c>
      <c r="AH25" s="75"/>
      <c r="AI25" s="76"/>
      <c r="AJ25" s="75"/>
      <c r="AK25" s="75"/>
    </row>
    <row r="26" spans="1:37" ht="16.5" x14ac:dyDescent="0.3">
      <c r="A26" s="65">
        <v>24</v>
      </c>
      <c r="B26" s="142">
        <f t="shared" ca="1" si="2"/>
        <v>5419</v>
      </c>
      <c r="C26" s="143">
        <f t="shared" ca="1" si="8"/>
        <v>5116</v>
      </c>
      <c r="D26" s="144">
        <f t="shared" ca="1" si="9"/>
        <v>5148</v>
      </c>
      <c r="E26" s="145"/>
      <c r="AB26" s="75">
        <f t="shared" ca="1" si="7"/>
        <v>0.63434469163225593</v>
      </c>
      <c r="AC26" s="130">
        <v>25</v>
      </c>
      <c r="AD26" s="130">
        <v>24</v>
      </c>
      <c r="AE26" s="130">
        <f t="shared" ca="1" si="13"/>
        <v>342</v>
      </c>
      <c r="AF26" s="152">
        <f t="shared" ca="1" si="14"/>
        <v>15.052812355430262</v>
      </c>
      <c r="AG26" s="75">
        <f t="shared" ca="1" si="15"/>
        <v>5148</v>
      </c>
      <c r="AH26" s="75"/>
      <c r="AI26" s="76"/>
      <c r="AJ26" s="75"/>
      <c r="AK26" s="75"/>
    </row>
    <row r="27" spans="1:37" ht="16.5" x14ac:dyDescent="0.3">
      <c r="A27" s="65">
        <v>25</v>
      </c>
      <c r="B27" s="142">
        <f t="shared" ca="1" si="2"/>
        <v>4173</v>
      </c>
      <c r="C27" s="143">
        <f t="shared" ca="1" si="8"/>
        <v>4479</v>
      </c>
      <c r="D27" s="144">
        <f t="shared" ca="1" si="9"/>
        <v>5638</v>
      </c>
      <c r="E27" s="174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75">
        <f t="shared" ca="1" si="7"/>
        <v>0.68507106098850423</v>
      </c>
      <c r="AC27" s="130">
        <v>21</v>
      </c>
      <c r="AD27" s="130">
        <v>25</v>
      </c>
      <c r="AE27" s="130">
        <f t="shared" ca="1" si="13"/>
        <v>350</v>
      </c>
      <c r="AF27" s="152">
        <f t="shared" ca="1" si="14"/>
        <v>16.108325004618422</v>
      </c>
      <c r="AG27" s="75">
        <f t="shared" ca="1" si="15"/>
        <v>5638</v>
      </c>
      <c r="AH27" s="75"/>
      <c r="AI27" s="76"/>
      <c r="AJ27" s="75"/>
      <c r="AK27" s="75"/>
    </row>
    <row r="28" spans="1:37" ht="16.5" x14ac:dyDescent="0.3">
      <c r="A28" s="65">
        <v>26</v>
      </c>
      <c r="B28" s="142">
        <f t="shared" ca="1" si="2"/>
        <v>5116</v>
      </c>
      <c r="C28" s="143">
        <f t="shared" ca="1" si="8"/>
        <v>5419</v>
      </c>
      <c r="D28" s="144">
        <f t="shared" ca="1" si="9"/>
        <v>4173</v>
      </c>
      <c r="E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75">
        <f t="shared" ca="1" si="7"/>
        <v>0.6828153234685872</v>
      </c>
      <c r="AC28" s="130">
        <v>27</v>
      </c>
      <c r="AD28" s="130">
        <v>26</v>
      </c>
      <c r="AE28" s="130">
        <f t="shared" ca="1" si="13"/>
        <v>358</v>
      </c>
      <c r="AF28" s="152">
        <f t="shared" ca="1" si="14"/>
        <v>11.655042705997003</v>
      </c>
      <c r="AG28" s="75">
        <f t="shared" ca="1" si="15"/>
        <v>4173</v>
      </c>
      <c r="AH28" s="75"/>
      <c r="AI28" s="76"/>
      <c r="AJ28" s="75"/>
      <c r="AK28" s="75"/>
    </row>
    <row r="29" spans="1:37" ht="16.5" x14ac:dyDescent="0.3">
      <c r="A29" s="65">
        <v>27</v>
      </c>
      <c r="B29" s="142">
        <f t="shared" ca="1" si="2"/>
        <v>8770</v>
      </c>
      <c r="C29" s="143">
        <f t="shared" ca="1" si="8"/>
        <v>5148</v>
      </c>
      <c r="D29" s="144">
        <f t="shared" ca="1" si="9"/>
        <v>5116</v>
      </c>
      <c r="E29" s="174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75">
        <f t="shared" ca="1" si="7"/>
        <v>0.31459811202834975</v>
      </c>
      <c r="AC29" s="130">
        <v>26</v>
      </c>
      <c r="AD29" s="130">
        <v>27</v>
      </c>
      <c r="AE29" s="130">
        <f t="shared" ca="1" si="13"/>
        <v>366</v>
      </c>
      <c r="AF29" s="152">
        <f t="shared" ca="1" si="14"/>
        <v>13.976969401591985</v>
      </c>
      <c r="AG29" s="75">
        <f t="shared" ca="1" si="15"/>
        <v>5116</v>
      </c>
      <c r="AH29" s="75"/>
      <c r="AI29" s="76"/>
      <c r="AJ29" s="75"/>
      <c r="AK29" s="75"/>
    </row>
    <row r="30" spans="1:37" ht="16.5" x14ac:dyDescent="0.3">
      <c r="A30" s="65">
        <v>28</v>
      </c>
      <c r="B30" s="142">
        <f t="shared" ca="1" si="2"/>
        <v>8165</v>
      </c>
      <c r="C30" s="143">
        <f t="shared" ca="1" si="8"/>
        <v>6339</v>
      </c>
      <c r="D30" s="144">
        <f t="shared" ca="1" si="9"/>
        <v>5782</v>
      </c>
      <c r="E30" s="174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75">
        <f t="shared" ca="1" si="7"/>
        <v>0.25572542306176815</v>
      </c>
      <c r="AC30" s="130">
        <v>33</v>
      </c>
      <c r="AD30" s="130">
        <v>28</v>
      </c>
      <c r="AE30" s="130">
        <f t="shared" ca="1" si="13"/>
        <v>374</v>
      </c>
      <c r="AF30" s="152">
        <f t="shared" ca="1" si="14"/>
        <v>15.459633835106853</v>
      </c>
      <c r="AG30" s="75">
        <f t="shared" ca="1" si="15"/>
        <v>5782</v>
      </c>
      <c r="AH30" s="75"/>
      <c r="AI30" s="76"/>
      <c r="AJ30" s="75"/>
      <c r="AK30" s="75"/>
    </row>
    <row r="31" spans="1:37" ht="16.5" x14ac:dyDescent="0.3">
      <c r="A31" s="65">
        <v>29</v>
      </c>
      <c r="B31" s="142">
        <f t="shared" ca="1" si="2"/>
        <v>8961</v>
      </c>
      <c r="C31" s="143">
        <f t="shared" ca="1" si="8"/>
        <v>6412</v>
      </c>
      <c r="D31" s="144">
        <f t="shared" ca="1" si="9"/>
        <v>6593</v>
      </c>
      <c r="E31" s="174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75">
        <f t="shared" ca="1" si="7"/>
        <v>0.21760778919054991</v>
      </c>
      <c r="AC31" s="130">
        <v>34</v>
      </c>
      <c r="AD31" s="130">
        <v>29</v>
      </c>
      <c r="AE31" s="130">
        <f t="shared" ca="1" si="13"/>
        <v>382</v>
      </c>
      <c r="AF31" s="152">
        <f t="shared" ca="1" si="14"/>
        <v>17.25820691554836</v>
      </c>
      <c r="AG31" s="75">
        <f t="shared" ca="1" si="15"/>
        <v>6593</v>
      </c>
      <c r="AH31" s="75"/>
      <c r="AI31" s="76"/>
      <c r="AJ31" s="75"/>
      <c r="AK31" s="75"/>
    </row>
    <row r="32" spans="1:37" ht="16.5" x14ac:dyDescent="0.3">
      <c r="A32" s="65">
        <v>30</v>
      </c>
      <c r="B32" s="142">
        <f t="shared" ca="1" si="2"/>
        <v>4330</v>
      </c>
      <c r="C32" s="143">
        <f t="shared" ca="1" si="8"/>
        <v>5460</v>
      </c>
      <c r="D32" s="144">
        <f t="shared" ca="1" si="9"/>
        <v>7057</v>
      </c>
      <c r="E32" s="174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75">
        <f t="shared" ca="1" si="7"/>
        <v>0.79845584326716246</v>
      </c>
      <c r="AC32" s="130">
        <v>28</v>
      </c>
      <c r="AD32" s="130">
        <v>30</v>
      </c>
      <c r="AE32" s="130">
        <f t="shared" ca="1" si="13"/>
        <v>390</v>
      </c>
      <c r="AF32" s="152">
        <f t="shared" ca="1" si="14"/>
        <v>18.095906264103682</v>
      </c>
      <c r="AG32" s="75">
        <f t="shared" ca="1" si="15"/>
        <v>7057</v>
      </c>
      <c r="AH32" s="75"/>
      <c r="AI32" s="76"/>
      <c r="AJ32" s="75"/>
      <c r="AK32" s="75"/>
    </row>
    <row r="33" spans="1:37" ht="16.5" x14ac:dyDescent="0.3">
      <c r="A33" s="65">
        <v>31</v>
      </c>
      <c r="B33" s="142">
        <f t="shared" ca="1" si="2"/>
        <v>10075</v>
      </c>
      <c r="C33" s="143">
        <f t="shared" ca="1" si="8"/>
        <v>5638</v>
      </c>
      <c r="D33" s="144">
        <f t="shared" ca="1" si="9"/>
        <v>5419</v>
      </c>
      <c r="E33" s="174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75">
        <f t="shared" ca="1" si="7"/>
        <v>5.5534735508314892E-2</v>
      </c>
      <c r="AC33" s="130">
        <v>30</v>
      </c>
      <c r="AD33" s="130">
        <v>31</v>
      </c>
      <c r="AE33" s="130">
        <f t="shared" ca="1" si="13"/>
        <v>398</v>
      </c>
      <c r="AF33" s="152">
        <f t="shared" ca="1" si="14"/>
        <v>13.615912949594263</v>
      </c>
      <c r="AG33" s="75">
        <f t="shared" ca="1" si="15"/>
        <v>5419</v>
      </c>
      <c r="AH33" s="75"/>
      <c r="AI33" s="76"/>
      <c r="AJ33" s="75"/>
      <c r="AK33" s="75"/>
    </row>
    <row r="34" spans="1:37" ht="16.5" x14ac:dyDescent="0.3">
      <c r="A34" s="65">
        <v>32</v>
      </c>
      <c r="B34" s="142">
        <f t="shared" ca="1" si="2"/>
        <v>7733</v>
      </c>
      <c r="C34" s="143">
        <f t="shared" ca="1" si="8"/>
        <v>5487</v>
      </c>
      <c r="D34" s="144">
        <f t="shared" ca="1" si="9"/>
        <v>5487</v>
      </c>
      <c r="E34" s="174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75">
        <f t="shared" ca="1" si="7"/>
        <v>0.48294926999223353</v>
      </c>
      <c r="AC34" s="130">
        <v>29</v>
      </c>
      <c r="AD34" s="130">
        <v>32</v>
      </c>
      <c r="AE34" s="130">
        <f t="shared" ca="1" si="13"/>
        <v>406</v>
      </c>
      <c r="AF34" s="152">
        <f t="shared" ca="1" si="14"/>
        <v>13.514477120277281</v>
      </c>
      <c r="AG34" s="75">
        <f t="shared" ca="1" si="15"/>
        <v>5487</v>
      </c>
      <c r="AH34" s="75"/>
      <c r="AI34" s="76"/>
      <c r="AJ34" s="75"/>
      <c r="AK34" s="75"/>
    </row>
    <row r="35" spans="1:37" ht="16.5" x14ac:dyDescent="0.3">
      <c r="A35" s="65">
        <v>33</v>
      </c>
      <c r="B35" s="142">
        <f t="shared" ref="B35:B67" ca="1" si="16">INDEX($AG$3:$AG$77,RANK(AB35,$AB$3:$AB$77))</f>
        <v>7759</v>
      </c>
      <c r="C35" s="143">
        <f t="shared" ca="1" si="8"/>
        <v>5782</v>
      </c>
      <c r="D35" s="144">
        <f t="shared" ca="1" si="9"/>
        <v>6339</v>
      </c>
      <c r="E35" s="174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75">
        <f t="shared" ca="1" si="7"/>
        <v>0.50200158252588811</v>
      </c>
      <c r="AC35" s="130">
        <v>31</v>
      </c>
      <c r="AD35" s="130">
        <v>33</v>
      </c>
      <c r="AE35" s="130">
        <f t="shared" ca="1" si="13"/>
        <v>414</v>
      </c>
      <c r="AF35" s="152">
        <f t="shared" ca="1" si="14"/>
        <v>15.312665205774012</v>
      </c>
      <c r="AG35" s="75">
        <f t="shared" ca="1" si="15"/>
        <v>6339</v>
      </c>
      <c r="AH35" s="75"/>
      <c r="AI35" s="76"/>
      <c r="AJ35" s="75"/>
      <c r="AK35" s="75"/>
    </row>
    <row r="36" spans="1:37" ht="16.5" x14ac:dyDescent="0.3">
      <c r="A36" s="65">
        <v>34</v>
      </c>
      <c r="B36" s="142">
        <f t="shared" ca="1" si="16"/>
        <v>6065</v>
      </c>
      <c r="C36" s="143">
        <f t="shared" ca="1" si="8"/>
        <v>6065</v>
      </c>
      <c r="D36" s="144">
        <f t="shared" ca="1" si="9"/>
        <v>6876</v>
      </c>
      <c r="E36" s="174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75">
        <f t="shared" ca="1" si="7"/>
        <v>0.49180315424781551</v>
      </c>
      <c r="AC36" s="130">
        <v>32</v>
      </c>
      <c r="AD36" s="130">
        <v>34</v>
      </c>
      <c r="AE36" s="130">
        <f t="shared" ca="1" si="13"/>
        <v>422</v>
      </c>
      <c r="AF36" s="152">
        <f t="shared" ca="1" si="14"/>
        <v>16.292974989686542</v>
      </c>
      <c r="AG36" s="75">
        <f t="shared" ca="1" si="15"/>
        <v>6876</v>
      </c>
      <c r="AH36" s="75"/>
      <c r="AI36" s="76"/>
      <c r="AJ36" s="75"/>
      <c r="AK36" s="75"/>
    </row>
    <row r="37" spans="1:37" ht="16.5" x14ac:dyDescent="0.3">
      <c r="A37" s="65">
        <v>35</v>
      </c>
      <c r="B37" s="142">
        <f t="shared" ca="1" si="16"/>
        <v>3746</v>
      </c>
      <c r="C37" s="143">
        <f t="shared" ca="1" si="8"/>
        <v>6593</v>
      </c>
      <c r="D37" s="144">
        <f t="shared" ca="1" si="9"/>
        <v>7317</v>
      </c>
      <c r="E37" s="174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75">
        <f t="shared" ca="1" si="7"/>
        <v>0.85301232526378001</v>
      </c>
      <c r="AC37" s="130">
        <v>35</v>
      </c>
      <c r="AD37" s="130">
        <v>35</v>
      </c>
      <c r="AE37" s="130">
        <f t="shared" ca="1" si="13"/>
        <v>430</v>
      </c>
      <c r="AF37" s="152">
        <f t="shared" ca="1" si="14"/>
        <v>17.017287236424554</v>
      </c>
      <c r="AG37" s="75">
        <f t="shared" ca="1" si="15"/>
        <v>7317</v>
      </c>
      <c r="AH37" s="75"/>
      <c r="AI37" s="76"/>
      <c r="AJ37" s="75"/>
      <c r="AK37" s="75"/>
    </row>
    <row r="38" spans="1:37" ht="16.5" x14ac:dyDescent="0.3">
      <c r="A38" s="65">
        <v>36</v>
      </c>
      <c r="B38" s="142">
        <f t="shared" ca="1" si="16"/>
        <v>2430</v>
      </c>
      <c r="C38" s="143">
        <f t="shared" ca="1" si="8"/>
        <v>7057</v>
      </c>
      <c r="D38" s="144">
        <f t="shared" ca="1" si="9"/>
        <v>5460</v>
      </c>
      <c r="E38" s="174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75">
        <f t="shared" ca="1" si="7"/>
        <v>0.95351453733012048</v>
      </c>
      <c r="AC38" s="130">
        <v>39</v>
      </c>
      <c r="AD38" s="130">
        <v>36</v>
      </c>
      <c r="AE38" s="130">
        <f t="shared" ca="1" si="13"/>
        <v>438</v>
      </c>
      <c r="AF38" s="152">
        <f t="shared" ca="1" si="14"/>
        <v>12.465887691886719</v>
      </c>
      <c r="AG38" s="75">
        <f t="shared" ca="1" si="15"/>
        <v>5460</v>
      </c>
      <c r="AH38" s="75"/>
      <c r="AI38" s="76"/>
      <c r="AJ38" s="75"/>
      <c r="AK38" s="75"/>
    </row>
    <row r="39" spans="1:37" ht="16.5" x14ac:dyDescent="0.3">
      <c r="A39" s="65">
        <v>37</v>
      </c>
      <c r="B39" s="142">
        <f t="shared" ca="1" si="16"/>
        <v>11895</v>
      </c>
      <c r="C39" s="143">
        <f t="shared" ca="1" si="8"/>
        <v>6692</v>
      </c>
      <c r="D39" s="144">
        <f t="shared" ca="1" si="9"/>
        <v>6412</v>
      </c>
      <c r="E39" s="174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75">
        <f t="shared" ca="1" si="7"/>
        <v>8.1460141498789107E-2</v>
      </c>
      <c r="AC39" s="130">
        <v>36</v>
      </c>
      <c r="AD39" s="130">
        <v>37</v>
      </c>
      <c r="AE39" s="130">
        <f t="shared" ca="1" si="13"/>
        <v>446</v>
      </c>
      <c r="AF39" s="152">
        <f t="shared" ca="1" si="14"/>
        <v>14.377682681291832</v>
      </c>
      <c r="AG39" s="75">
        <f t="shared" ca="1" si="15"/>
        <v>6412</v>
      </c>
      <c r="AH39" s="75"/>
      <c r="AI39" s="76"/>
      <c r="AJ39" s="75"/>
      <c r="AK39" s="75"/>
    </row>
    <row r="40" spans="1:37" ht="16.5" x14ac:dyDescent="0.3">
      <c r="A40" s="65">
        <v>38</v>
      </c>
      <c r="B40" s="142">
        <f t="shared" ca="1" si="16"/>
        <v>4104</v>
      </c>
      <c r="C40" s="143">
        <f t="shared" ca="1" si="8"/>
        <v>6876</v>
      </c>
      <c r="D40" s="144">
        <f t="shared" ca="1" si="9"/>
        <v>6692</v>
      </c>
      <c r="E40" s="174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75">
        <f t="shared" ca="1" si="7"/>
        <v>0.73711089616954895</v>
      </c>
      <c r="AC40" s="130">
        <v>37</v>
      </c>
      <c r="AD40" s="130">
        <v>38</v>
      </c>
      <c r="AE40" s="130">
        <f t="shared" ca="1" si="13"/>
        <v>454</v>
      </c>
      <c r="AF40" s="152">
        <f t="shared" ca="1" si="14"/>
        <v>14.740579073820273</v>
      </c>
      <c r="AG40" s="75">
        <f t="shared" ca="1" si="15"/>
        <v>6692</v>
      </c>
      <c r="AH40" s="75"/>
      <c r="AI40" s="76"/>
      <c r="AJ40" s="75"/>
      <c r="AK40" s="75"/>
    </row>
    <row r="41" spans="1:37" ht="16.5" x14ac:dyDescent="0.3">
      <c r="A41" s="65">
        <v>39</v>
      </c>
      <c r="B41" s="142">
        <f t="shared" ca="1" si="16"/>
        <v>11259</v>
      </c>
      <c r="C41" s="143">
        <f t="shared" ca="1" si="8"/>
        <v>6953</v>
      </c>
      <c r="D41" s="144">
        <f t="shared" ca="1" si="9"/>
        <v>7519</v>
      </c>
      <c r="E41" s="174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75">
        <f t="shared" ca="1" si="7"/>
        <v>0.12271930438816914</v>
      </c>
      <c r="AC41" s="130">
        <v>38</v>
      </c>
      <c r="AD41" s="130">
        <v>39</v>
      </c>
      <c r="AE41" s="130">
        <f t="shared" ca="1" si="13"/>
        <v>462</v>
      </c>
      <c r="AF41" s="152">
        <f t="shared" ca="1" si="14"/>
        <v>16.274211502230393</v>
      </c>
      <c r="AG41" s="75">
        <f t="shared" ca="1" si="15"/>
        <v>7519</v>
      </c>
      <c r="AH41" s="75"/>
      <c r="AI41" s="76"/>
      <c r="AJ41" s="75"/>
      <c r="AK41" s="75"/>
    </row>
    <row r="42" spans="1:37" ht="16.5" x14ac:dyDescent="0.3">
      <c r="A42" s="65">
        <v>40</v>
      </c>
      <c r="B42" s="142">
        <f t="shared" ca="1" si="16"/>
        <v>6339</v>
      </c>
      <c r="C42" s="143">
        <f t="shared" ca="1" si="8"/>
        <v>7317</v>
      </c>
      <c r="D42" s="144">
        <f t="shared" ca="1" si="9"/>
        <v>7759</v>
      </c>
      <c r="E42" s="174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75">
        <f t="shared" ca="1" si="7"/>
        <v>0.62058429768807544</v>
      </c>
      <c r="AC42" s="130">
        <v>41</v>
      </c>
      <c r="AD42" s="130">
        <v>40</v>
      </c>
      <c r="AE42" s="130">
        <f t="shared" ca="1" si="13"/>
        <v>470</v>
      </c>
      <c r="AF42" s="152">
        <f t="shared" ca="1" si="14"/>
        <v>16.509387704105873</v>
      </c>
      <c r="AG42" s="75">
        <f t="shared" ca="1" si="15"/>
        <v>7759</v>
      </c>
      <c r="AH42" s="75"/>
      <c r="AI42" s="76"/>
      <c r="AJ42" s="75"/>
      <c r="AK42" s="75"/>
    </row>
    <row r="43" spans="1:37" ht="16.5" x14ac:dyDescent="0.3">
      <c r="A43" s="65">
        <v>41</v>
      </c>
      <c r="B43" s="142">
        <f t="shared" ca="1" si="16"/>
        <v>4040</v>
      </c>
      <c r="C43" s="143">
        <f t="shared" ca="1" si="8"/>
        <v>7217</v>
      </c>
      <c r="D43" s="144">
        <f t="shared" ca="1" si="9"/>
        <v>6065</v>
      </c>
      <c r="E43" s="174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75">
        <f t="shared" ca="1" si="7"/>
        <v>0.86057145108056088</v>
      </c>
      <c r="AC43" s="130">
        <v>40</v>
      </c>
      <c r="AD43" s="130">
        <v>41</v>
      </c>
      <c r="AE43" s="130">
        <f t="shared" ca="1" si="13"/>
        <v>478</v>
      </c>
      <c r="AF43" s="152">
        <f t="shared" ca="1" si="14"/>
        <v>12.687796392728616</v>
      </c>
      <c r="AG43" s="75">
        <f t="shared" ca="1" si="15"/>
        <v>6065</v>
      </c>
      <c r="AH43" s="75"/>
      <c r="AI43" s="76"/>
      <c r="AJ43" s="75"/>
      <c r="AK43" s="75"/>
    </row>
    <row r="44" spans="1:37" ht="16.5" x14ac:dyDescent="0.3">
      <c r="A44" s="65">
        <v>42</v>
      </c>
      <c r="B44" s="142">
        <f t="shared" ca="1" si="16"/>
        <v>9431</v>
      </c>
      <c r="C44" s="143">
        <f t="shared" ca="1" si="8"/>
        <v>7719</v>
      </c>
      <c r="D44" s="144">
        <f t="shared" ca="1" si="9"/>
        <v>7733</v>
      </c>
      <c r="E44" s="174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75">
        <f t="shared" ca="1" si="7"/>
        <v>0.12530408340374488</v>
      </c>
      <c r="AC44" s="130">
        <v>46</v>
      </c>
      <c r="AD44" s="130">
        <v>42</v>
      </c>
      <c r="AE44" s="130">
        <f t="shared" ca="1" si="13"/>
        <v>486</v>
      </c>
      <c r="AF44" s="152">
        <f t="shared" ca="1" si="14"/>
        <v>15.912125449109428</v>
      </c>
      <c r="AG44" s="75">
        <f t="shared" ca="1" si="15"/>
        <v>7733</v>
      </c>
      <c r="AH44" s="75"/>
      <c r="AI44" s="76"/>
      <c r="AJ44" s="75"/>
      <c r="AK44" s="75"/>
    </row>
    <row r="45" spans="1:37" ht="16.5" x14ac:dyDescent="0.3">
      <c r="A45" s="65">
        <v>43</v>
      </c>
      <c r="B45" s="142">
        <f t="shared" ca="1" si="16"/>
        <v>5782</v>
      </c>
      <c r="C45" s="143">
        <f t="shared" ca="1" si="8"/>
        <v>7519</v>
      </c>
      <c r="D45" s="144">
        <f t="shared" ca="1" si="9"/>
        <v>7375</v>
      </c>
      <c r="E45" s="174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75">
        <f t="shared" ca="1" si="7"/>
        <v>0.66032781580781152</v>
      </c>
      <c r="AC45" s="130">
        <v>44</v>
      </c>
      <c r="AD45" s="130">
        <v>43</v>
      </c>
      <c r="AE45" s="130">
        <f t="shared" ca="1" si="13"/>
        <v>494</v>
      </c>
      <c r="AF45" s="152">
        <f t="shared" ca="1" si="14"/>
        <v>14.928450148707416</v>
      </c>
      <c r="AG45" s="75">
        <f t="shared" ca="1" si="15"/>
        <v>7375</v>
      </c>
      <c r="AH45" s="75"/>
      <c r="AI45" s="76"/>
      <c r="AJ45" s="75"/>
      <c r="AK45" s="75"/>
    </row>
    <row r="46" spans="1:37" ht="16.5" x14ac:dyDescent="0.3">
      <c r="A46" s="65">
        <v>44</v>
      </c>
      <c r="B46" s="142">
        <f t="shared" ca="1" si="16"/>
        <v>9265</v>
      </c>
      <c r="C46" s="143">
        <f t="shared" ca="1" si="8"/>
        <v>7671</v>
      </c>
      <c r="D46" s="144">
        <f t="shared" ca="1" si="9"/>
        <v>8483</v>
      </c>
      <c r="E46" s="174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75">
        <f t="shared" ca="1" si="7"/>
        <v>0.41449381735320256</v>
      </c>
      <c r="AC46" s="127">
        <v>45</v>
      </c>
      <c r="AD46" s="130">
        <v>44</v>
      </c>
      <c r="AE46" s="130">
        <f t="shared" ca="1" si="13"/>
        <v>502</v>
      </c>
      <c r="AF46" s="152">
        <f t="shared" ca="1" si="14"/>
        <v>16.898595976689926</v>
      </c>
      <c r="AG46" s="75">
        <f t="shared" ca="1" si="15"/>
        <v>8483</v>
      </c>
      <c r="AH46" s="75"/>
      <c r="AI46" s="76"/>
      <c r="AJ46" s="75"/>
      <c r="AK46" s="75"/>
    </row>
    <row r="47" spans="1:37" ht="16.5" x14ac:dyDescent="0.3">
      <c r="A47" s="65">
        <v>45</v>
      </c>
      <c r="B47" s="142">
        <f t="shared" ca="1" si="16"/>
        <v>4672</v>
      </c>
      <c r="C47" s="143">
        <f t="shared" ca="1" si="8"/>
        <v>7733</v>
      </c>
      <c r="D47" s="144">
        <f t="shared" ca="1" si="9"/>
        <v>9265</v>
      </c>
      <c r="E47" s="174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75">
        <f t="shared" ca="1" si="7"/>
        <v>0.72156564276432933</v>
      </c>
      <c r="AC47" s="130">
        <v>47</v>
      </c>
      <c r="AD47" s="130">
        <v>45</v>
      </c>
      <c r="AE47" s="130">
        <f t="shared" ca="1" si="13"/>
        <v>510</v>
      </c>
      <c r="AF47" s="152">
        <f t="shared" ca="1" si="14"/>
        <v>18.166946124405332</v>
      </c>
      <c r="AG47" s="75">
        <f t="shared" ca="1" si="15"/>
        <v>9265</v>
      </c>
      <c r="AH47" s="75"/>
      <c r="AI47" s="76"/>
      <c r="AJ47" s="75"/>
      <c r="AK47" s="75"/>
    </row>
    <row r="48" spans="1:37" ht="16.5" x14ac:dyDescent="0.3">
      <c r="A48" s="65">
        <v>46</v>
      </c>
      <c r="B48" s="142">
        <f t="shared" ca="1" si="16"/>
        <v>6876</v>
      </c>
      <c r="C48" s="143">
        <f t="shared" ca="1" si="8"/>
        <v>7759</v>
      </c>
      <c r="D48" s="144">
        <f t="shared" ca="1" si="9"/>
        <v>6953</v>
      </c>
      <c r="E48" s="174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75">
        <f t="shared" ca="1" si="7"/>
        <v>0.60785058321882346</v>
      </c>
      <c r="AC48" s="130">
        <v>48</v>
      </c>
      <c r="AD48" s="130">
        <v>46</v>
      </c>
      <c r="AE48" s="130">
        <f t="shared" ca="1" si="13"/>
        <v>518</v>
      </c>
      <c r="AF48" s="152">
        <f t="shared" ca="1" si="14"/>
        <v>13.422836795336954</v>
      </c>
      <c r="AG48" s="75">
        <f t="shared" ca="1" si="15"/>
        <v>6953</v>
      </c>
      <c r="AH48" s="75"/>
      <c r="AI48" s="76"/>
      <c r="AJ48" s="75"/>
      <c r="AK48" s="75"/>
    </row>
    <row r="49" spans="1:37" ht="16.5" x14ac:dyDescent="0.3">
      <c r="A49" s="65">
        <v>47</v>
      </c>
      <c r="B49" s="142">
        <f t="shared" ca="1" si="16"/>
        <v>6692</v>
      </c>
      <c r="C49" s="143">
        <f t="shared" ca="1" si="8"/>
        <v>7375</v>
      </c>
      <c r="D49" s="144">
        <f t="shared" ca="1" si="9"/>
        <v>7516</v>
      </c>
      <c r="E49" s="174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75">
        <f t="shared" ca="1" si="7"/>
        <v>0.55981022467647035</v>
      </c>
      <c r="AC49" s="130">
        <v>42</v>
      </c>
      <c r="AD49" s="130">
        <v>47</v>
      </c>
      <c r="AE49" s="130">
        <f t="shared" ca="1" si="13"/>
        <v>526</v>
      </c>
      <c r="AF49" s="152">
        <f t="shared" ca="1" si="14"/>
        <v>14.288916250399611</v>
      </c>
      <c r="AG49" s="75">
        <f t="shared" ca="1" si="15"/>
        <v>7516</v>
      </c>
      <c r="AH49" s="75"/>
      <c r="AI49" s="76"/>
      <c r="AJ49" s="75"/>
      <c r="AK49" s="75"/>
    </row>
    <row r="50" spans="1:37" ht="16.5" x14ac:dyDescent="0.3">
      <c r="A50" s="65">
        <v>48</v>
      </c>
      <c r="B50" s="142">
        <f t="shared" ca="1" si="16"/>
        <v>7671</v>
      </c>
      <c r="C50" s="143">
        <f t="shared" ca="1" si="8"/>
        <v>7516</v>
      </c>
      <c r="D50" s="144">
        <f t="shared" ca="1" si="9"/>
        <v>7671</v>
      </c>
      <c r="E50" s="174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75">
        <f t="shared" ca="1" si="7"/>
        <v>0.35766246903725829</v>
      </c>
      <c r="AC50" s="130">
        <v>43</v>
      </c>
      <c r="AD50" s="130">
        <v>48</v>
      </c>
      <c r="AE50" s="130">
        <f t="shared" ca="1" si="13"/>
        <v>534</v>
      </c>
      <c r="AF50" s="152">
        <f t="shared" ca="1" si="14"/>
        <v>14.364242673296397</v>
      </c>
      <c r="AG50" s="75">
        <f t="shared" ca="1" si="15"/>
        <v>7671</v>
      </c>
      <c r="AH50" s="75"/>
      <c r="AI50" s="76"/>
      <c r="AJ50" s="75"/>
      <c r="AK50" s="75"/>
    </row>
    <row r="51" spans="1:37" ht="16.5" x14ac:dyDescent="0.3">
      <c r="A51" s="65">
        <v>49</v>
      </c>
      <c r="B51" s="142">
        <f t="shared" ca="1" si="16"/>
        <v>9928</v>
      </c>
      <c r="C51" s="143">
        <f t="shared" ca="1" si="8"/>
        <v>8165</v>
      </c>
      <c r="D51" s="144">
        <f t="shared" ca="1" si="9"/>
        <v>8770</v>
      </c>
      <c r="E51" s="174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75">
        <f t="shared" ca="1" si="7"/>
        <v>0.12889924046575263</v>
      </c>
      <c r="AC51" s="130">
        <v>50</v>
      </c>
      <c r="AD51" s="130">
        <v>49</v>
      </c>
      <c r="AE51" s="130">
        <f t="shared" ca="1" si="13"/>
        <v>542</v>
      </c>
      <c r="AF51" s="152">
        <f t="shared" ca="1" si="14"/>
        <v>16.180107301021131</v>
      </c>
      <c r="AG51" s="75">
        <f t="shared" ca="1" si="15"/>
        <v>8770</v>
      </c>
      <c r="AH51" s="75"/>
      <c r="AI51" s="76"/>
      <c r="AJ51" s="75"/>
      <c r="AK51" s="75"/>
    </row>
    <row r="52" spans="1:37" ht="16.5" x14ac:dyDescent="0.3">
      <c r="A52" s="65">
        <v>50</v>
      </c>
      <c r="B52" s="142">
        <f t="shared" ca="1" si="16"/>
        <v>7519</v>
      </c>
      <c r="C52" s="143">
        <f t="shared" ca="1" si="8"/>
        <v>8015</v>
      </c>
      <c r="D52" s="144">
        <f t="shared" ca="1" si="9"/>
        <v>9452</v>
      </c>
      <c r="E52" s="174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75">
        <f t="shared" ca="1" si="7"/>
        <v>0.53648441534975788</v>
      </c>
      <c r="AC52" s="130">
        <v>49</v>
      </c>
      <c r="AD52" s="130">
        <v>50</v>
      </c>
      <c r="AE52" s="130">
        <f t="shared" ca="1" si="13"/>
        <v>550</v>
      </c>
      <c r="AF52" s="152">
        <f t="shared" ca="1" si="14"/>
        <v>17.186069690683286</v>
      </c>
      <c r="AG52" s="75">
        <f t="shared" ca="1" si="15"/>
        <v>9452</v>
      </c>
      <c r="AH52" s="75"/>
      <c r="AI52" s="76"/>
      <c r="AJ52" s="75"/>
      <c r="AK52" s="75"/>
    </row>
    <row r="53" spans="1:37" ht="16.5" x14ac:dyDescent="0.3">
      <c r="A53" s="65">
        <v>51</v>
      </c>
      <c r="B53" s="142">
        <f t="shared" ca="1" si="16"/>
        <v>4240</v>
      </c>
      <c r="C53" s="143">
        <f t="shared" ca="1" si="8"/>
        <v>8355</v>
      </c>
      <c r="D53" s="144">
        <f t="shared" ca="1" si="9"/>
        <v>7217</v>
      </c>
      <c r="E53" s="174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75">
        <f t="shared" ca="1" si="7"/>
        <v>0.85196339403327614</v>
      </c>
      <c r="AC53" s="130">
        <v>51</v>
      </c>
      <c r="AD53" s="130">
        <v>51</v>
      </c>
      <c r="AE53" s="130">
        <f t="shared" ca="1" si="13"/>
        <v>558</v>
      </c>
      <c r="AF53" s="152">
        <f t="shared" ca="1" si="14"/>
        <v>12.933308024624798</v>
      </c>
      <c r="AG53" s="75">
        <f t="shared" ca="1" si="15"/>
        <v>7217</v>
      </c>
      <c r="AH53" s="75"/>
      <c r="AI53" s="76"/>
      <c r="AJ53" s="75"/>
      <c r="AK53" s="75"/>
    </row>
    <row r="54" spans="1:37" ht="16.5" x14ac:dyDescent="0.3">
      <c r="A54" s="65">
        <v>52</v>
      </c>
      <c r="B54" s="142">
        <f t="shared" ca="1" si="16"/>
        <v>10344</v>
      </c>
      <c r="C54" s="143">
        <f t="shared" ca="1" si="8"/>
        <v>8743</v>
      </c>
      <c r="D54" s="144">
        <f t="shared" ca="1" si="9"/>
        <v>8165</v>
      </c>
      <c r="E54" s="174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75">
        <f t="shared" ca="1" si="7"/>
        <v>0.21299203690447921</v>
      </c>
      <c r="AC54" s="130">
        <v>54</v>
      </c>
      <c r="AD54" s="130">
        <v>52</v>
      </c>
      <c r="AE54" s="130">
        <f t="shared" ca="1" si="13"/>
        <v>566</v>
      </c>
      <c r="AF54" s="152">
        <f t="shared" ca="1" si="14"/>
        <v>14.426423592410069</v>
      </c>
      <c r="AG54" s="75">
        <f t="shared" ca="1" si="15"/>
        <v>8165</v>
      </c>
      <c r="AH54" s="75"/>
      <c r="AI54" s="76"/>
      <c r="AJ54" s="75"/>
      <c r="AK54" s="75"/>
    </row>
    <row r="55" spans="1:37" ht="16.5" x14ac:dyDescent="0.3">
      <c r="A55" s="65">
        <v>53</v>
      </c>
      <c r="B55" s="142">
        <f t="shared" ca="1" si="16"/>
        <v>3267</v>
      </c>
      <c r="C55" s="143">
        <f t="shared" ca="1" si="8"/>
        <v>8483</v>
      </c>
      <c r="D55" s="144">
        <f t="shared" ca="1" si="9"/>
        <v>8015</v>
      </c>
      <c r="E55" s="174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75">
        <f t="shared" ca="1" si="7"/>
        <v>0.95471024999415433</v>
      </c>
      <c r="AC55" s="130">
        <v>53</v>
      </c>
      <c r="AD55" s="130">
        <v>53</v>
      </c>
      <c r="AE55" s="130">
        <f t="shared" ca="1" si="13"/>
        <v>574</v>
      </c>
      <c r="AF55" s="152">
        <f t="shared" ca="1" si="14"/>
        <v>13.964184716985006</v>
      </c>
      <c r="AG55" s="75">
        <f t="shared" ca="1" si="15"/>
        <v>8015</v>
      </c>
      <c r="AH55" s="75"/>
      <c r="AI55" s="75"/>
      <c r="AJ55" s="75"/>
      <c r="AK55" s="75"/>
    </row>
    <row r="56" spans="1:37" ht="16.5" x14ac:dyDescent="0.3">
      <c r="A56" s="65">
        <v>54</v>
      </c>
      <c r="B56" s="142">
        <f t="shared" ca="1" si="16"/>
        <v>7057</v>
      </c>
      <c r="C56" s="143">
        <f t="shared" ca="1" si="8"/>
        <v>8472</v>
      </c>
      <c r="D56" s="144">
        <f t="shared" ca="1" si="9"/>
        <v>9448</v>
      </c>
      <c r="E56" s="174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75">
        <f t="shared" ca="1" si="7"/>
        <v>0.6355552159879756</v>
      </c>
      <c r="AC56" s="130">
        <v>52</v>
      </c>
      <c r="AD56" s="130">
        <v>54</v>
      </c>
      <c r="AE56" s="130">
        <f t="shared" ca="1" si="13"/>
        <v>582</v>
      </c>
      <c r="AF56" s="152">
        <f t="shared" ca="1" si="14"/>
        <v>16.234337576482677</v>
      </c>
      <c r="AG56" s="75">
        <f t="shared" ca="1" si="15"/>
        <v>9448</v>
      </c>
      <c r="AH56" s="75"/>
      <c r="AI56" s="75"/>
      <c r="AJ56" s="75"/>
      <c r="AK56" s="75"/>
    </row>
    <row r="57" spans="1:37" ht="16.5" x14ac:dyDescent="0.3">
      <c r="A57" s="65">
        <v>55</v>
      </c>
      <c r="B57" s="142">
        <f t="shared" ca="1" si="16"/>
        <v>2588</v>
      </c>
      <c r="C57" s="143">
        <f t="shared" ca="1" si="8"/>
        <v>8770</v>
      </c>
      <c r="D57" s="144">
        <f t="shared" ca="1" si="9"/>
        <v>10362</v>
      </c>
      <c r="E57" s="174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75">
        <f t="shared" ca="1" si="7"/>
        <v>0.95740097832380988</v>
      </c>
      <c r="AC57" s="130">
        <v>55</v>
      </c>
      <c r="AD57" s="130">
        <v>55</v>
      </c>
      <c r="AE57" s="130">
        <f t="shared" ca="1" si="13"/>
        <v>590</v>
      </c>
      <c r="AF57" s="152">
        <f t="shared" ca="1" si="14"/>
        <v>17.56354129552377</v>
      </c>
      <c r="AG57" s="75">
        <f t="shared" ca="1" si="15"/>
        <v>10362</v>
      </c>
      <c r="AH57" s="75"/>
      <c r="AI57" s="75"/>
      <c r="AJ57" s="75"/>
      <c r="AK57" s="75"/>
    </row>
    <row r="58" spans="1:37" ht="16.5" x14ac:dyDescent="0.3">
      <c r="A58" s="65">
        <v>56</v>
      </c>
      <c r="B58" s="142">
        <f t="shared" ca="1" si="16"/>
        <v>4251</v>
      </c>
      <c r="C58" s="143">
        <f t="shared" ca="1" si="8"/>
        <v>8927</v>
      </c>
      <c r="D58" s="144">
        <f t="shared" ca="1" si="9"/>
        <v>7719</v>
      </c>
      <c r="E58" s="145"/>
      <c r="AB58" s="75">
        <f t="shared" ca="1" si="7"/>
        <v>0.86462616833777184</v>
      </c>
      <c r="AC58" s="130">
        <v>56</v>
      </c>
      <c r="AD58" s="130">
        <v>56</v>
      </c>
      <c r="AE58" s="130">
        <f t="shared" ca="1" si="13"/>
        <v>598</v>
      </c>
      <c r="AF58" s="152">
        <f t="shared" ca="1" si="14"/>
        <v>12.907873596454202</v>
      </c>
      <c r="AG58" s="75">
        <f t="shared" ca="1" si="15"/>
        <v>7719</v>
      </c>
      <c r="AH58" s="75"/>
      <c r="AI58" s="75"/>
      <c r="AJ58" s="75"/>
      <c r="AK58" s="75"/>
    </row>
    <row r="59" spans="1:37" ht="16.5" x14ac:dyDescent="0.3">
      <c r="A59" s="65">
        <v>57</v>
      </c>
      <c r="B59" s="142">
        <f t="shared" ca="1" si="16"/>
        <v>12673</v>
      </c>
      <c r="C59" s="143">
        <f t="shared" ca="1" si="8"/>
        <v>9265</v>
      </c>
      <c r="D59" s="144">
        <f t="shared" ca="1" si="9"/>
        <v>8472</v>
      </c>
      <c r="E59" s="145"/>
      <c r="AB59" s="75">
        <f t="shared" ca="1" si="7"/>
        <v>5.6228295416317353E-2</v>
      </c>
      <c r="AC59" s="130">
        <v>58</v>
      </c>
      <c r="AD59" s="130">
        <v>57</v>
      </c>
      <c r="AE59" s="130">
        <f t="shared" ca="1" si="13"/>
        <v>606</v>
      </c>
      <c r="AF59" s="152">
        <f t="shared" ca="1" si="14"/>
        <v>13.979460303829333</v>
      </c>
      <c r="AG59" s="75">
        <f t="shared" ca="1" si="15"/>
        <v>8472</v>
      </c>
      <c r="AH59" s="75"/>
      <c r="AI59" s="75"/>
      <c r="AJ59" s="75"/>
      <c r="AK59" s="75"/>
    </row>
    <row r="60" spans="1:37" ht="16.5" x14ac:dyDescent="0.3">
      <c r="A60" s="65">
        <v>58</v>
      </c>
      <c r="B60" s="142">
        <f t="shared" ca="1" si="16"/>
        <v>7317</v>
      </c>
      <c r="C60" s="143">
        <f t="shared" ca="1" si="8"/>
        <v>9448</v>
      </c>
      <c r="D60" s="144">
        <f t="shared" ca="1" si="9"/>
        <v>8961</v>
      </c>
      <c r="E60" s="145"/>
      <c r="AB60" s="75">
        <f t="shared" ca="1" si="7"/>
        <v>0.58412380604546399</v>
      </c>
      <c r="AC60" s="130">
        <v>62</v>
      </c>
      <c r="AD60" s="130">
        <v>58</v>
      </c>
      <c r="AE60" s="130">
        <f t="shared" ca="1" si="13"/>
        <v>614</v>
      </c>
      <c r="AF60" s="152">
        <f t="shared" ca="1" si="14"/>
        <v>14.593942010651753</v>
      </c>
      <c r="AG60" s="75">
        <f t="shared" ca="1" si="15"/>
        <v>8961</v>
      </c>
      <c r="AH60" s="75"/>
      <c r="AI60" s="75"/>
      <c r="AJ60" s="75"/>
      <c r="AK60" s="75"/>
    </row>
    <row r="61" spans="1:37" ht="16.5" x14ac:dyDescent="0.3">
      <c r="A61" s="65">
        <v>59</v>
      </c>
      <c r="B61" s="142">
        <f t="shared" ca="1" si="16"/>
        <v>9630</v>
      </c>
      <c r="C61" s="143">
        <f t="shared" ca="1" si="8"/>
        <v>8961</v>
      </c>
      <c r="D61" s="144">
        <f t="shared" ca="1" si="9"/>
        <v>10344</v>
      </c>
      <c r="E61" s="145"/>
      <c r="AB61" s="75">
        <f t="shared" ca="1" si="7"/>
        <v>0.11123028484392627</v>
      </c>
      <c r="AC61" s="130">
        <v>57</v>
      </c>
      <c r="AD61" s="130">
        <v>59</v>
      </c>
      <c r="AE61" s="130">
        <f t="shared" ca="1" si="13"/>
        <v>622</v>
      </c>
      <c r="AF61" s="152">
        <f t="shared" ca="1" si="14"/>
        <v>16.629840742437516</v>
      </c>
      <c r="AG61" s="75">
        <f t="shared" ca="1" si="15"/>
        <v>10344</v>
      </c>
      <c r="AH61" s="75"/>
      <c r="AI61" s="75"/>
      <c r="AJ61" s="75"/>
      <c r="AK61" s="75"/>
    </row>
    <row r="62" spans="1:37" ht="16.5" x14ac:dyDescent="0.3">
      <c r="A62" s="65">
        <v>60</v>
      </c>
      <c r="B62" s="142">
        <f t="shared" ca="1" si="16"/>
        <v>4479</v>
      </c>
      <c r="C62" s="143">
        <f t="shared" ca="1" si="8"/>
        <v>9340</v>
      </c>
      <c r="D62" s="144">
        <f t="shared" ca="1" si="9"/>
        <v>11676</v>
      </c>
      <c r="E62" s="145"/>
      <c r="AB62" s="75">
        <f t="shared" ca="1" si="7"/>
        <v>0.72933120579625421</v>
      </c>
      <c r="AC62" s="130">
        <v>59</v>
      </c>
      <c r="AD62" s="130">
        <v>60</v>
      </c>
      <c r="AE62" s="130">
        <f t="shared" ca="1" si="13"/>
        <v>630</v>
      </c>
      <c r="AF62" s="152">
        <f t="shared" ca="1" si="14"/>
        <v>18.532637997931079</v>
      </c>
      <c r="AG62" s="75">
        <f t="shared" ca="1" si="15"/>
        <v>11676</v>
      </c>
      <c r="AH62" s="75"/>
      <c r="AI62" s="75"/>
      <c r="AJ62" s="75"/>
      <c r="AK62" s="75"/>
    </row>
    <row r="63" spans="1:37" ht="16.5" x14ac:dyDescent="0.3">
      <c r="A63" s="65">
        <v>61</v>
      </c>
      <c r="B63" s="142">
        <f t="shared" ca="1" si="16"/>
        <v>12530</v>
      </c>
      <c r="C63" s="143">
        <f t="shared" ca="1" si="8"/>
        <v>9414</v>
      </c>
      <c r="D63" s="144">
        <f t="shared" ca="1" si="9"/>
        <v>8355</v>
      </c>
      <c r="E63" s="145"/>
      <c r="AB63" s="75">
        <f t="shared" ca="1" si="7"/>
        <v>1.0446656476256311E-2</v>
      </c>
      <c r="AC63" s="130">
        <v>60</v>
      </c>
      <c r="AD63" s="130">
        <v>61</v>
      </c>
      <c r="AE63" s="130">
        <f t="shared" ca="1" si="13"/>
        <v>638</v>
      </c>
      <c r="AF63" s="152">
        <f t="shared" ca="1" si="14"/>
        <v>13.095340944481496</v>
      </c>
      <c r="AG63" s="75">
        <f t="shared" ca="1" si="15"/>
        <v>8355</v>
      </c>
      <c r="AH63" s="75"/>
      <c r="AI63" s="75"/>
      <c r="AJ63" s="75"/>
      <c r="AK63" s="75"/>
    </row>
    <row r="64" spans="1:37" ht="16.5" x14ac:dyDescent="0.3">
      <c r="A64" s="65">
        <v>62</v>
      </c>
      <c r="B64" s="142">
        <f t="shared" ca="1" si="16"/>
        <v>7516</v>
      </c>
      <c r="C64" s="143">
        <f t="shared" ca="1" si="8"/>
        <v>9431</v>
      </c>
      <c r="D64" s="144">
        <f t="shared" ca="1" si="9"/>
        <v>8927</v>
      </c>
      <c r="E64" s="145"/>
      <c r="AB64" s="75">
        <f t="shared" ca="1" si="7"/>
        <v>0.3909679942743538</v>
      </c>
      <c r="AC64" s="130">
        <v>61</v>
      </c>
      <c r="AD64" s="130">
        <v>62</v>
      </c>
      <c r="AE64" s="130">
        <f t="shared" ca="1" si="13"/>
        <v>646</v>
      </c>
      <c r="AF64" s="152">
        <f t="shared" ca="1" si="14"/>
        <v>13.818766462370096</v>
      </c>
      <c r="AG64" s="75">
        <f t="shared" ca="1" si="15"/>
        <v>8927</v>
      </c>
      <c r="AH64" s="75"/>
      <c r="AI64" s="75"/>
      <c r="AJ64" s="75"/>
      <c r="AK64" s="75"/>
    </row>
    <row r="65" spans="1:38" ht="16.5" x14ac:dyDescent="0.3">
      <c r="A65" s="65">
        <v>63</v>
      </c>
      <c r="B65" s="142">
        <f t="shared" ca="1" si="16"/>
        <v>3969</v>
      </c>
      <c r="C65" s="143">
        <f t="shared" ca="1" si="8"/>
        <v>9630</v>
      </c>
      <c r="D65" s="144">
        <f t="shared" ca="1" si="9"/>
        <v>9928</v>
      </c>
      <c r="E65" s="145"/>
      <c r="AB65" s="75">
        <f t="shared" ca="1" si="7"/>
        <v>0.894973534750794</v>
      </c>
      <c r="AC65" s="130">
        <v>64</v>
      </c>
      <c r="AD65" s="130">
        <v>63</v>
      </c>
      <c r="AE65" s="130">
        <f t="shared" ca="1" si="13"/>
        <v>654</v>
      </c>
      <c r="AF65" s="152">
        <f t="shared" ca="1" si="14"/>
        <v>15.179733668076697</v>
      </c>
      <c r="AG65" s="75">
        <f t="shared" ca="1" si="15"/>
        <v>9928</v>
      </c>
      <c r="AH65" s="75"/>
      <c r="AI65" s="75"/>
      <c r="AJ65" s="75"/>
      <c r="AK65" s="75"/>
    </row>
    <row r="66" spans="1:38" ht="16.5" x14ac:dyDescent="0.3">
      <c r="A66" s="65">
        <v>64</v>
      </c>
      <c r="B66" s="142">
        <f t="shared" ca="1" si="16"/>
        <v>8015</v>
      </c>
      <c r="C66" s="143">
        <f t="shared" ca="1" si="8"/>
        <v>9452</v>
      </c>
      <c r="D66" s="144">
        <f t="shared" ca="1" si="9"/>
        <v>9431</v>
      </c>
      <c r="E66" s="145"/>
      <c r="AB66" s="75">
        <f t="shared" ca="1" si="7"/>
        <v>0.24911359794501942</v>
      </c>
      <c r="AC66" s="130">
        <v>63</v>
      </c>
      <c r="AD66" s="130">
        <v>64</v>
      </c>
      <c r="AE66" s="130">
        <f t="shared" ca="1" si="13"/>
        <v>662</v>
      </c>
      <c r="AF66" s="152">
        <f t="shared" ca="1" si="14"/>
        <v>14.246446103655314</v>
      </c>
      <c r="AG66" s="75">
        <f t="shared" ca="1" si="15"/>
        <v>9431</v>
      </c>
      <c r="AH66" s="75"/>
      <c r="AI66" s="75"/>
      <c r="AJ66" s="75"/>
      <c r="AK66" s="75"/>
    </row>
    <row r="67" spans="1:38" ht="16.5" x14ac:dyDescent="0.3">
      <c r="A67" s="65">
        <v>65</v>
      </c>
      <c r="B67" s="142">
        <f t="shared" ca="1" si="16"/>
        <v>10362</v>
      </c>
      <c r="C67" s="143">
        <f t="shared" ca="1" si="8"/>
        <v>10362</v>
      </c>
      <c r="D67" s="144">
        <f t="shared" ca="1" si="9"/>
        <v>11259</v>
      </c>
      <c r="E67" s="145"/>
      <c r="AB67" s="75">
        <f t="shared" ref="AB67:AB77" ca="1" si="17">RAND()</f>
        <v>0.23092990178120443</v>
      </c>
      <c r="AC67" s="130">
        <v>68</v>
      </c>
      <c r="AD67" s="130">
        <v>65</v>
      </c>
      <c r="AE67" s="130">
        <f t="shared" ca="1" si="13"/>
        <v>670</v>
      </c>
      <c r="AF67" s="152">
        <f t="shared" ca="1" si="14"/>
        <v>16.803767123393214</v>
      </c>
      <c r="AG67" s="75">
        <f t="shared" ca="1" si="15"/>
        <v>11259</v>
      </c>
      <c r="AH67" s="75"/>
      <c r="AI67" s="75"/>
      <c r="AJ67" s="75"/>
      <c r="AK67" s="75"/>
    </row>
    <row r="68" spans="1:38" ht="16.5" x14ac:dyDescent="0.3">
      <c r="A68" s="65">
        <v>66</v>
      </c>
      <c r="B68" s="142">
        <f t="shared" ref="B68:B77" ca="1" si="18">INDEX($AG$3:$AG$77,RANK(AB68,$AB$3:$AB$77))</f>
        <v>8927</v>
      </c>
      <c r="C68" s="143">
        <f t="shared" ref="C68:C77" ca="1" si="19">SMALL($AG$3:$AG$77,AC68)</f>
        <v>10075</v>
      </c>
      <c r="D68" s="144">
        <f t="shared" ref="D68:D77" ca="1" si="20">AG68</f>
        <v>9630</v>
      </c>
      <c r="E68" s="145"/>
      <c r="AB68" s="75">
        <f t="shared" ca="1" si="17"/>
        <v>0.1335005469904752</v>
      </c>
      <c r="AC68" s="130">
        <v>66</v>
      </c>
      <c r="AD68" s="130">
        <v>66</v>
      </c>
      <c r="AE68" s="130">
        <f t="shared" ref="AE68:AE77" ca="1" si="21">INT($AH$1+$AI$1*AD68)</f>
        <v>678</v>
      </c>
      <c r="AF68" s="152">
        <f t="shared" ref="AF68:AF77" ca="1" si="22">(((IF(MOD(AD68,5)&lt;&gt;0,MOD(AD68,5),5))+12)+_xlfn.NORM.S.INV(RAND()))</f>
        <v>14.203544057002908</v>
      </c>
      <c r="AG68" s="75">
        <f t="shared" ref="AG68:AG76" ca="1" si="23">ROUND(AE68*AF68,0)</f>
        <v>9630</v>
      </c>
      <c r="AH68" s="75"/>
      <c r="AI68" s="75"/>
      <c r="AJ68" s="75"/>
      <c r="AK68" s="75"/>
    </row>
    <row r="69" spans="1:38" ht="16.5" x14ac:dyDescent="0.3">
      <c r="A69" s="65">
        <v>67</v>
      </c>
      <c r="B69" s="142">
        <f t="shared" ca="1" si="18"/>
        <v>9414</v>
      </c>
      <c r="C69" s="143">
        <f t="shared" ca="1" si="19"/>
        <v>10344</v>
      </c>
      <c r="D69" s="144">
        <f t="shared" ca="1" si="20"/>
        <v>8743</v>
      </c>
      <c r="E69" s="145"/>
      <c r="AB69" s="75">
        <f t="shared" ca="1" si="17"/>
        <v>9.8062292967950437E-2</v>
      </c>
      <c r="AC69" s="130">
        <v>67</v>
      </c>
      <c r="AD69" s="130">
        <v>67</v>
      </c>
      <c r="AE69" s="130">
        <f t="shared" ca="1" si="21"/>
        <v>686</v>
      </c>
      <c r="AF69" s="152">
        <f t="shared" ca="1" si="22"/>
        <v>12.744799744332422</v>
      </c>
      <c r="AG69" s="75">
        <f t="shared" ca="1" si="23"/>
        <v>8743</v>
      </c>
      <c r="AH69" s="75"/>
      <c r="AI69" s="75"/>
      <c r="AJ69" s="75"/>
      <c r="AK69" s="75"/>
    </row>
    <row r="70" spans="1:38" ht="16.5" x14ac:dyDescent="0.3">
      <c r="A70" s="65">
        <v>68</v>
      </c>
      <c r="B70" s="142">
        <f t="shared" ca="1" si="18"/>
        <v>9340</v>
      </c>
      <c r="C70" s="143">
        <f t="shared" ca="1" si="19"/>
        <v>9928</v>
      </c>
      <c r="D70" s="144">
        <f t="shared" ca="1" si="20"/>
        <v>9414</v>
      </c>
      <c r="E70" s="145"/>
      <c r="AB70" s="75">
        <f t="shared" ca="1" si="17"/>
        <v>4.8792989053558222E-2</v>
      </c>
      <c r="AC70" s="130">
        <v>65</v>
      </c>
      <c r="AD70" s="130">
        <v>68</v>
      </c>
      <c r="AE70" s="130">
        <f t="shared" ca="1" si="21"/>
        <v>694</v>
      </c>
      <c r="AF70" s="152">
        <f t="shared" ca="1" si="22"/>
        <v>13.565443660602316</v>
      </c>
      <c r="AG70" s="75">
        <f t="shared" ca="1" si="23"/>
        <v>9414</v>
      </c>
      <c r="AH70" s="75"/>
      <c r="AI70" s="75"/>
      <c r="AJ70" s="75"/>
      <c r="AK70" s="75"/>
    </row>
    <row r="71" spans="1:38" ht="16.5" x14ac:dyDescent="0.3">
      <c r="A71" s="65">
        <v>69</v>
      </c>
      <c r="B71" s="142">
        <f t="shared" ca="1" si="18"/>
        <v>3550</v>
      </c>
      <c r="C71" s="143">
        <f t="shared" ca="1" si="19"/>
        <v>11217</v>
      </c>
      <c r="D71" s="144">
        <f t="shared" ca="1" si="20"/>
        <v>11895</v>
      </c>
      <c r="E71" s="145"/>
      <c r="AB71" s="75">
        <f t="shared" ca="1" si="17"/>
        <v>0.91213977447467476</v>
      </c>
      <c r="AC71" s="130">
        <v>69</v>
      </c>
      <c r="AD71" s="130">
        <v>69</v>
      </c>
      <c r="AE71" s="130">
        <f t="shared" ca="1" si="21"/>
        <v>702</v>
      </c>
      <c r="AF71" s="152">
        <f t="shared" ca="1" si="22"/>
        <v>16.944681558982019</v>
      </c>
      <c r="AG71" s="75">
        <f t="shared" ca="1" si="23"/>
        <v>11895</v>
      </c>
      <c r="AH71" s="75"/>
      <c r="AI71" s="75"/>
      <c r="AJ71" s="75"/>
      <c r="AK71" s="75"/>
    </row>
    <row r="72" spans="1:38" ht="16.5" x14ac:dyDescent="0.3">
      <c r="A72" s="65">
        <v>70</v>
      </c>
      <c r="B72" s="142">
        <f t="shared" ca="1" si="18"/>
        <v>3829</v>
      </c>
      <c r="C72" s="143">
        <f t="shared" ca="1" si="19"/>
        <v>11259</v>
      </c>
      <c r="D72" s="144">
        <f t="shared" ca="1" si="20"/>
        <v>12673</v>
      </c>
      <c r="E72" s="145"/>
      <c r="AB72" s="75">
        <f t="shared" ca="1" si="17"/>
        <v>0.80716528002332766</v>
      </c>
      <c r="AC72" s="130">
        <v>70</v>
      </c>
      <c r="AD72" s="130">
        <v>70</v>
      </c>
      <c r="AE72" s="130">
        <f t="shared" ca="1" si="21"/>
        <v>710</v>
      </c>
      <c r="AF72" s="152">
        <f t="shared" ca="1" si="22"/>
        <v>17.848891616404309</v>
      </c>
      <c r="AG72" s="75">
        <f t="shared" ca="1" si="23"/>
        <v>12673</v>
      </c>
      <c r="AH72" s="75"/>
      <c r="AI72" s="75"/>
      <c r="AJ72" s="75"/>
      <c r="AK72" s="75"/>
    </row>
    <row r="73" spans="1:38" ht="16.5" x14ac:dyDescent="0.3">
      <c r="A73" s="65">
        <v>71</v>
      </c>
      <c r="B73" s="142">
        <f t="shared" ca="1" si="18"/>
        <v>2709</v>
      </c>
      <c r="C73" s="143">
        <f t="shared" ca="1" si="19"/>
        <v>11895</v>
      </c>
      <c r="D73" s="144">
        <f t="shared" ca="1" si="20"/>
        <v>10075</v>
      </c>
      <c r="E73" s="145"/>
      <c r="AB73" s="75">
        <f t="shared" ca="1" si="17"/>
        <v>0.98041478705558693</v>
      </c>
      <c r="AC73" s="130">
        <v>72</v>
      </c>
      <c r="AD73" s="130">
        <v>71</v>
      </c>
      <c r="AE73" s="130">
        <f t="shared" ca="1" si="21"/>
        <v>718</v>
      </c>
      <c r="AF73" s="152">
        <f t="shared" ca="1" si="22"/>
        <v>14.031730659273842</v>
      </c>
      <c r="AG73" s="75">
        <f t="shared" ca="1" si="23"/>
        <v>10075</v>
      </c>
      <c r="AH73" s="75"/>
      <c r="AI73" s="75"/>
      <c r="AJ73" s="75"/>
      <c r="AK73" s="75"/>
    </row>
    <row r="74" spans="1:38" ht="16.5" x14ac:dyDescent="0.3">
      <c r="A74" s="65">
        <v>72</v>
      </c>
      <c r="B74" s="142">
        <f t="shared" ca="1" si="18"/>
        <v>5460</v>
      </c>
      <c r="C74" s="143">
        <f t="shared" ca="1" si="19"/>
        <v>12762</v>
      </c>
      <c r="D74" s="144">
        <f t="shared" ca="1" si="20"/>
        <v>9340</v>
      </c>
      <c r="E74" s="145"/>
      <c r="AB74" s="75">
        <f t="shared" ca="1" si="17"/>
        <v>0.57370307554008704</v>
      </c>
      <c r="AC74" s="130">
        <v>75</v>
      </c>
      <c r="AD74" s="130">
        <v>72</v>
      </c>
      <c r="AE74" s="130">
        <f t="shared" ca="1" si="21"/>
        <v>726</v>
      </c>
      <c r="AF74" s="152">
        <f t="shared" ca="1" si="22"/>
        <v>12.864569629658613</v>
      </c>
      <c r="AG74" s="75">
        <f t="shared" ca="1" si="23"/>
        <v>9340</v>
      </c>
      <c r="AH74" s="75"/>
      <c r="AI74" s="75"/>
      <c r="AJ74" s="75"/>
      <c r="AK74" s="75"/>
    </row>
    <row r="75" spans="1:38" ht="16.5" x14ac:dyDescent="0.3">
      <c r="A75" s="65">
        <v>73</v>
      </c>
      <c r="B75" s="142">
        <f t="shared" ca="1" si="18"/>
        <v>7719</v>
      </c>
      <c r="C75" s="143">
        <f t="shared" ca="1" si="19"/>
        <v>11676</v>
      </c>
      <c r="D75" s="144">
        <f t="shared" ca="1" si="20"/>
        <v>11217</v>
      </c>
      <c r="E75" s="145"/>
      <c r="AB75" s="75">
        <f t="shared" ca="1" si="17"/>
        <v>0.22258346075015789</v>
      </c>
      <c r="AC75" s="130">
        <v>71</v>
      </c>
      <c r="AD75" s="130">
        <v>73</v>
      </c>
      <c r="AE75" s="130">
        <f t="shared" ca="1" si="21"/>
        <v>734</v>
      </c>
      <c r="AF75" s="152">
        <f t="shared" ca="1" si="22"/>
        <v>15.281848519449966</v>
      </c>
      <c r="AG75" s="75">
        <f t="shared" ca="1" si="23"/>
        <v>11217</v>
      </c>
      <c r="AH75" s="75"/>
      <c r="AI75" s="75"/>
      <c r="AJ75" s="75"/>
      <c r="AK75" s="75"/>
    </row>
    <row r="76" spans="1:38" ht="16.5" x14ac:dyDescent="0.3">
      <c r="A76" s="65">
        <v>74</v>
      </c>
      <c r="B76" s="142">
        <f t="shared" ca="1" si="18"/>
        <v>6953</v>
      </c>
      <c r="C76" s="143">
        <f t="shared" ca="1" si="19"/>
        <v>12530</v>
      </c>
      <c r="D76" s="144">
        <f t="shared" ca="1" si="20"/>
        <v>12530</v>
      </c>
      <c r="E76" s="145"/>
      <c r="AB76" s="75">
        <f t="shared" ca="1" si="17"/>
        <v>0.41249300658695853</v>
      </c>
      <c r="AC76" s="130">
        <v>73</v>
      </c>
      <c r="AD76" s="130">
        <v>74</v>
      </c>
      <c r="AE76" s="130">
        <f t="shared" ca="1" si="21"/>
        <v>742</v>
      </c>
      <c r="AF76" s="152">
        <f t="shared" ca="1" si="22"/>
        <v>16.887456483225282</v>
      </c>
      <c r="AG76" s="75">
        <f t="shared" ca="1" si="23"/>
        <v>12530</v>
      </c>
      <c r="AH76" s="75"/>
      <c r="AI76" s="75"/>
      <c r="AJ76" s="75"/>
      <c r="AK76" s="75"/>
    </row>
    <row r="77" spans="1:38" ht="16.5" x14ac:dyDescent="0.3">
      <c r="A77" s="65">
        <v>75</v>
      </c>
      <c r="B77" s="142">
        <f t="shared" ca="1" si="18"/>
        <v>5148</v>
      </c>
      <c r="C77" s="143">
        <f t="shared" ca="1" si="19"/>
        <v>12673</v>
      </c>
      <c r="D77" s="144">
        <f t="shared" ca="1" si="20"/>
        <v>12762</v>
      </c>
      <c r="E77" s="145"/>
      <c r="AB77" s="75">
        <f t="shared" ca="1" si="17"/>
        <v>0.71134533237297692</v>
      </c>
      <c r="AC77" s="130">
        <v>74</v>
      </c>
      <c r="AD77" s="130">
        <v>75</v>
      </c>
      <c r="AE77" s="130">
        <f t="shared" ca="1" si="21"/>
        <v>750</v>
      </c>
      <c r="AF77" s="152">
        <f t="shared" ca="1" si="22"/>
        <v>17.016077285485284</v>
      </c>
      <c r="AG77" s="75">
        <f ca="1">ROUND(AE77*AF77,0)</f>
        <v>12762</v>
      </c>
      <c r="AH77" s="75"/>
      <c r="AI77" s="75"/>
      <c r="AJ77" s="75"/>
      <c r="AK77" s="75"/>
    </row>
    <row r="78" spans="1:38" ht="16.5" x14ac:dyDescent="0.3">
      <c r="A78" s="74"/>
      <c r="B78" s="74"/>
      <c r="C78" s="74"/>
      <c r="D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</row>
    <row r="79" spans="1:38" ht="16.5" x14ac:dyDescent="0.3">
      <c r="A79" s="74"/>
      <c r="B79" s="74"/>
      <c r="C79" s="74"/>
      <c r="D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</row>
    <row r="80" spans="1:38" ht="16.5" x14ac:dyDescent="0.3">
      <c r="A80" s="74"/>
      <c r="B80" s="74"/>
      <c r="C80" s="74"/>
      <c r="D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</row>
    <row r="81" spans="1:38" ht="16.5" x14ac:dyDescent="0.3">
      <c r="A81" s="74"/>
      <c r="B81" s="74"/>
      <c r="C81" s="74"/>
      <c r="D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</row>
    <row r="82" spans="1:38" ht="16.5" x14ac:dyDescent="0.3"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</row>
    <row r="83" spans="1:38" ht="16.5" x14ac:dyDescent="0.3"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</row>
    <row r="84" spans="1:38" ht="16.5" x14ac:dyDescent="0.3"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</row>
    <row r="85" spans="1:38" ht="16.5" x14ac:dyDescent="0.3"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</row>
    <row r="86" spans="1:38" ht="16.5" x14ac:dyDescent="0.3"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</row>
    <row r="87" spans="1:38" ht="16.5" x14ac:dyDescent="0.3"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</row>
    <row r="88" spans="1:38" ht="16.5" x14ac:dyDescent="0.3"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</row>
    <row r="89" spans="1:38" ht="16.5" x14ac:dyDescent="0.3"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</row>
  </sheetData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89"/>
  <sheetViews>
    <sheetView workbookViewId="0">
      <selection activeCell="T26" sqref="T26"/>
    </sheetView>
  </sheetViews>
  <sheetFormatPr defaultRowHeight="12.75" x14ac:dyDescent="0.2"/>
  <cols>
    <col min="1" max="1" width="4.42578125" style="11" bestFit="1" customWidth="1"/>
    <col min="2" max="2" width="9.5703125" style="11" bestFit="1" customWidth="1"/>
    <col min="3" max="3" width="6.140625" style="11" bestFit="1" customWidth="1"/>
    <col min="4" max="4" width="11.5703125" style="11" bestFit="1" customWidth="1"/>
    <col min="5" max="5" width="9.140625" style="67" customWidth="1"/>
    <col min="6" max="6" width="4.42578125" style="11" bestFit="1" customWidth="1"/>
    <col min="7" max="14" width="9.140625" style="11"/>
    <col min="15" max="15" width="12.28515625" style="11" customWidth="1"/>
    <col min="16" max="16384" width="9.140625" style="11"/>
  </cols>
  <sheetData>
    <row r="1" spans="1:21" ht="15.75" thickBot="1" x14ac:dyDescent="0.3">
      <c r="A1" s="46" t="s">
        <v>44</v>
      </c>
      <c r="B1" s="47"/>
      <c r="C1" s="48"/>
      <c r="D1" s="47"/>
      <c r="E1" s="73"/>
      <c r="G1" s="11" t="s">
        <v>45</v>
      </c>
      <c r="L1" s="49"/>
      <c r="M1" s="51" t="s">
        <v>31</v>
      </c>
      <c r="N1" s="51"/>
      <c r="O1" s="51"/>
      <c r="P1" s="49"/>
      <c r="Q1" s="49"/>
      <c r="R1" s="52">
        <f ca="1">RANDBETWEEN(100,150)</f>
        <v>118</v>
      </c>
      <c r="S1" s="53">
        <f ca="1">RANDBETWEEN(5,15)</f>
        <v>15</v>
      </c>
      <c r="T1" s="52">
        <v>0.1</v>
      </c>
      <c r="U1" s="49"/>
    </row>
    <row r="2" spans="1:21" ht="15.75" thickBot="1" x14ac:dyDescent="0.3">
      <c r="A2" s="54" t="s">
        <v>12</v>
      </c>
      <c r="B2" s="72" t="s">
        <v>42</v>
      </c>
      <c r="C2" s="55" t="s">
        <v>32</v>
      </c>
      <c r="D2" s="69" t="s">
        <v>39</v>
      </c>
      <c r="F2" s="22" t="s">
        <v>12</v>
      </c>
      <c r="G2" s="44" t="s">
        <v>42</v>
      </c>
      <c r="H2" s="44" t="s">
        <v>32</v>
      </c>
      <c r="I2" s="44" t="s">
        <v>39</v>
      </c>
      <c r="L2" s="49"/>
      <c r="M2" s="52"/>
      <c r="N2" s="52"/>
      <c r="O2" s="70" t="s">
        <v>41</v>
      </c>
      <c r="P2" s="50" t="s">
        <v>33</v>
      </c>
      <c r="Q2" s="50" t="s">
        <v>34</v>
      </c>
      <c r="R2" s="71"/>
      <c r="S2" s="56"/>
      <c r="T2" s="49"/>
      <c r="U2" s="49"/>
    </row>
    <row r="3" spans="1:21" ht="15" x14ac:dyDescent="0.25">
      <c r="A3" s="57">
        <v>1</v>
      </c>
      <c r="B3" s="58">
        <f t="shared" ref="B3:B66" ca="1" si="0">INDEX($Q$3:$Q$77,RANK(L3,$L$3:$L$77))</f>
        <v>6001</v>
      </c>
      <c r="C3" s="59">
        <f ca="1">SMALL($Q$3:$Q$77,M3)</f>
        <v>1733</v>
      </c>
      <c r="D3" s="60">
        <f ca="1">Q3</f>
        <v>1733</v>
      </c>
      <c r="E3" s="66"/>
      <c r="F3" s="22">
        <v>1</v>
      </c>
      <c r="G3" s="44">
        <v>10208</v>
      </c>
      <c r="H3" s="44">
        <v>1436</v>
      </c>
      <c r="I3" s="44">
        <v>1436</v>
      </c>
      <c r="L3" s="49">
        <f t="shared" ref="L3:L66" ca="1" si="1">RAND()</f>
        <v>0.6250926617010264</v>
      </c>
      <c r="M3" s="52">
        <v>1</v>
      </c>
      <c r="N3" s="52">
        <v>1</v>
      </c>
      <c r="O3" s="52">
        <f ca="1">INT($R$1+$S$1*N3)</f>
        <v>133</v>
      </c>
      <c r="P3" s="61">
        <f ca="1">(((IF(MOD(N3,5)&lt;&gt;0,MOD(N3,5),5))+12)+_xlfn.NORM.S.INV(RAND()))</f>
        <v>13.029391549291999</v>
      </c>
      <c r="Q3" s="49">
        <f ca="1">ROUND(O3*P3,0)</f>
        <v>1733</v>
      </c>
      <c r="R3" s="49"/>
      <c r="S3" s="56"/>
      <c r="T3" s="49"/>
      <c r="U3" s="49"/>
    </row>
    <row r="4" spans="1:21" ht="15" x14ac:dyDescent="0.25">
      <c r="A4" s="57">
        <v>2</v>
      </c>
      <c r="B4" s="58">
        <f t="shared" ca="1" si="0"/>
        <v>14079</v>
      </c>
      <c r="C4" s="59">
        <f t="shared" ref="C4:C67" ca="1" si="2">SMALL($Q$3:$Q$77,M4)</f>
        <v>2157</v>
      </c>
      <c r="D4" s="60">
        <f t="shared" ref="D4:D67" ca="1" si="3">Q4</f>
        <v>2157</v>
      </c>
      <c r="E4" s="66"/>
      <c r="F4" s="22">
        <v>2</v>
      </c>
      <c r="G4" s="44">
        <v>7226</v>
      </c>
      <c r="H4" s="44">
        <v>1690</v>
      </c>
      <c r="I4" s="44">
        <v>1690</v>
      </c>
      <c r="L4" s="49">
        <f t="shared" ca="1" si="1"/>
        <v>0.11128142376960615</v>
      </c>
      <c r="M4" s="52">
        <v>2</v>
      </c>
      <c r="N4" s="52">
        <v>2</v>
      </c>
      <c r="O4" s="52">
        <f t="shared" ref="O4:O67" ca="1" si="4">INT($R$1+$S$1*N4)</f>
        <v>148</v>
      </c>
      <c r="P4" s="61">
        <f t="shared" ref="P4:P67" ca="1" si="5">(((IF(MOD(N4,5)&lt;&gt;0,MOD(N4,5),5))+12)+_xlfn.NORM.S.INV(RAND()))</f>
        <v>14.573099084110501</v>
      </c>
      <c r="Q4" s="49">
        <f t="shared" ref="Q4:Q67" ca="1" si="6">ROUND(O4*P4,0)</f>
        <v>2157</v>
      </c>
      <c r="R4" s="49"/>
      <c r="S4" s="56"/>
      <c r="T4" s="49"/>
      <c r="U4" s="49"/>
    </row>
    <row r="5" spans="1:21" ht="15" x14ac:dyDescent="0.25">
      <c r="A5" s="57">
        <v>3</v>
      </c>
      <c r="B5" s="58">
        <f t="shared" ca="1" si="0"/>
        <v>11622</v>
      </c>
      <c r="C5" s="59">
        <f t="shared" ca="1" si="2"/>
        <v>2437</v>
      </c>
      <c r="D5" s="60">
        <f t="shared" ca="1" si="3"/>
        <v>2437</v>
      </c>
      <c r="E5" s="66"/>
      <c r="F5" s="22">
        <v>3</v>
      </c>
      <c r="G5" s="44">
        <v>3498</v>
      </c>
      <c r="H5" s="44">
        <v>1909</v>
      </c>
      <c r="I5" s="44">
        <v>1909</v>
      </c>
      <c r="L5" s="49">
        <f t="shared" ca="1" si="1"/>
        <v>0.38088882598814722</v>
      </c>
      <c r="M5" s="52">
        <v>3</v>
      </c>
      <c r="N5" s="52">
        <v>3</v>
      </c>
      <c r="O5" s="52">
        <f t="shared" ca="1" si="4"/>
        <v>163</v>
      </c>
      <c r="P5" s="61">
        <f t="shared" ca="1" si="5"/>
        <v>14.952089651537358</v>
      </c>
      <c r="Q5" s="49">
        <f t="shared" ca="1" si="6"/>
        <v>2437</v>
      </c>
      <c r="R5" s="49"/>
      <c r="S5" s="56"/>
      <c r="T5" s="49"/>
      <c r="U5" s="49"/>
    </row>
    <row r="6" spans="1:21" ht="15" x14ac:dyDescent="0.25">
      <c r="A6" s="57">
        <v>4</v>
      </c>
      <c r="B6" s="58">
        <f t="shared" ca="1" si="0"/>
        <v>2585</v>
      </c>
      <c r="C6" s="59">
        <f t="shared" ca="1" si="2"/>
        <v>2585</v>
      </c>
      <c r="D6" s="60">
        <f t="shared" ca="1" si="3"/>
        <v>2775</v>
      </c>
      <c r="E6" s="66"/>
      <c r="F6" s="22">
        <v>4</v>
      </c>
      <c r="G6" s="44">
        <v>5654</v>
      </c>
      <c r="H6" s="44">
        <v>1984</v>
      </c>
      <c r="I6" s="44">
        <v>2078</v>
      </c>
      <c r="L6" s="49">
        <f t="shared" ca="1" si="1"/>
        <v>0.77168780832995065</v>
      </c>
      <c r="M6" s="52">
        <v>4</v>
      </c>
      <c r="N6" s="52">
        <v>4</v>
      </c>
      <c r="O6" s="52">
        <f t="shared" ca="1" si="4"/>
        <v>178</v>
      </c>
      <c r="P6" s="61">
        <f t="shared" ca="1" si="5"/>
        <v>15.587341354595051</v>
      </c>
      <c r="Q6" s="49">
        <f t="shared" ca="1" si="6"/>
        <v>2775</v>
      </c>
      <c r="R6" s="49"/>
      <c r="S6" s="56"/>
      <c r="T6" s="49"/>
      <c r="U6" s="49"/>
    </row>
    <row r="7" spans="1:21" ht="15" x14ac:dyDescent="0.25">
      <c r="A7" s="57">
        <v>5</v>
      </c>
      <c r="B7" s="58">
        <f t="shared" ca="1" si="0"/>
        <v>5554</v>
      </c>
      <c r="C7" s="59">
        <f t="shared" ca="1" si="2"/>
        <v>2775</v>
      </c>
      <c r="D7" s="60">
        <f t="shared" ca="1" si="3"/>
        <v>3045</v>
      </c>
      <c r="E7" s="66"/>
      <c r="F7" s="22">
        <v>5</v>
      </c>
      <c r="G7" s="44">
        <v>7172</v>
      </c>
      <c r="H7" s="44">
        <v>2078</v>
      </c>
      <c r="I7" s="44">
        <v>2490</v>
      </c>
      <c r="L7" s="49">
        <f t="shared" ca="1" si="1"/>
        <v>0.59984251997161875</v>
      </c>
      <c r="M7" s="52">
        <v>5</v>
      </c>
      <c r="N7" s="52">
        <v>5</v>
      </c>
      <c r="O7" s="52">
        <f t="shared" ca="1" si="4"/>
        <v>193</v>
      </c>
      <c r="P7" s="61">
        <f t="shared" ca="1" si="5"/>
        <v>15.776501267981097</v>
      </c>
      <c r="Q7" s="49">
        <f t="shared" ca="1" si="6"/>
        <v>3045</v>
      </c>
      <c r="R7" s="49"/>
      <c r="S7" s="56"/>
      <c r="T7" s="49"/>
      <c r="U7" s="49"/>
    </row>
    <row r="8" spans="1:21" ht="15" x14ac:dyDescent="0.25">
      <c r="A8" s="57">
        <v>6</v>
      </c>
      <c r="B8" s="58">
        <f t="shared" ca="1" si="0"/>
        <v>13673</v>
      </c>
      <c r="C8" s="59">
        <f t="shared" ca="1" si="2"/>
        <v>2855</v>
      </c>
      <c r="D8" s="60">
        <f t="shared" ca="1" si="3"/>
        <v>2585</v>
      </c>
      <c r="E8" s="66"/>
      <c r="F8" s="22">
        <v>6</v>
      </c>
      <c r="G8" s="44">
        <v>6532</v>
      </c>
      <c r="H8" s="44">
        <v>2216</v>
      </c>
      <c r="I8" s="44">
        <v>1984</v>
      </c>
      <c r="L8" s="49">
        <f t="shared" ca="1" si="1"/>
        <v>0.28214229553992076</v>
      </c>
      <c r="M8" s="52">
        <v>6</v>
      </c>
      <c r="N8" s="52">
        <v>6</v>
      </c>
      <c r="O8" s="52">
        <f t="shared" ca="1" si="4"/>
        <v>208</v>
      </c>
      <c r="P8" s="61">
        <f t="shared" ca="1" si="5"/>
        <v>12.42849724476117</v>
      </c>
      <c r="Q8" s="49">
        <f t="shared" ca="1" si="6"/>
        <v>2585</v>
      </c>
      <c r="R8" s="49"/>
      <c r="S8" s="56"/>
      <c r="T8" s="49"/>
      <c r="U8" s="49"/>
    </row>
    <row r="9" spans="1:21" ht="15" x14ac:dyDescent="0.25">
      <c r="A9" s="57">
        <v>7</v>
      </c>
      <c r="B9" s="58">
        <f t="shared" ca="1" si="0"/>
        <v>2775</v>
      </c>
      <c r="C9" s="59">
        <f t="shared" ca="1" si="2"/>
        <v>3748</v>
      </c>
      <c r="D9" s="60">
        <f t="shared" ca="1" si="3"/>
        <v>2855</v>
      </c>
      <c r="E9" s="66"/>
      <c r="F9" s="22">
        <v>7</v>
      </c>
      <c r="G9" s="44">
        <v>6032</v>
      </c>
      <c r="H9" s="44">
        <v>2452</v>
      </c>
      <c r="I9" s="44">
        <v>2216</v>
      </c>
      <c r="L9" s="49">
        <f t="shared" ca="1" si="1"/>
        <v>0.80236304736682307</v>
      </c>
      <c r="M9" s="52">
        <v>8</v>
      </c>
      <c r="N9" s="52">
        <v>7</v>
      </c>
      <c r="O9" s="52">
        <f t="shared" ca="1" si="4"/>
        <v>223</v>
      </c>
      <c r="P9" s="61">
        <f t="shared" ca="1" si="5"/>
        <v>12.803837064864274</v>
      </c>
      <c r="Q9" s="49">
        <f t="shared" ca="1" si="6"/>
        <v>2855</v>
      </c>
      <c r="R9" s="49"/>
      <c r="S9" s="56"/>
      <c r="T9" s="49"/>
      <c r="U9" s="49"/>
    </row>
    <row r="10" spans="1:21" ht="15" x14ac:dyDescent="0.25">
      <c r="A10" s="57">
        <v>8</v>
      </c>
      <c r="B10" s="58">
        <f t="shared" ca="1" si="0"/>
        <v>4427</v>
      </c>
      <c r="C10" s="59">
        <f t="shared" ca="1" si="2"/>
        <v>3045</v>
      </c>
      <c r="D10" s="60">
        <f t="shared" ca="1" si="3"/>
        <v>3868</v>
      </c>
      <c r="E10" s="66"/>
      <c r="F10" s="22">
        <v>8</v>
      </c>
      <c r="G10" s="44">
        <v>7472</v>
      </c>
      <c r="H10" s="44">
        <v>2323</v>
      </c>
      <c r="I10" s="44">
        <v>2528</v>
      </c>
      <c r="L10" s="49">
        <f t="shared" ca="1" si="1"/>
        <v>0.63846345382922831</v>
      </c>
      <c r="M10" s="52">
        <v>7</v>
      </c>
      <c r="N10" s="52">
        <v>8</v>
      </c>
      <c r="O10" s="52">
        <f ca="1">INT($R$1+$S$1*N10)</f>
        <v>238</v>
      </c>
      <c r="P10" s="61">
        <f t="shared" ca="1" si="5"/>
        <v>16.253130757815274</v>
      </c>
      <c r="Q10" s="49">
        <f t="shared" ca="1" si="6"/>
        <v>3868</v>
      </c>
      <c r="R10" s="49"/>
      <c r="S10" s="56"/>
      <c r="T10" s="49"/>
      <c r="U10" s="49"/>
    </row>
    <row r="11" spans="1:21" ht="15" x14ac:dyDescent="0.25">
      <c r="A11" s="57">
        <v>9</v>
      </c>
      <c r="B11" s="58">
        <f t="shared" ca="1" si="0"/>
        <v>19823</v>
      </c>
      <c r="C11" s="59">
        <f t="shared" ca="1" si="2"/>
        <v>4427</v>
      </c>
      <c r="D11" s="60">
        <f t="shared" ca="1" si="3"/>
        <v>4171</v>
      </c>
      <c r="E11" s="66"/>
      <c r="F11" s="22">
        <v>9</v>
      </c>
      <c r="G11" s="44">
        <v>5714</v>
      </c>
      <c r="H11" s="44">
        <v>2946</v>
      </c>
      <c r="I11" s="44">
        <v>3018</v>
      </c>
      <c r="L11" s="49">
        <f t="shared" ca="1" si="1"/>
        <v>1.2506068014243366E-2</v>
      </c>
      <c r="M11" s="52">
        <v>12</v>
      </c>
      <c r="N11" s="52">
        <v>9</v>
      </c>
      <c r="O11" s="52">
        <f t="shared" ca="1" si="4"/>
        <v>253</v>
      </c>
      <c r="P11" s="61">
        <f t="shared" ca="1" si="5"/>
        <v>16.485921969087819</v>
      </c>
      <c r="Q11" s="49">
        <f t="shared" ca="1" si="6"/>
        <v>4171</v>
      </c>
      <c r="R11" s="49"/>
      <c r="S11" s="56"/>
      <c r="T11" s="49"/>
      <c r="U11" s="49"/>
    </row>
    <row r="12" spans="1:21" ht="15" x14ac:dyDescent="0.25">
      <c r="A12" s="57">
        <v>10</v>
      </c>
      <c r="B12" s="58">
        <f t="shared" ca="1" si="0"/>
        <v>2157</v>
      </c>
      <c r="C12" s="59">
        <f t="shared" ca="1" si="2"/>
        <v>3868</v>
      </c>
      <c r="D12" s="60">
        <f t="shared" ca="1" si="3"/>
        <v>4646</v>
      </c>
      <c r="E12" s="66"/>
      <c r="F12" s="22">
        <v>10</v>
      </c>
      <c r="G12" s="44">
        <v>12275</v>
      </c>
      <c r="H12" s="44">
        <v>2490</v>
      </c>
      <c r="I12" s="44">
        <v>2946</v>
      </c>
      <c r="L12" s="49">
        <f t="shared" ca="1" si="1"/>
        <v>0.84907120098703237</v>
      </c>
      <c r="M12" s="52">
        <v>9</v>
      </c>
      <c r="N12" s="52">
        <v>10</v>
      </c>
      <c r="O12" s="52">
        <f t="shared" ca="1" si="4"/>
        <v>268</v>
      </c>
      <c r="P12" s="61">
        <f t="shared" ca="1" si="5"/>
        <v>17.336275714095887</v>
      </c>
      <c r="Q12" s="49">
        <f t="shared" ca="1" si="6"/>
        <v>4646</v>
      </c>
      <c r="R12" s="49"/>
      <c r="S12" s="56"/>
      <c r="T12" s="49"/>
      <c r="U12" s="49"/>
    </row>
    <row r="13" spans="1:21" ht="15" x14ac:dyDescent="0.25">
      <c r="A13" s="57">
        <v>11</v>
      </c>
      <c r="B13" s="58">
        <f t="shared" ca="1" si="0"/>
        <v>8529</v>
      </c>
      <c r="C13" s="59">
        <f t="shared" ca="1" si="2"/>
        <v>3903</v>
      </c>
      <c r="D13" s="60">
        <f t="shared" ca="1" si="3"/>
        <v>3903</v>
      </c>
      <c r="E13" s="66"/>
      <c r="F13" s="22">
        <v>11</v>
      </c>
      <c r="G13" s="44">
        <v>3747</v>
      </c>
      <c r="H13" s="44">
        <v>2528</v>
      </c>
      <c r="I13" s="44">
        <v>2323</v>
      </c>
      <c r="L13" s="49">
        <f t="shared" ca="1" si="1"/>
        <v>0.47269456877989213</v>
      </c>
      <c r="M13" s="52">
        <v>10</v>
      </c>
      <c r="N13" s="52">
        <v>11</v>
      </c>
      <c r="O13" s="52">
        <f t="shared" ca="1" si="4"/>
        <v>283</v>
      </c>
      <c r="P13" s="61">
        <f t="shared" ca="1" si="5"/>
        <v>13.791367153780717</v>
      </c>
      <c r="Q13" s="49">
        <f t="shared" ca="1" si="6"/>
        <v>3903</v>
      </c>
      <c r="R13" s="49"/>
      <c r="S13" s="56"/>
      <c r="T13" s="49"/>
      <c r="U13" s="49"/>
    </row>
    <row r="14" spans="1:21" ht="15" x14ac:dyDescent="0.25">
      <c r="A14" s="57">
        <v>12</v>
      </c>
      <c r="B14" s="58">
        <f t="shared" ca="1" si="0"/>
        <v>3045</v>
      </c>
      <c r="C14" s="59">
        <f t="shared" ca="1" si="2"/>
        <v>4171</v>
      </c>
      <c r="D14" s="60">
        <f t="shared" ca="1" si="3"/>
        <v>3748</v>
      </c>
      <c r="E14" s="66"/>
      <c r="F14" s="22">
        <v>12</v>
      </c>
      <c r="G14" s="44">
        <v>2323</v>
      </c>
      <c r="H14" s="44">
        <v>2877</v>
      </c>
      <c r="I14" s="44">
        <v>2452</v>
      </c>
      <c r="L14" s="49">
        <f t="shared" ca="1" si="1"/>
        <v>0.77954512881940707</v>
      </c>
      <c r="M14" s="52">
        <v>11</v>
      </c>
      <c r="N14" s="52">
        <v>12</v>
      </c>
      <c r="O14" s="52">
        <f t="shared" ca="1" si="4"/>
        <v>298</v>
      </c>
      <c r="P14" s="61">
        <f t="shared" ca="1" si="5"/>
        <v>12.577283446018271</v>
      </c>
      <c r="Q14" s="49">
        <f t="shared" ca="1" si="6"/>
        <v>3748</v>
      </c>
      <c r="R14" s="49"/>
      <c r="S14" s="56"/>
      <c r="T14" s="49"/>
      <c r="U14" s="49"/>
    </row>
    <row r="15" spans="1:21" ht="15" x14ac:dyDescent="0.25">
      <c r="A15" s="57">
        <v>13</v>
      </c>
      <c r="B15" s="58">
        <f t="shared" ca="1" si="0"/>
        <v>13117</v>
      </c>
      <c r="C15" s="59">
        <f t="shared" ca="1" si="2"/>
        <v>4934</v>
      </c>
      <c r="D15" s="60">
        <f t="shared" ca="1" si="3"/>
        <v>5029</v>
      </c>
      <c r="E15" s="66"/>
      <c r="F15" s="22">
        <v>13</v>
      </c>
      <c r="G15" s="44">
        <v>2216</v>
      </c>
      <c r="H15" s="44">
        <v>3019</v>
      </c>
      <c r="I15" s="44">
        <v>3019</v>
      </c>
      <c r="L15" s="49">
        <f t="shared" ca="1" si="1"/>
        <v>0.17564312498654266</v>
      </c>
      <c r="M15" s="52">
        <v>14</v>
      </c>
      <c r="N15" s="52">
        <v>13</v>
      </c>
      <c r="O15" s="52">
        <f t="shared" ca="1" si="4"/>
        <v>313</v>
      </c>
      <c r="P15" s="61">
        <f t="shared" ca="1" si="5"/>
        <v>16.067759196037876</v>
      </c>
      <c r="Q15" s="49">
        <f t="shared" ca="1" si="6"/>
        <v>5029</v>
      </c>
      <c r="R15" s="49"/>
      <c r="S15" s="56"/>
      <c r="T15" s="49"/>
      <c r="U15" s="49"/>
    </row>
    <row r="16" spans="1:21" ht="15" x14ac:dyDescent="0.25">
      <c r="A16" s="57">
        <v>14</v>
      </c>
      <c r="B16" s="58">
        <f t="shared" ca="1" si="0"/>
        <v>9772</v>
      </c>
      <c r="C16" s="59">
        <f t="shared" ca="1" si="2"/>
        <v>5490</v>
      </c>
      <c r="D16" s="60">
        <f t="shared" ca="1" si="3"/>
        <v>5565</v>
      </c>
      <c r="E16" s="66"/>
      <c r="F16" s="22">
        <v>14</v>
      </c>
      <c r="G16" s="44">
        <v>6894</v>
      </c>
      <c r="H16" s="44">
        <v>3498</v>
      </c>
      <c r="I16" s="44">
        <v>3498</v>
      </c>
      <c r="L16" s="49">
        <f t="shared" ca="1" si="1"/>
        <v>0.41061371205010266</v>
      </c>
      <c r="M16" s="52">
        <v>16</v>
      </c>
      <c r="N16" s="52">
        <v>14</v>
      </c>
      <c r="O16" s="52">
        <f t="shared" ca="1" si="4"/>
        <v>328</v>
      </c>
      <c r="P16" s="61">
        <f t="shared" ca="1" si="5"/>
        <v>16.965058120422039</v>
      </c>
      <c r="Q16" s="49">
        <f t="shared" ca="1" si="6"/>
        <v>5565</v>
      </c>
      <c r="R16" s="49"/>
      <c r="S16" s="56"/>
      <c r="T16" s="49"/>
      <c r="U16" s="49"/>
    </row>
    <row r="17" spans="1:21" ht="15" x14ac:dyDescent="0.25">
      <c r="A17" s="57">
        <v>15</v>
      </c>
      <c r="B17" s="58">
        <f t="shared" ca="1" si="0"/>
        <v>21487</v>
      </c>
      <c r="C17" s="59">
        <f t="shared" ca="1" si="2"/>
        <v>5565</v>
      </c>
      <c r="D17" s="60">
        <f t="shared" ca="1" si="3"/>
        <v>5713</v>
      </c>
      <c r="E17" s="66"/>
      <c r="F17" s="22">
        <v>15</v>
      </c>
      <c r="G17" s="44">
        <v>10359</v>
      </c>
      <c r="H17" s="44">
        <v>3743</v>
      </c>
      <c r="I17" s="44">
        <v>3747</v>
      </c>
      <c r="L17" s="49">
        <f t="shared" ca="1" si="1"/>
        <v>1.2255271037215021E-2</v>
      </c>
      <c r="M17" s="52">
        <v>18</v>
      </c>
      <c r="N17" s="52">
        <v>15</v>
      </c>
      <c r="O17" s="52">
        <f t="shared" ca="1" si="4"/>
        <v>343</v>
      </c>
      <c r="P17" s="61">
        <f t="shared" ca="1" si="5"/>
        <v>16.656826893564865</v>
      </c>
      <c r="Q17" s="49">
        <f t="shared" ca="1" si="6"/>
        <v>5713</v>
      </c>
      <c r="R17" s="49"/>
      <c r="S17" s="56"/>
      <c r="T17" s="49"/>
      <c r="U17" s="49"/>
    </row>
    <row r="18" spans="1:21" ht="15" x14ac:dyDescent="0.25">
      <c r="A18" s="57">
        <v>16</v>
      </c>
      <c r="B18" s="58">
        <f t="shared" ca="1" si="0"/>
        <v>3748</v>
      </c>
      <c r="C18" s="59">
        <f t="shared" ca="1" si="2"/>
        <v>4646</v>
      </c>
      <c r="D18" s="60">
        <f t="shared" ca="1" si="3"/>
        <v>4427</v>
      </c>
      <c r="E18" s="66"/>
      <c r="F18" s="22">
        <v>16</v>
      </c>
      <c r="G18" s="44">
        <v>4421</v>
      </c>
      <c r="H18" s="44">
        <v>3018</v>
      </c>
      <c r="I18" s="44">
        <v>3099</v>
      </c>
      <c r="L18" s="49">
        <f t="shared" ca="1" si="1"/>
        <v>0.71425159005340055</v>
      </c>
      <c r="M18" s="52">
        <v>13</v>
      </c>
      <c r="N18" s="52">
        <v>16</v>
      </c>
      <c r="O18" s="52">
        <f t="shared" ca="1" si="4"/>
        <v>358</v>
      </c>
      <c r="P18" s="61">
        <f t="shared" ca="1" si="5"/>
        <v>12.367165403036692</v>
      </c>
      <c r="Q18" s="49">
        <f t="shared" ca="1" si="6"/>
        <v>4427</v>
      </c>
      <c r="R18" s="49"/>
      <c r="S18" s="56"/>
      <c r="T18" s="49"/>
      <c r="U18" s="49"/>
    </row>
    <row r="19" spans="1:21" ht="15" x14ac:dyDescent="0.25">
      <c r="A19" s="57">
        <v>17</v>
      </c>
      <c r="B19" s="58">
        <f t="shared" ca="1" si="0"/>
        <v>6293</v>
      </c>
      <c r="C19" s="59">
        <f t="shared" ca="1" si="2"/>
        <v>5554</v>
      </c>
      <c r="D19" s="60">
        <f t="shared" ca="1" si="3"/>
        <v>4934</v>
      </c>
      <c r="E19" s="66"/>
      <c r="F19" s="22">
        <v>17</v>
      </c>
      <c r="G19" s="44">
        <v>8720</v>
      </c>
      <c r="H19" s="44">
        <v>3578</v>
      </c>
      <c r="I19" s="44">
        <v>2877</v>
      </c>
      <c r="L19" s="49">
        <f t="shared" ca="1" si="1"/>
        <v>0.59505798940444454</v>
      </c>
      <c r="M19" s="52">
        <v>17</v>
      </c>
      <c r="N19" s="52">
        <v>17</v>
      </c>
      <c r="O19" s="52">
        <f t="shared" ca="1" si="4"/>
        <v>373</v>
      </c>
      <c r="P19" s="61">
        <f t="shared" ca="1" si="5"/>
        <v>13.228005914804251</v>
      </c>
      <c r="Q19" s="49">
        <f t="shared" ca="1" si="6"/>
        <v>4934</v>
      </c>
      <c r="R19" s="49"/>
      <c r="S19" s="56"/>
      <c r="T19" s="49"/>
      <c r="U19" s="49"/>
    </row>
    <row r="20" spans="1:21" ht="15" x14ac:dyDescent="0.25">
      <c r="A20" s="57">
        <v>18</v>
      </c>
      <c r="B20" s="58">
        <f t="shared" ca="1" si="0"/>
        <v>16596</v>
      </c>
      <c r="C20" s="59">
        <f t="shared" ca="1" si="2"/>
        <v>5029</v>
      </c>
      <c r="D20" s="60">
        <f t="shared" ca="1" si="3"/>
        <v>6001</v>
      </c>
      <c r="E20" s="66"/>
      <c r="F20" s="22">
        <v>18</v>
      </c>
      <c r="G20" s="44">
        <v>6526</v>
      </c>
      <c r="H20" s="44">
        <v>3099</v>
      </c>
      <c r="I20" s="44">
        <v>3779</v>
      </c>
      <c r="L20" s="49">
        <f t="shared" ca="1" si="1"/>
        <v>5.6025033190039597E-2</v>
      </c>
      <c r="M20" s="52">
        <v>15</v>
      </c>
      <c r="N20" s="52">
        <v>18</v>
      </c>
      <c r="O20" s="52">
        <f t="shared" ca="1" si="4"/>
        <v>388</v>
      </c>
      <c r="P20" s="61">
        <f t="shared" ca="1" si="5"/>
        <v>15.46524372804976</v>
      </c>
      <c r="Q20" s="49">
        <f t="shared" ca="1" si="6"/>
        <v>6001</v>
      </c>
      <c r="R20" s="49"/>
      <c r="S20" s="56"/>
      <c r="T20" s="49"/>
      <c r="U20" s="49"/>
    </row>
    <row r="21" spans="1:21" ht="15" x14ac:dyDescent="0.25">
      <c r="A21" s="57">
        <v>19</v>
      </c>
      <c r="B21" s="58">
        <f t="shared" ca="1" si="0"/>
        <v>9238</v>
      </c>
      <c r="C21" s="59">
        <f t="shared" ca="1" si="2"/>
        <v>5713</v>
      </c>
      <c r="D21" s="60">
        <f t="shared" ca="1" si="3"/>
        <v>6406</v>
      </c>
      <c r="E21" s="66"/>
      <c r="F21" s="22">
        <v>19</v>
      </c>
      <c r="G21" s="44">
        <v>12037</v>
      </c>
      <c r="H21" s="44">
        <v>3747</v>
      </c>
      <c r="I21" s="44">
        <v>4336</v>
      </c>
      <c r="L21" s="49">
        <f t="shared" ca="1" si="1"/>
        <v>0.45454917361087932</v>
      </c>
      <c r="M21" s="52">
        <v>19</v>
      </c>
      <c r="N21" s="52">
        <v>19</v>
      </c>
      <c r="O21" s="52">
        <f t="shared" ca="1" si="4"/>
        <v>403</v>
      </c>
      <c r="P21" s="61">
        <f t="shared" ca="1" si="5"/>
        <v>15.895597431201981</v>
      </c>
      <c r="Q21" s="49">
        <f t="shared" ca="1" si="6"/>
        <v>6406</v>
      </c>
      <c r="R21" s="49"/>
      <c r="S21" s="56"/>
      <c r="T21" s="49"/>
      <c r="U21" s="49"/>
    </row>
    <row r="22" spans="1:21" ht="15" x14ac:dyDescent="0.25">
      <c r="A22" s="57">
        <v>20</v>
      </c>
      <c r="B22" s="58">
        <f t="shared" ca="1" si="0"/>
        <v>2855</v>
      </c>
      <c r="C22" s="59">
        <f t="shared" ca="1" si="2"/>
        <v>6001</v>
      </c>
      <c r="D22" s="60">
        <f t="shared" ca="1" si="3"/>
        <v>6554</v>
      </c>
      <c r="E22" s="66"/>
      <c r="F22" s="22">
        <v>20</v>
      </c>
      <c r="G22" s="44">
        <v>8593</v>
      </c>
      <c r="H22" s="44">
        <v>3779</v>
      </c>
      <c r="I22" s="44">
        <v>4492</v>
      </c>
      <c r="L22" s="49">
        <f t="shared" ca="1" si="1"/>
        <v>0.76443553169781775</v>
      </c>
      <c r="M22" s="52">
        <v>20</v>
      </c>
      <c r="N22" s="52">
        <v>20</v>
      </c>
      <c r="O22" s="52">
        <f t="shared" ca="1" si="4"/>
        <v>418</v>
      </c>
      <c r="P22" s="61">
        <f t="shared" ca="1" si="5"/>
        <v>15.679538404321576</v>
      </c>
      <c r="Q22" s="49">
        <f t="shared" ca="1" si="6"/>
        <v>6554</v>
      </c>
      <c r="R22" s="49"/>
      <c r="S22" s="56"/>
      <c r="T22" s="49"/>
      <c r="U22" s="49"/>
    </row>
    <row r="23" spans="1:21" ht="15" x14ac:dyDescent="0.25">
      <c r="A23" s="57">
        <v>21</v>
      </c>
      <c r="B23" s="58">
        <f t="shared" ca="1" si="0"/>
        <v>14838</v>
      </c>
      <c r="C23" s="59">
        <f t="shared" ca="1" si="2"/>
        <v>6653</v>
      </c>
      <c r="D23" s="60">
        <f t="shared" ca="1" si="3"/>
        <v>5554</v>
      </c>
      <c r="E23" s="66"/>
      <c r="F23" s="22">
        <v>21</v>
      </c>
      <c r="G23" s="44">
        <v>3578</v>
      </c>
      <c r="H23" s="44">
        <v>4336</v>
      </c>
      <c r="I23" s="44">
        <v>3578</v>
      </c>
      <c r="L23" s="49">
        <f t="shared" ca="1" si="1"/>
        <v>0.24310204180789929</v>
      </c>
      <c r="M23" s="52">
        <v>24</v>
      </c>
      <c r="N23" s="52">
        <v>21</v>
      </c>
      <c r="O23" s="52">
        <f t="shared" ca="1" si="4"/>
        <v>433</v>
      </c>
      <c r="P23" s="61">
        <f t="shared" ca="1" si="5"/>
        <v>12.827162171029325</v>
      </c>
      <c r="Q23" s="49">
        <f t="shared" ca="1" si="6"/>
        <v>5554</v>
      </c>
      <c r="R23" s="49"/>
      <c r="S23" s="56"/>
      <c r="T23" s="49"/>
      <c r="U23" s="49"/>
    </row>
    <row r="24" spans="1:21" ht="15" x14ac:dyDescent="0.25">
      <c r="A24" s="57">
        <v>22</v>
      </c>
      <c r="B24" s="58">
        <f t="shared" ca="1" si="0"/>
        <v>11030</v>
      </c>
      <c r="C24" s="59">
        <f t="shared" ca="1" si="2"/>
        <v>6406</v>
      </c>
      <c r="D24" s="60">
        <f t="shared" ca="1" si="3"/>
        <v>6293</v>
      </c>
      <c r="E24" s="66"/>
      <c r="F24" s="22">
        <v>22</v>
      </c>
      <c r="G24" s="44">
        <v>3018</v>
      </c>
      <c r="H24" s="44">
        <v>4185</v>
      </c>
      <c r="I24" s="44">
        <v>4185</v>
      </c>
      <c r="L24" s="49">
        <f t="shared" ca="1" si="1"/>
        <v>0.39436124579908272</v>
      </c>
      <c r="M24" s="52">
        <v>22</v>
      </c>
      <c r="N24" s="52">
        <v>22</v>
      </c>
      <c r="O24" s="52">
        <f t="shared" ca="1" si="4"/>
        <v>448</v>
      </c>
      <c r="P24" s="61">
        <f t="shared" ca="1" si="5"/>
        <v>14.046920409740549</v>
      </c>
      <c r="Q24" s="49">
        <f t="shared" ca="1" si="6"/>
        <v>6293</v>
      </c>
      <c r="R24" s="49"/>
      <c r="S24" s="56"/>
      <c r="T24" s="49"/>
      <c r="U24" s="49"/>
    </row>
    <row r="25" spans="1:21" ht="15" x14ac:dyDescent="0.25">
      <c r="A25" s="57">
        <v>23</v>
      </c>
      <c r="B25" s="58">
        <f t="shared" ca="1" si="0"/>
        <v>7697</v>
      </c>
      <c r="C25" s="59">
        <f t="shared" ca="1" si="2"/>
        <v>6554</v>
      </c>
      <c r="D25" s="60">
        <f t="shared" ca="1" si="3"/>
        <v>6653</v>
      </c>
      <c r="E25" s="66"/>
      <c r="F25" s="22">
        <v>23</v>
      </c>
      <c r="G25" s="44">
        <v>4185</v>
      </c>
      <c r="H25" s="44">
        <v>4254</v>
      </c>
      <c r="I25" s="44">
        <v>4523</v>
      </c>
      <c r="L25" s="49">
        <f t="shared" ca="1" si="1"/>
        <v>0.46543377291076016</v>
      </c>
      <c r="M25" s="52">
        <v>23</v>
      </c>
      <c r="N25" s="52">
        <v>23</v>
      </c>
      <c r="O25" s="52">
        <f t="shared" ca="1" si="4"/>
        <v>463</v>
      </c>
      <c r="P25" s="61">
        <f t="shared" ca="1" si="5"/>
        <v>14.368715341778888</v>
      </c>
      <c r="Q25" s="49">
        <f t="shared" ca="1" si="6"/>
        <v>6653</v>
      </c>
      <c r="R25" s="49"/>
      <c r="S25" s="56"/>
      <c r="T25" s="49"/>
      <c r="U25" s="49"/>
    </row>
    <row r="26" spans="1:21" ht="15" x14ac:dyDescent="0.25">
      <c r="A26" s="57">
        <v>24</v>
      </c>
      <c r="B26" s="58">
        <f t="shared" ca="1" si="0"/>
        <v>3903</v>
      </c>
      <c r="C26" s="59">
        <f t="shared" ca="1" si="2"/>
        <v>6860</v>
      </c>
      <c r="D26" s="60">
        <f t="shared" ca="1" si="3"/>
        <v>8099</v>
      </c>
      <c r="E26" s="66"/>
      <c r="F26" s="22">
        <v>24</v>
      </c>
      <c r="G26" s="44">
        <v>9678</v>
      </c>
      <c r="H26" s="44">
        <v>4421</v>
      </c>
      <c r="I26" s="44">
        <v>5005</v>
      </c>
      <c r="L26" s="49">
        <f t="shared" ca="1" si="1"/>
        <v>0.72213229349620434</v>
      </c>
      <c r="M26" s="52">
        <v>25</v>
      </c>
      <c r="N26" s="52">
        <v>24</v>
      </c>
      <c r="O26" s="52">
        <f t="shared" ca="1" si="4"/>
        <v>478</v>
      </c>
      <c r="P26" s="61">
        <f t="shared" ca="1" si="5"/>
        <v>16.943544927253413</v>
      </c>
      <c r="Q26" s="49">
        <f t="shared" ca="1" si="6"/>
        <v>8099</v>
      </c>
      <c r="R26" s="49"/>
      <c r="S26" s="56"/>
      <c r="T26" s="49"/>
      <c r="U26" s="49"/>
    </row>
    <row r="27" spans="1:21" ht="15" x14ac:dyDescent="0.25">
      <c r="A27" s="57">
        <v>25</v>
      </c>
      <c r="B27" s="58">
        <f t="shared" ca="1" si="0"/>
        <v>8099</v>
      </c>
      <c r="C27" s="59">
        <f t="shared" ca="1" si="2"/>
        <v>6293</v>
      </c>
      <c r="D27" s="60">
        <f t="shared" ca="1" si="3"/>
        <v>8289</v>
      </c>
      <c r="E27" s="66"/>
      <c r="F27" s="22">
        <v>25</v>
      </c>
      <c r="G27" s="44">
        <v>9442</v>
      </c>
      <c r="H27" s="44">
        <v>3935</v>
      </c>
      <c r="I27" s="44">
        <v>5417</v>
      </c>
      <c r="L27" s="49">
        <f t="shared" ca="1" si="1"/>
        <v>0.57380707379173201</v>
      </c>
      <c r="M27" s="52">
        <v>21</v>
      </c>
      <c r="N27" s="52">
        <v>25</v>
      </c>
      <c r="O27" s="52">
        <f t="shared" ca="1" si="4"/>
        <v>493</v>
      </c>
      <c r="P27" s="61">
        <f t="shared" ca="1" si="5"/>
        <v>16.813529128381216</v>
      </c>
      <c r="Q27" s="49">
        <f t="shared" ca="1" si="6"/>
        <v>8289</v>
      </c>
      <c r="R27" s="49"/>
      <c r="S27" s="56"/>
      <c r="T27" s="49"/>
      <c r="U27" s="49"/>
    </row>
    <row r="28" spans="1:21" ht="15" x14ac:dyDescent="0.25">
      <c r="A28" s="57">
        <v>26</v>
      </c>
      <c r="B28" s="58">
        <f t="shared" ca="1" si="0"/>
        <v>18038</v>
      </c>
      <c r="C28" s="59">
        <f t="shared" ca="1" si="2"/>
        <v>8099</v>
      </c>
      <c r="D28" s="60">
        <f t="shared" ca="1" si="3"/>
        <v>5490</v>
      </c>
      <c r="E28" s="66"/>
      <c r="F28" s="22">
        <v>26</v>
      </c>
      <c r="G28" s="44">
        <v>9895</v>
      </c>
      <c r="H28" s="44">
        <v>4523</v>
      </c>
      <c r="I28" s="44">
        <v>3935</v>
      </c>
      <c r="L28" s="49">
        <f t="shared" ca="1" si="1"/>
        <v>0.12570520091967996</v>
      </c>
      <c r="M28" s="52">
        <v>27</v>
      </c>
      <c r="N28" s="52">
        <v>26</v>
      </c>
      <c r="O28" s="52">
        <f t="shared" ca="1" si="4"/>
        <v>508</v>
      </c>
      <c r="P28" s="61">
        <f t="shared" ca="1" si="5"/>
        <v>10.806422686480861</v>
      </c>
      <c r="Q28" s="49">
        <f t="shared" ca="1" si="6"/>
        <v>5490</v>
      </c>
      <c r="R28" s="49"/>
      <c r="S28" s="56"/>
      <c r="T28" s="49"/>
      <c r="U28" s="49"/>
    </row>
    <row r="29" spans="1:21" ht="15" x14ac:dyDescent="0.25">
      <c r="A29" s="57">
        <v>27</v>
      </c>
      <c r="B29" s="58">
        <f t="shared" ca="1" si="0"/>
        <v>18153</v>
      </c>
      <c r="C29" s="59">
        <f t="shared" ca="1" si="2"/>
        <v>7697</v>
      </c>
      <c r="D29" s="60">
        <f t="shared" ca="1" si="3"/>
        <v>6860</v>
      </c>
      <c r="E29" s="66"/>
      <c r="F29" s="22">
        <v>27</v>
      </c>
      <c r="G29" s="44">
        <v>5005</v>
      </c>
      <c r="H29" s="44">
        <v>4492</v>
      </c>
      <c r="I29" s="44">
        <v>4254</v>
      </c>
      <c r="L29" s="49">
        <f t="shared" ca="1" si="1"/>
        <v>0.11055344485295537</v>
      </c>
      <c r="M29" s="52">
        <v>26</v>
      </c>
      <c r="N29" s="52">
        <v>27</v>
      </c>
      <c r="O29" s="52">
        <f t="shared" ca="1" si="4"/>
        <v>523</v>
      </c>
      <c r="P29" s="61">
        <f t="shared" ca="1" si="5"/>
        <v>13.116739211272526</v>
      </c>
      <c r="Q29" s="49">
        <f t="shared" ca="1" si="6"/>
        <v>6860</v>
      </c>
      <c r="R29" s="49"/>
      <c r="S29" s="56"/>
      <c r="T29" s="49"/>
      <c r="U29" s="49"/>
    </row>
    <row r="30" spans="1:21" ht="15" x14ac:dyDescent="0.25">
      <c r="A30" s="57">
        <v>28</v>
      </c>
      <c r="B30" s="58">
        <f t="shared" ca="1" si="0"/>
        <v>20506</v>
      </c>
      <c r="C30" s="59">
        <f t="shared" ca="1" si="2"/>
        <v>9238</v>
      </c>
      <c r="D30" s="60">
        <f t="shared" ca="1" si="3"/>
        <v>9475</v>
      </c>
      <c r="E30" s="66"/>
      <c r="F30" s="22">
        <v>28</v>
      </c>
      <c r="G30" s="44">
        <v>7242</v>
      </c>
      <c r="H30" s="44">
        <v>5461</v>
      </c>
      <c r="I30" s="44">
        <v>4421</v>
      </c>
      <c r="L30" s="49">
        <f t="shared" ca="1" si="1"/>
        <v>2.882318976889009E-2</v>
      </c>
      <c r="M30" s="52">
        <v>33</v>
      </c>
      <c r="N30" s="52">
        <v>28</v>
      </c>
      <c r="O30" s="52">
        <f t="shared" ca="1" si="4"/>
        <v>538</v>
      </c>
      <c r="P30" s="61">
        <f t="shared" ca="1" si="5"/>
        <v>17.611555373812347</v>
      </c>
      <c r="Q30" s="49">
        <f t="shared" ca="1" si="6"/>
        <v>9475</v>
      </c>
      <c r="R30" s="49"/>
      <c r="S30" s="56"/>
      <c r="T30" s="49"/>
      <c r="U30" s="49"/>
    </row>
    <row r="31" spans="1:21" ht="15" x14ac:dyDescent="0.25">
      <c r="A31" s="57">
        <v>29</v>
      </c>
      <c r="B31" s="58">
        <f t="shared" ca="1" si="0"/>
        <v>4934</v>
      </c>
      <c r="C31" s="59">
        <f t="shared" ca="1" si="2"/>
        <v>9475</v>
      </c>
      <c r="D31" s="60">
        <f t="shared" ca="1" si="3"/>
        <v>8529</v>
      </c>
      <c r="E31" s="66"/>
      <c r="F31" s="22">
        <v>29</v>
      </c>
      <c r="G31" s="44">
        <v>5461</v>
      </c>
      <c r="H31" s="44">
        <v>5475</v>
      </c>
      <c r="I31" s="44">
        <v>5130</v>
      </c>
      <c r="L31" s="49">
        <f t="shared" ca="1" si="1"/>
        <v>0.62550858063745829</v>
      </c>
      <c r="M31" s="52">
        <v>34</v>
      </c>
      <c r="N31" s="52">
        <v>29</v>
      </c>
      <c r="O31" s="52">
        <f t="shared" ca="1" si="4"/>
        <v>553</v>
      </c>
      <c r="P31" s="61">
        <f t="shared" ca="1" si="5"/>
        <v>15.422469240964771</v>
      </c>
      <c r="Q31" s="49">
        <f t="shared" ca="1" si="6"/>
        <v>8529</v>
      </c>
      <c r="R31" s="49"/>
      <c r="S31" s="56"/>
      <c r="T31" s="49"/>
      <c r="U31" s="49"/>
    </row>
    <row r="32" spans="1:21" ht="15" x14ac:dyDescent="0.25">
      <c r="A32" s="57">
        <v>30</v>
      </c>
      <c r="B32" s="58">
        <f t="shared" ca="1" si="0"/>
        <v>15454</v>
      </c>
      <c r="C32" s="59">
        <f t="shared" ca="1" si="2"/>
        <v>8120</v>
      </c>
      <c r="D32" s="60">
        <f t="shared" ca="1" si="3"/>
        <v>9894</v>
      </c>
      <c r="E32" s="66"/>
      <c r="F32" s="22">
        <v>30</v>
      </c>
      <c r="G32" s="44">
        <v>9652</v>
      </c>
      <c r="H32" s="44">
        <v>4861</v>
      </c>
      <c r="I32" s="44">
        <v>5801</v>
      </c>
      <c r="L32" s="49">
        <f t="shared" ca="1" si="1"/>
        <v>0.21625540211047622</v>
      </c>
      <c r="M32" s="52">
        <v>28</v>
      </c>
      <c r="N32" s="52">
        <v>30</v>
      </c>
      <c r="O32" s="52">
        <f t="shared" ca="1" si="4"/>
        <v>568</v>
      </c>
      <c r="P32" s="61">
        <f t="shared" ca="1" si="5"/>
        <v>17.41824949766664</v>
      </c>
      <c r="Q32" s="49">
        <f t="shared" ca="1" si="6"/>
        <v>9894</v>
      </c>
      <c r="R32" s="49"/>
      <c r="S32" s="56"/>
      <c r="T32" s="49"/>
      <c r="U32" s="49"/>
    </row>
    <row r="33" spans="1:21" ht="15" x14ac:dyDescent="0.25">
      <c r="A33" s="57">
        <v>31</v>
      </c>
      <c r="B33" s="58">
        <f t="shared" ca="1" si="0"/>
        <v>9683</v>
      </c>
      <c r="C33" s="59">
        <f t="shared" ca="1" si="2"/>
        <v>8529</v>
      </c>
      <c r="D33" s="60">
        <f t="shared" ca="1" si="3"/>
        <v>7697</v>
      </c>
      <c r="E33" s="66"/>
      <c r="F33" s="22">
        <v>31</v>
      </c>
      <c r="G33" s="44">
        <v>1690</v>
      </c>
      <c r="H33" s="44">
        <v>5130</v>
      </c>
      <c r="I33" s="44">
        <v>3743</v>
      </c>
      <c r="L33" s="49">
        <f t="shared" ca="1" si="1"/>
        <v>0.35814288097398872</v>
      </c>
      <c r="M33" s="52">
        <v>30</v>
      </c>
      <c r="N33" s="52">
        <v>31</v>
      </c>
      <c r="O33" s="52">
        <f t="shared" ca="1" si="4"/>
        <v>583</v>
      </c>
      <c r="P33" s="61">
        <f t="shared" ca="1" si="5"/>
        <v>13.202672126275623</v>
      </c>
      <c r="Q33" s="49">
        <f t="shared" ca="1" si="6"/>
        <v>7697</v>
      </c>
      <c r="R33" s="49"/>
      <c r="S33" s="56"/>
      <c r="T33" s="49"/>
      <c r="U33" s="49"/>
    </row>
    <row r="34" spans="1:21" ht="15" x14ac:dyDescent="0.25">
      <c r="A34" s="57">
        <v>32</v>
      </c>
      <c r="B34" s="58">
        <f t="shared" ca="1" si="0"/>
        <v>18273</v>
      </c>
      <c r="C34" s="59">
        <f t="shared" ca="1" si="2"/>
        <v>8289</v>
      </c>
      <c r="D34" s="60">
        <f t="shared" ca="1" si="3"/>
        <v>8760</v>
      </c>
      <c r="E34" s="66"/>
      <c r="F34" s="22">
        <v>32</v>
      </c>
      <c r="G34" s="44">
        <v>2946</v>
      </c>
      <c r="H34" s="44">
        <v>5005</v>
      </c>
      <c r="I34" s="44">
        <v>4861</v>
      </c>
      <c r="L34" s="49">
        <f t="shared" ca="1" si="1"/>
        <v>6.4771141268261778E-2</v>
      </c>
      <c r="M34" s="52">
        <v>29</v>
      </c>
      <c r="N34" s="52">
        <v>32</v>
      </c>
      <c r="O34" s="52">
        <f t="shared" ca="1" si="4"/>
        <v>598</v>
      </c>
      <c r="P34" s="61">
        <f t="shared" ca="1" si="5"/>
        <v>14.648217254907211</v>
      </c>
      <c r="Q34" s="49">
        <f t="shared" ca="1" si="6"/>
        <v>8760</v>
      </c>
      <c r="R34" s="49"/>
      <c r="S34" s="56"/>
      <c r="T34" s="49"/>
      <c r="U34" s="49"/>
    </row>
    <row r="35" spans="1:21" ht="15" x14ac:dyDescent="0.25">
      <c r="A35" s="57">
        <v>33</v>
      </c>
      <c r="B35" s="58">
        <f t="shared" ca="1" si="0"/>
        <v>9636</v>
      </c>
      <c r="C35" s="59">
        <f t="shared" ca="1" si="2"/>
        <v>8711</v>
      </c>
      <c r="D35" s="60">
        <f t="shared" ca="1" si="3"/>
        <v>9238</v>
      </c>
      <c r="E35" s="66"/>
      <c r="F35" s="22">
        <v>33</v>
      </c>
      <c r="G35" s="44">
        <v>2877</v>
      </c>
      <c r="H35" s="44">
        <v>5192</v>
      </c>
      <c r="I35" s="44">
        <v>5475</v>
      </c>
      <c r="L35" s="49">
        <f t="shared" ca="1" si="1"/>
        <v>0.45131660318940525</v>
      </c>
      <c r="M35" s="52">
        <v>31</v>
      </c>
      <c r="N35" s="52">
        <v>33</v>
      </c>
      <c r="O35" s="52">
        <f t="shared" ca="1" si="4"/>
        <v>613</v>
      </c>
      <c r="P35" s="61">
        <f t="shared" ca="1" si="5"/>
        <v>15.070712041399339</v>
      </c>
      <c r="Q35" s="49">
        <f t="shared" ca="1" si="6"/>
        <v>9238</v>
      </c>
      <c r="R35" s="49"/>
      <c r="S35" s="56"/>
      <c r="T35" s="49"/>
      <c r="U35" s="49"/>
    </row>
    <row r="36" spans="1:21" ht="15" x14ac:dyDescent="0.25">
      <c r="A36" s="57">
        <v>34</v>
      </c>
      <c r="B36" s="58">
        <f t="shared" ca="1" si="0"/>
        <v>8289</v>
      </c>
      <c r="C36" s="59">
        <f t="shared" ca="1" si="2"/>
        <v>8760</v>
      </c>
      <c r="D36" s="60">
        <f t="shared" ca="1" si="3"/>
        <v>9636</v>
      </c>
      <c r="E36" s="66"/>
      <c r="F36" s="22">
        <v>34</v>
      </c>
      <c r="G36" s="44">
        <v>9135</v>
      </c>
      <c r="H36" s="44">
        <v>5417</v>
      </c>
      <c r="I36" s="44">
        <v>5654</v>
      </c>
      <c r="L36" s="49">
        <f t="shared" ca="1" si="1"/>
        <v>0.51703224873233478</v>
      </c>
      <c r="M36" s="52">
        <v>32</v>
      </c>
      <c r="N36" s="52">
        <v>34</v>
      </c>
      <c r="O36" s="52">
        <f t="shared" ca="1" si="4"/>
        <v>628</v>
      </c>
      <c r="P36" s="61">
        <f t="shared" ca="1" si="5"/>
        <v>15.34350976974673</v>
      </c>
      <c r="Q36" s="49">
        <f t="shared" ca="1" si="6"/>
        <v>9636</v>
      </c>
      <c r="R36" s="49"/>
      <c r="S36" s="56"/>
      <c r="T36" s="49"/>
      <c r="U36" s="49"/>
    </row>
    <row r="37" spans="1:21" ht="15" x14ac:dyDescent="0.25">
      <c r="A37" s="57">
        <v>35</v>
      </c>
      <c r="B37" s="58">
        <f t="shared" ca="1" si="0"/>
        <v>3868</v>
      </c>
      <c r="C37" s="59">
        <f t="shared" ca="1" si="2"/>
        <v>9636</v>
      </c>
      <c r="D37" s="60">
        <f t="shared" ca="1" si="3"/>
        <v>10602</v>
      </c>
      <c r="E37" s="66"/>
      <c r="F37" s="22">
        <v>35</v>
      </c>
      <c r="G37" s="44">
        <v>1984</v>
      </c>
      <c r="H37" s="44">
        <v>5561</v>
      </c>
      <c r="I37" s="44">
        <v>6532</v>
      </c>
      <c r="L37" s="49">
        <f t="shared" ca="1" si="1"/>
        <v>0.74703808455540044</v>
      </c>
      <c r="M37" s="52">
        <v>35</v>
      </c>
      <c r="N37" s="52">
        <v>35</v>
      </c>
      <c r="O37" s="52">
        <f t="shared" ca="1" si="4"/>
        <v>643</v>
      </c>
      <c r="P37" s="61">
        <f t="shared" ca="1" si="5"/>
        <v>16.488613089675187</v>
      </c>
      <c r="Q37" s="49">
        <f t="shared" ca="1" si="6"/>
        <v>10602</v>
      </c>
      <c r="R37" s="49"/>
      <c r="S37" s="56"/>
      <c r="T37" s="49"/>
      <c r="U37" s="49"/>
    </row>
    <row r="38" spans="1:21" ht="15" x14ac:dyDescent="0.25">
      <c r="A38" s="57">
        <v>36</v>
      </c>
      <c r="B38" s="58">
        <f t="shared" ca="1" si="0"/>
        <v>2437</v>
      </c>
      <c r="C38" s="59">
        <f t="shared" ca="1" si="2"/>
        <v>10602</v>
      </c>
      <c r="D38" s="60">
        <f t="shared" ca="1" si="3"/>
        <v>8120</v>
      </c>
      <c r="E38" s="66"/>
      <c r="F38" s="22">
        <v>36</v>
      </c>
      <c r="G38" s="44">
        <v>6552</v>
      </c>
      <c r="H38" s="44">
        <v>5801</v>
      </c>
      <c r="I38" s="44">
        <v>5561</v>
      </c>
      <c r="L38" s="49">
        <f t="shared" ca="1" si="1"/>
        <v>0.8137699521301881</v>
      </c>
      <c r="M38" s="52">
        <v>39</v>
      </c>
      <c r="N38" s="52">
        <v>36</v>
      </c>
      <c r="O38" s="52">
        <f t="shared" ca="1" si="4"/>
        <v>658</v>
      </c>
      <c r="P38" s="61">
        <f t="shared" ca="1" si="5"/>
        <v>12.340387542163521</v>
      </c>
      <c r="Q38" s="49">
        <f t="shared" ca="1" si="6"/>
        <v>8120</v>
      </c>
      <c r="R38" s="49"/>
      <c r="S38" s="56"/>
      <c r="T38" s="49"/>
      <c r="U38" s="49"/>
    </row>
    <row r="39" spans="1:21" ht="15" x14ac:dyDescent="0.25">
      <c r="A39" s="57">
        <v>37</v>
      </c>
      <c r="B39" s="58">
        <f t="shared" ca="1" si="0"/>
        <v>18576</v>
      </c>
      <c r="C39" s="59">
        <f t="shared" ca="1" si="2"/>
        <v>9683</v>
      </c>
      <c r="D39" s="60">
        <f t="shared" ca="1" si="3"/>
        <v>9772</v>
      </c>
      <c r="E39" s="66"/>
      <c r="F39" s="22">
        <v>37</v>
      </c>
      <c r="G39" s="44">
        <v>11930</v>
      </c>
      <c r="H39" s="44">
        <v>5654</v>
      </c>
      <c r="I39" s="44">
        <v>5461</v>
      </c>
      <c r="L39" s="49">
        <f t="shared" ca="1" si="1"/>
        <v>7.2210532554085161E-2</v>
      </c>
      <c r="M39" s="52">
        <v>36</v>
      </c>
      <c r="N39" s="52">
        <v>37</v>
      </c>
      <c r="O39" s="52">
        <f t="shared" ca="1" si="4"/>
        <v>673</v>
      </c>
      <c r="P39" s="61">
        <f t="shared" ca="1" si="5"/>
        <v>14.520089919288612</v>
      </c>
      <c r="Q39" s="49">
        <f t="shared" ca="1" si="6"/>
        <v>9772</v>
      </c>
      <c r="R39" s="49"/>
      <c r="S39" s="56"/>
      <c r="T39" s="49"/>
      <c r="U39" s="49"/>
    </row>
    <row r="40" spans="1:21" ht="15" x14ac:dyDescent="0.25">
      <c r="A40" s="57">
        <v>38</v>
      </c>
      <c r="B40" s="58">
        <f t="shared" ca="1" si="0"/>
        <v>14472</v>
      </c>
      <c r="C40" s="59">
        <f t="shared" ca="1" si="2"/>
        <v>9772</v>
      </c>
      <c r="D40" s="60">
        <f t="shared" ca="1" si="3"/>
        <v>8711</v>
      </c>
      <c r="E40" s="66"/>
      <c r="F40" s="22">
        <v>38</v>
      </c>
      <c r="G40" s="44">
        <v>6290</v>
      </c>
      <c r="H40" s="44">
        <v>5714</v>
      </c>
      <c r="I40" s="44">
        <v>5714</v>
      </c>
      <c r="L40" s="49">
        <f t="shared" ca="1" si="1"/>
        <v>0.20647168339669852</v>
      </c>
      <c r="M40" s="52">
        <v>37</v>
      </c>
      <c r="N40" s="52">
        <v>38</v>
      </c>
      <c r="O40" s="52">
        <f t="shared" ca="1" si="4"/>
        <v>688</v>
      </c>
      <c r="P40" s="61">
        <f t="shared" ca="1" si="5"/>
        <v>12.66166049035381</v>
      </c>
      <c r="Q40" s="49">
        <f t="shared" ca="1" si="6"/>
        <v>8711</v>
      </c>
      <c r="R40" s="49"/>
      <c r="S40" s="56"/>
      <c r="T40" s="49"/>
      <c r="U40" s="49"/>
    </row>
    <row r="41" spans="1:21" ht="15" x14ac:dyDescent="0.25">
      <c r="A41" s="57">
        <v>39</v>
      </c>
      <c r="B41" s="58">
        <f t="shared" ca="1" si="0"/>
        <v>12628</v>
      </c>
      <c r="C41" s="59">
        <f t="shared" ca="1" si="2"/>
        <v>9894</v>
      </c>
      <c r="D41" s="60">
        <f t="shared" ca="1" si="3"/>
        <v>11030</v>
      </c>
      <c r="E41" s="66"/>
      <c r="F41" s="22">
        <v>39</v>
      </c>
      <c r="G41" s="44">
        <v>8783</v>
      </c>
      <c r="H41" s="44">
        <v>5761</v>
      </c>
      <c r="I41" s="44">
        <v>6032</v>
      </c>
      <c r="L41" s="49">
        <f t="shared" ca="1" si="1"/>
        <v>0.31473046940407068</v>
      </c>
      <c r="M41" s="52">
        <v>38</v>
      </c>
      <c r="N41" s="52">
        <v>39</v>
      </c>
      <c r="O41" s="52">
        <f t="shared" ca="1" si="4"/>
        <v>703</v>
      </c>
      <c r="P41" s="61">
        <f t="shared" ca="1" si="5"/>
        <v>15.689255519524947</v>
      </c>
      <c r="Q41" s="49">
        <f t="shared" ca="1" si="6"/>
        <v>11030</v>
      </c>
      <c r="R41" s="49"/>
      <c r="S41" s="56"/>
      <c r="T41" s="49"/>
      <c r="U41" s="49"/>
    </row>
    <row r="42" spans="1:21" ht="15" x14ac:dyDescent="0.25">
      <c r="A42" s="57">
        <v>40</v>
      </c>
      <c r="B42" s="58">
        <f t="shared" ca="1" si="0"/>
        <v>12838</v>
      </c>
      <c r="C42" s="59">
        <f t="shared" ca="1" si="2"/>
        <v>11030</v>
      </c>
      <c r="D42" s="60">
        <f t="shared" ca="1" si="3"/>
        <v>11622</v>
      </c>
      <c r="E42" s="66"/>
      <c r="F42" s="22">
        <v>40</v>
      </c>
      <c r="G42" s="44">
        <v>5417</v>
      </c>
      <c r="H42" s="44">
        <v>6290</v>
      </c>
      <c r="I42" s="44">
        <v>7172</v>
      </c>
      <c r="L42" s="49">
        <f t="shared" ca="1" si="1"/>
        <v>0.26587836533363784</v>
      </c>
      <c r="M42" s="52">
        <v>41</v>
      </c>
      <c r="N42" s="52">
        <v>40</v>
      </c>
      <c r="O42" s="52">
        <f t="shared" ca="1" si="4"/>
        <v>718</v>
      </c>
      <c r="P42" s="61">
        <f t="shared" ca="1" si="5"/>
        <v>16.186169537503982</v>
      </c>
      <c r="Q42" s="49">
        <f t="shared" ca="1" si="6"/>
        <v>11622</v>
      </c>
      <c r="R42" s="49"/>
      <c r="S42" s="56"/>
      <c r="T42" s="49"/>
      <c r="U42" s="49"/>
    </row>
    <row r="43" spans="1:21" ht="15" x14ac:dyDescent="0.25">
      <c r="A43" s="57">
        <v>41</v>
      </c>
      <c r="B43" s="58">
        <f t="shared" ca="1" si="0"/>
        <v>12950</v>
      </c>
      <c r="C43" s="59">
        <f t="shared" ca="1" si="2"/>
        <v>10976</v>
      </c>
      <c r="D43" s="60">
        <f t="shared" ca="1" si="3"/>
        <v>11239</v>
      </c>
      <c r="E43" s="66"/>
      <c r="F43" s="22">
        <v>41</v>
      </c>
      <c r="G43" s="44">
        <v>8751</v>
      </c>
      <c r="H43" s="44">
        <v>6032</v>
      </c>
      <c r="I43" s="44">
        <v>5192</v>
      </c>
      <c r="L43" s="49">
        <f t="shared" ca="1" si="1"/>
        <v>0.29229390443720304</v>
      </c>
      <c r="M43" s="52">
        <v>40</v>
      </c>
      <c r="N43" s="52">
        <v>41</v>
      </c>
      <c r="O43" s="52">
        <f t="shared" ca="1" si="4"/>
        <v>733</v>
      </c>
      <c r="P43" s="61">
        <f t="shared" ca="1" si="5"/>
        <v>15.33251569660613</v>
      </c>
      <c r="Q43" s="49">
        <f t="shared" ca="1" si="6"/>
        <v>11239</v>
      </c>
      <c r="R43" s="49"/>
      <c r="S43" s="56"/>
      <c r="T43" s="49"/>
      <c r="U43" s="49"/>
    </row>
    <row r="44" spans="1:21" ht="15" x14ac:dyDescent="0.25">
      <c r="A44" s="57">
        <v>42</v>
      </c>
      <c r="B44" s="58">
        <f t="shared" ca="1" si="0"/>
        <v>12916</v>
      </c>
      <c r="C44" s="59">
        <f t="shared" ca="1" si="2"/>
        <v>12172</v>
      </c>
      <c r="D44" s="60">
        <f t="shared" ca="1" si="3"/>
        <v>9683</v>
      </c>
      <c r="E44" s="66"/>
      <c r="F44" s="22">
        <v>42</v>
      </c>
      <c r="G44" s="44">
        <v>5130</v>
      </c>
      <c r="H44" s="44">
        <v>6894</v>
      </c>
      <c r="I44" s="44">
        <v>6552</v>
      </c>
      <c r="L44" s="49">
        <f t="shared" ca="1" si="1"/>
        <v>0.31858888681261199</v>
      </c>
      <c r="M44" s="52">
        <v>46</v>
      </c>
      <c r="N44" s="52">
        <v>42</v>
      </c>
      <c r="O44" s="52">
        <f t="shared" ca="1" si="4"/>
        <v>748</v>
      </c>
      <c r="P44" s="61">
        <f t="shared" ca="1" si="5"/>
        <v>12.944886223015576</v>
      </c>
      <c r="Q44" s="49">
        <f t="shared" ca="1" si="6"/>
        <v>9683</v>
      </c>
      <c r="R44" s="49"/>
      <c r="S44" s="56"/>
      <c r="T44" s="49"/>
      <c r="U44" s="49"/>
    </row>
    <row r="45" spans="1:21" ht="15" x14ac:dyDescent="0.25">
      <c r="A45" s="57">
        <v>43</v>
      </c>
      <c r="B45" s="58">
        <f t="shared" ca="1" si="0"/>
        <v>9475</v>
      </c>
      <c r="C45" s="59">
        <f t="shared" ca="1" si="2"/>
        <v>11639</v>
      </c>
      <c r="D45" s="60">
        <f t="shared" ca="1" si="3"/>
        <v>10976</v>
      </c>
      <c r="E45" s="66"/>
      <c r="F45" s="22">
        <v>43</v>
      </c>
      <c r="G45" s="44">
        <v>6754</v>
      </c>
      <c r="H45" s="44">
        <v>6552</v>
      </c>
      <c r="I45" s="44">
        <v>6290</v>
      </c>
      <c r="L45" s="49">
        <f t="shared" ca="1" si="1"/>
        <v>0.48151001151884287</v>
      </c>
      <c r="M45" s="52">
        <v>44</v>
      </c>
      <c r="N45" s="52">
        <v>43</v>
      </c>
      <c r="O45" s="52">
        <f t="shared" ca="1" si="4"/>
        <v>763</v>
      </c>
      <c r="P45" s="61">
        <f t="shared" ca="1" si="5"/>
        <v>14.385819209083147</v>
      </c>
      <c r="Q45" s="49">
        <f t="shared" ca="1" si="6"/>
        <v>10976</v>
      </c>
      <c r="R45" s="49"/>
      <c r="S45" s="56"/>
      <c r="T45" s="49"/>
      <c r="U45" s="49"/>
    </row>
    <row r="46" spans="1:21" ht="15" x14ac:dyDescent="0.25">
      <c r="A46" s="57">
        <v>44</v>
      </c>
      <c r="B46" s="58">
        <f t="shared" ca="1" si="0"/>
        <v>16061</v>
      </c>
      <c r="C46" s="59">
        <f t="shared" ca="1" si="2"/>
        <v>11645</v>
      </c>
      <c r="D46" s="60">
        <f t="shared" ca="1" si="3"/>
        <v>12916</v>
      </c>
      <c r="E46" s="66"/>
      <c r="F46" s="22">
        <v>44</v>
      </c>
      <c r="G46" s="44">
        <v>1436</v>
      </c>
      <c r="H46" s="44">
        <v>6754</v>
      </c>
      <c r="I46" s="44">
        <v>7538</v>
      </c>
      <c r="L46" s="49">
        <f t="shared" ca="1" si="1"/>
        <v>0.20342685399972937</v>
      </c>
      <c r="M46" s="11">
        <v>45</v>
      </c>
      <c r="N46" s="52">
        <v>44</v>
      </c>
      <c r="O46" s="52">
        <f t="shared" ca="1" si="4"/>
        <v>778</v>
      </c>
      <c r="P46" s="61">
        <f t="shared" ca="1" si="5"/>
        <v>16.601654907680899</v>
      </c>
      <c r="Q46" s="49">
        <f t="shared" ca="1" si="6"/>
        <v>12916</v>
      </c>
      <c r="R46" s="49"/>
      <c r="S46" s="56"/>
      <c r="T46" s="49"/>
      <c r="U46" s="49"/>
    </row>
    <row r="47" spans="1:21" ht="15" x14ac:dyDescent="0.25">
      <c r="A47" s="57">
        <v>45</v>
      </c>
      <c r="B47" s="58">
        <f t="shared" ca="1" si="0"/>
        <v>12420</v>
      </c>
      <c r="C47" s="59">
        <f t="shared" ca="1" si="2"/>
        <v>12420</v>
      </c>
      <c r="D47" s="60">
        <f t="shared" ca="1" si="3"/>
        <v>12628</v>
      </c>
      <c r="E47" s="66"/>
      <c r="F47" s="22">
        <v>45</v>
      </c>
      <c r="G47" s="44">
        <v>7787</v>
      </c>
      <c r="H47" s="44">
        <v>6983</v>
      </c>
      <c r="I47" s="44">
        <v>7226</v>
      </c>
      <c r="L47" s="49">
        <f t="shared" ca="1" si="1"/>
        <v>0.294155980646573</v>
      </c>
      <c r="M47" s="52">
        <v>47</v>
      </c>
      <c r="N47" s="52">
        <v>45</v>
      </c>
      <c r="O47" s="52">
        <f t="shared" ca="1" si="4"/>
        <v>793</v>
      </c>
      <c r="P47" s="61">
        <f t="shared" ca="1" si="5"/>
        <v>15.924387541462945</v>
      </c>
      <c r="Q47" s="49">
        <f t="shared" ca="1" si="6"/>
        <v>12628</v>
      </c>
      <c r="R47" s="49"/>
      <c r="S47" s="56"/>
      <c r="T47" s="49"/>
      <c r="U47" s="49"/>
    </row>
    <row r="48" spans="1:21" ht="15" x14ac:dyDescent="0.25">
      <c r="A48" s="57">
        <v>46</v>
      </c>
      <c r="B48" s="58">
        <f t="shared" ca="1" si="0"/>
        <v>4171</v>
      </c>
      <c r="C48" s="59">
        <f t="shared" ca="1" si="2"/>
        <v>12628</v>
      </c>
      <c r="D48" s="60">
        <f t="shared" ca="1" si="3"/>
        <v>11645</v>
      </c>
      <c r="E48" s="66"/>
      <c r="F48" s="22">
        <v>46</v>
      </c>
      <c r="G48" s="44">
        <v>9099</v>
      </c>
      <c r="H48" s="44">
        <v>7001</v>
      </c>
      <c r="I48" s="44">
        <v>6526</v>
      </c>
      <c r="L48" s="49">
        <f t="shared" ca="1" si="1"/>
        <v>0.7462402716136336</v>
      </c>
      <c r="M48" s="52">
        <v>48</v>
      </c>
      <c r="N48" s="52">
        <v>46</v>
      </c>
      <c r="O48" s="52">
        <f t="shared" ca="1" si="4"/>
        <v>808</v>
      </c>
      <c r="P48" s="61">
        <f t="shared" ca="1" si="5"/>
        <v>14.412659862131198</v>
      </c>
      <c r="Q48" s="49">
        <f t="shared" ca="1" si="6"/>
        <v>11645</v>
      </c>
      <c r="R48" s="49"/>
      <c r="S48" s="56"/>
      <c r="T48" s="49"/>
      <c r="U48" s="49"/>
    </row>
    <row r="49" spans="1:21" ht="15" x14ac:dyDescent="0.25">
      <c r="A49" s="57">
        <v>47</v>
      </c>
      <c r="B49" s="58">
        <f t="shared" ca="1" si="0"/>
        <v>14746</v>
      </c>
      <c r="C49" s="59">
        <f t="shared" ca="1" si="2"/>
        <v>11239</v>
      </c>
      <c r="D49" s="60">
        <f t="shared" ca="1" si="3"/>
        <v>12420</v>
      </c>
      <c r="E49" s="66"/>
      <c r="F49" s="22">
        <v>47</v>
      </c>
      <c r="G49" s="44">
        <v>7001</v>
      </c>
      <c r="H49" s="44">
        <v>6526</v>
      </c>
      <c r="I49" s="44">
        <v>7472</v>
      </c>
      <c r="L49" s="49">
        <f t="shared" ca="1" si="1"/>
        <v>0.21002239508214704</v>
      </c>
      <c r="M49" s="52">
        <v>42</v>
      </c>
      <c r="N49" s="52">
        <v>47</v>
      </c>
      <c r="O49" s="52">
        <f t="shared" ca="1" si="4"/>
        <v>823</v>
      </c>
      <c r="P49" s="61">
        <f t="shared" ca="1" si="5"/>
        <v>15.091132961900346</v>
      </c>
      <c r="Q49" s="49">
        <f t="shared" ca="1" si="6"/>
        <v>12420</v>
      </c>
      <c r="R49" s="49"/>
      <c r="S49" s="56"/>
      <c r="T49" s="49"/>
      <c r="U49" s="49"/>
    </row>
    <row r="50" spans="1:21" ht="15" x14ac:dyDescent="0.25">
      <c r="A50" s="57">
        <v>48</v>
      </c>
      <c r="B50" s="58">
        <f t="shared" ca="1" si="0"/>
        <v>5713</v>
      </c>
      <c r="C50" s="59">
        <f t="shared" ca="1" si="2"/>
        <v>11622</v>
      </c>
      <c r="D50" s="60">
        <f t="shared" ca="1" si="3"/>
        <v>12950</v>
      </c>
      <c r="E50" s="66"/>
      <c r="F50" s="22">
        <v>48</v>
      </c>
      <c r="G50" s="44">
        <v>9499</v>
      </c>
      <c r="H50" s="44">
        <v>6532</v>
      </c>
      <c r="I50" s="44">
        <v>7242</v>
      </c>
      <c r="L50" s="49">
        <f t="shared" ca="1" si="1"/>
        <v>0.64966012999934342</v>
      </c>
      <c r="M50" s="52">
        <v>43</v>
      </c>
      <c r="N50" s="52">
        <v>48</v>
      </c>
      <c r="O50" s="52">
        <f t="shared" ca="1" si="4"/>
        <v>838</v>
      </c>
      <c r="P50" s="61">
        <f t="shared" ca="1" si="5"/>
        <v>15.453903657856156</v>
      </c>
      <c r="Q50" s="49">
        <f t="shared" ca="1" si="6"/>
        <v>12950</v>
      </c>
      <c r="R50" s="49"/>
      <c r="S50" s="56"/>
      <c r="T50" s="49"/>
      <c r="U50" s="49"/>
    </row>
    <row r="51" spans="1:21" ht="15" x14ac:dyDescent="0.25">
      <c r="A51" s="57">
        <v>49</v>
      </c>
      <c r="B51" s="58">
        <f t="shared" ca="1" si="0"/>
        <v>15671</v>
      </c>
      <c r="C51" s="59">
        <f t="shared" ca="1" si="2"/>
        <v>12916</v>
      </c>
      <c r="D51" s="60">
        <f t="shared" ca="1" si="3"/>
        <v>13673</v>
      </c>
      <c r="E51" s="66"/>
      <c r="F51" s="22">
        <v>49</v>
      </c>
      <c r="G51" s="44">
        <v>2078</v>
      </c>
      <c r="H51" s="44">
        <v>7226</v>
      </c>
      <c r="I51" s="44">
        <v>7583</v>
      </c>
      <c r="L51" s="49">
        <f t="shared" ca="1" si="1"/>
        <v>6.159647732172413E-2</v>
      </c>
      <c r="M51" s="52">
        <v>50</v>
      </c>
      <c r="N51" s="52">
        <v>49</v>
      </c>
      <c r="O51" s="52">
        <f t="shared" ca="1" si="4"/>
        <v>853</v>
      </c>
      <c r="P51" s="61">
        <f t="shared" ca="1" si="5"/>
        <v>16.029408750328958</v>
      </c>
      <c r="Q51" s="49">
        <f t="shared" ca="1" si="6"/>
        <v>13673</v>
      </c>
      <c r="R51" s="49"/>
      <c r="S51" s="56"/>
      <c r="T51" s="49"/>
      <c r="U51" s="49"/>
    </row>
    <row r="52" spans="1:21" ht="15" x14ac:dyDescent="0.25">
      <c r="A52" s="57">
        <v>50</v>
      </c>
      <c r="B52" s="58">
        <f t="shared" ca="1" si="0"/>
        <v>17780</v>
      </c>
      <c r="C52" s="59">
        <f t="shared" ca="1" si="2"/>
        <v>12838</v>
      </c>
      <c r="D52" s="60">
        <f t="shared" ca="1" si="3"/>
        <v>12838</v>
      </c>
      <c r="E52" s="66"/>
      <c r="F52" s="22">
        <v>50</v>
      </c>
      <c r="G52" s="44">
        <v>4336</v>
      </c>
      <c r="H52" s="44">
        <v>7172</v>
      </c>
      <c r="I52" s="44">
        <v>9442</v>
      </c>
      <c r="L52" s="49">
        <f t="shared" ca="1" si="1"/>
        <v>0.2032274510748302</v>
      </c>
      <c r="M52" s="52">
        <v>49</v>
      </c>
      <c r="N52" s="52">
        <v>50</v>
      </c>
      <c r="O52" s="52">
        <f t="shared" ca="1" si="4"/>
        <v>868</v>
      </c>
      <c r="P52" s="61">
        <f t="shared" ca="1" si="5"/>
        <v>14.790037066447399</v>
      </c>
      <c r="Q52" s="49">
        <f t="shared" ca="1" si="6"/>
        <v>12838</v>
      </c>
      <c r="R52" s="49"/>
      <c r="S52" s="56"/>
      <c r="T52" s="49"/>
      <c r="U52" s="49"/>
    </row>
    <row r="53" spans="1:21" ht="15" x14ac:dyDescent="0.25">
      <c r="A53" s="57">
        <v>51</v>
      </c>
      <c r="B53" s="58">
        <f t="shared" ca="1" si="0"/>
        <v>12972</v>
      </c>
      <c r="C53" s="59">
        <f t="shared" ca="1" si="2"/>
        <v>12950</v>
      </c>
      <c r="D53" s="60">
        <f t="shared" ca="1" si="3"/>
        <v>12172</v>
      </c>
      <c r="E53" s="66"/>
      <c r="F53" s="22">
        <v>51</v>
      </c>
      <c r="G53" s="44">
        <v>2528</v>
      </c>
      <c r="H53" s="44">
        <v>7242</v>
      </c>
      <c r="I53" s="44">
        <v>6983</v>
      </c>
      <c r="L53" s="49">
        <f t="shared" ca="1" si="1"/>
        <v>0.25293604598814345</v>
      </c>
      <c r="M53" s="52">
        <v>51</v>
      </c>
      <c r="N53" s="52">
        <v>51</v>
      </c>
      <c r="O53" s="52">
        <f t="shared" ca="1" si="4"/>
        <v>883</v>
      </c>
      <c r="P53" s="61">
        <f t="shared" ca="1" si="5"/>
        <v>13.785334378449601</v>
      </c>
      <c r="Q53" s="49">
        <f t="shared" ca="1" si="6"/>
        <v>12172</v>
      </c>
      <c r="R53" s="49"/>
      <c r="S53" s="56"/>
      <c r="T53" s="49"/>
      <c r="U53" s="49"/>
    </row>
    <row r="54" spans="1:21" ht="15" x14ac:dyDescent="0.25">
      <c r="A54" s="57">
        <v>52</v>
      </c>
      <c r="B54" s="58">
        <f t="shared" ca="1" si="0"/>
        <v>4646</v>
      </c>
      <c r="C54" s="59">
        <f t="shared" ca="1" si="2"/>
        <v>13673</v>
      </c>
      <c r="D54" s="60">
        <f t="shared" ca="1" si="3"/>
        <v>12972</v>
      </c>
      <c r="E54" s="66"/>
      <c r="F54" s="22">
        <v>52</v>
      </c>
      <c r="G54" s="44">
        <v>5761</v>
      </c>
      <c r="H54" s="44">
        <v>7583</v>
      </c>
      <c r="I54" s="44">
        <v>6894</v>
      </c>
      <c r="L54" s="49">
        <f t="shared" ca="1" si="1"/>
        <v>0.73945929840033209</v>
      </c>
      <c r="M54" s="52">
        <v>54</v>
      </c>
      <c r="N54" s="52">
        <v>52</v>
      </c>
      <c r="O54" s="52">
        <f t="shared" ca="1" si="4"/>
        <v>898</v>
      </c>
      <c r="P54" s="61">
        <f t="shared" ca="1" si="5"/>
        <v>14.444986602878789</v>
      </c>
      <c r="Q54" s="49">
        <f t="shared" ca="1" si="6"/>
        <v>12972</v>
      </c>
      <c r="R54" s="49"/>
      <c r="S54" s="56"/>
      <c r="T54" s="49"/>
      <c r="U54" s="49"/>
    </row>
    <row r="55" spans="1:21" ht="15" x14ac:dyDescent="0.25">
      <c r="A55" s="57">
        <v>53</v>
      </c>
      <c r="B55" s="58">
        <f t="shared" ca="1" si="0"/>
        <v>15715</v>
      </c>
      <c r="C55" s="59">
        <f t="shared" ca="1" si="2"/>
        <v>13117</v>
      </c>
      <c r="D55" s="60">
        <f t="shared" ca="1" si="3"/>
        <v>14838</v>
      </c>
      <c r="E55" s="66"/>
      <c r="F55" s="22">
        <v>53</v>
      </c>
      <c r="G55" s="44">
        <v>8721</v>
      </c>
      <c r="H55" s="44">
        <v>7538</v>
      </c>
      <c r="I55" s="44">
        <v>7001</v>
      </c>
      <c r="L55" s="49">
        <f t="shared" ca="1" si="1"/>
        <v>0.11121331628218312</v>
      </c>
      <c r="M55" s="52">
        <v>53</v>
      </c>
      <c r="N55" s="52">
        <v>53</v>
      </c>
      <c r="O55" s="52">
        <f t="shared" ca="1" si="4"/>
        <v>913</v>
      </c>
      <c r="P55" s="61">
        <f t="shared" ca="1" si="5"/>
        <v>16.251848367436022</v>
      </c>
      <c r="Q55" s="49">
        <f t="shared" ca="1" si="6"/>
        <v>14838</v>
      </c>
      <c r="R55" s="49"/>
      <c r="S55" s="49"/>
      <c r="T55" s="49"/>
      <c r="U55" s="49"/>
    </row>
    <row r="56" spans="1:21" ht="15" x14ac:dyDescent="0.25">
      <c r="A56" s="57">
        <v>54</v>
      </c>
      <c r="B56" s="58">
        <f t="shared" ca="1" si="0"/>
        <v>5490</v>
      </c>
      <c r="C56" s="59">
        <f t="shared" ca="1" si="2"/>
        <v>12972</v>
      </c>
      <c r="D56" s="60">
        <f t="shared" ca="1" si="3"/>
        <v>15454</v>
      </c>
      <c r="E56" s="66"/>
      <c r="F56" s="22">
        <v>54</v>
      </c>
      <c r="G56" s="44">
        <v>5561</v>
      </c>
      <c r="H56" s="44">
        <v>7472</v>
      </c>
      <c r="I56" s="44">
        <v>9135</v>
      </c>
      <c r="L56" s="49">
        <f t="shared" ca="1" si="1"/>
        <v>0.49091957634363792</v>
      </c>
      <c r="M56" s="52">
        <v>52</v>
      </c>
      <c r="N56" s="52">
        <v>54</v>
      </c>
      <c r="O56" s="52">
        <f t="shared" ca="1" si="4"/>
        <v>928</v>
      </c>
      <c r="P56" s="61">
        <f t="shared" ca="1" si="5"/>
        <v>16.652793777748649</v>
      </c>
      <c r="Q56" s="49">
        <f t="shared" ca="1" si="6"/>
        <v>15454</v>
      </c>
      <c r="R56" s="49"/>
      <c r="S56" s="49"/>
      <c r="T56" s="49"/>
      <c r="U56" s="49"/>
    </row>
    <row r="57" spans="1:21" ht="15" x14ac:dyDescent="0.25">
      <c r="A57" s="57">
        <v>55</v>
      </c>
      <c r="B57" s="58">
        <f t="shared" ca="1" si="0"/>
        <v>6860</v>
      </c>
      <c r="C57" s="59">
        <f t="shared" ca="1" si="2"/>
        <v>14079</v>
      </c>
      <c r="D57" s="60">
        <f t="shared" ca="1" si="3"/>
        <v>14746</v>
      </c>
      <c r="E57" s="66"/>
      <c r="F57" s="22">
        <v>55</v>
      </c>
      <c r="G57" s="44">
        <v>3935</v>
      </c>
      <c r="H57" s="44">
        <v>7787</v>
      </c>
      <c r="I57" s="44">
        <v>9895</v>
      </c>
      <c r="L57" s="49">
        <f t="shared" ca="1" si="1"/>
        <v>0.48796408890210374</v>
      </c>
      <c r="M57" s="52">
        <v>55</v>
      </c>
      <c r="N57" s="52">
        <v>55</v>
      </c>
      <c r="O57" s="52">
        <f t="shared" ca="1" si="4"/>
        <v>943</v>
      </c>
      <c r="P57" s="61">
        <f t="shared" ca="1" si="5"/>
        <v>15.637087226892586</v>
      </c>
      <c r="Q57" s="49">
        <f t="shared" ca="1" si="6"/>
        <v>14746</v>
      </c>
      <c r="R57" s="49"/>
      <c r="S57" s="49"/>
      <c r="T57" s="49"/>
      <c r="U57" s="49"/>
    </row>
    <row r="58" spans="1:21" ht="15" x14ac:dyDescent="0.25">
      <c r="A58" s="57">
        <v>56</v>
      </c>
      <c r="B58" s="58">
        <f t="shared" ca="1" si="0"/>
        <v>10976</v>
      </c>
      <c r="C58" s="59">
        <f t="shared" ca="1" si="2"/>
        <v>14472</v>
      </c>
      <c r="D58" s="60">
        <f t="shared" ca="1" si="3"/>
        <v>11639</v>
      </c>
      <c r="E58" s="66"/>
      <c r="F58" s="22">
        <v>56</v>
      </c>
      <c r="G58" s="44">
        <v>3019</v>
      </c>
      <c r="H58" s="44">
        <v>8593</v>
      </c>
      <c r="I58" s="44">
        <v>5761</v>
      </c>
      <c r="L58" s="49">
        <f t="shared" ca="1" si="1"/>
        <v>0.32264872097486397</v>
      </c>
      <c r="M58" s="52">
        <v>56</v>
      </c>
      <c r="N58" s="52">
        <v>56</v>
      </c>
      <c r="O58" s="52">
        <f t="shared" ca="1" si="4"/>
        <v>958</v>
      </c>
      <c r="P58" s="61">
        <f t="shared" ca="1" si="5"/>
        <v>12.14925070255055</v>
      </c>
      <c r="Q58" s="49">
        <f t="shared" ca="1" si="6"/>
        <v>11639</v>
      </c>
      <c r="R58" s="49"/>
      <c r="S58" s="49"/>
      <c r="T58" s="49"/>
      <c r="U58" s="49"/>
    </row>
    <row r="59" spans="1:21" ht="15" x14ac:dyDescent="0.25">
      <c r="A59" s="57">
        <v>57</v>
      </c>
      <c r="B59" s="58">
        <f t="shared" ca="1" si="0"/>
        <v>11639</v>
      </c>
      <c r="C59" s="59">
        <f t="shared" ca="1" si="2"/>
        <v>14746</v>
      </c>
      <c r="D59" s="60">
        <f t="shared" ca="1" si="3"/>
        <v>14472</v>
      </c>
      <c r="E59" s="66"/>
      <c r="F59" s="22">
        <v>57</v>
      </c>
      <c r="G59" s="44">
        <v>5801</v>
      </c>
      <c r="H59" s="44">
        <v>8720</v>
      </c>
      <c r="I59" s="44">
        <v>6754</v>
      </c>
      <c r="L59" s="49">
        <f t="shared" ca="1" si="1"/>
        <v>0.20727736051370516</v>
      </c>
      <c r="M59" s="52">
        <v>58</v>
      </c>
      <c r="N59" s="52">
        <v>57</v>
      </c>
      <c r="O59" s="52">
        <f t="shared" ca="1" si="4"/>
        <v>973</v>
      </c>
      <c r="P59" s="61">
        <f t="shared" ca="1" si="5"/>
        <v>14.873178607814449</v>
      </c>
      <c r="Q59" s="49">
        <f t="shared" ca="1" si="6"/>
        <v>14472</v>
      </c>
      <c r="R59" s="49"/>
      <c r="S59" s="49"/>
      <c r="T59" s="49"/>
      <c r="U59" s="49"/>
    </row>
    <row r="60" spans="1:21" ht="15" x14ac:dyDescent="0.25">
      <c r="A60" s="57">
        <v>58</v>
      </c>
      <c r="B60" s="58">
        <f t="shared" ca="1" si="0"/>
        <v>8120</v>
      </c>
      <c r="C60" s="59">
        <f t="shared" ca="1" si="2"/>
        <v>15671</v>
      </c>
      <c r="D60" s="60">
        <f t="shared" ca="1" si="3"/>
        <v>16061</v>
      </c>
      <c r="E60" s="66"/>
      <c r="F60" s="22">
        <v>58</v>
      </c>
      <c r="G60" s="44">
        <v>3099</v>
      </c>
      <c r="H60" s="44">
        <v>9099</v>
      </c>
      <c r="I60" s="44">
        <v>7787</v>
      </c>
      <c r="L60" s="49">
        <f t="shared" ca="1" si="1"/>
        <v>0.41268846582285124</v>
      </c>
      <c r="M60" s="52">
        <v>62</v>
      </c>
      <c r="N60" s="52">
        <v>58</v>
      </c>
      <c r="O60" s="52">
        <f t="shared" ca="1" si="4"/>
        <v>988</v>
      </c>
      <c r="P60" s="61">
        <f t="shared" ca="1" si="5"/>
        <v>16.256005249068476</v>
      </c>
      <c r="Q60" s="49">
        <f t="shared" ca="1" si="6"/>
        <v>16061</v>
      </c>
      <c r="R60" s="49"/>
      <c r="S60" s="49"/>
      <c r="T60" s="49"/>
      <c r="U60" s="49"/>
    </row>
    <row r="61" spans="1:21" ht="15" x14ac:dyDescent="0.25">
      <c r="A61" s="57">
        <v>59</v>
      </c>
      <c r="B61" s="58">
        <f t="shared" ca="1" si="0"/>
        <v>16904</v>
      </c>
      <c r="C61" s="59">
        <f t="shared" ca="1" si="2"/>
        <v>14599</v>
      </c>
      <c r="D61" s="60">
        <f t="shared" ca="1" si="3"/>
        <v>17780</v>
      </c>
      <c r="E61" s="66"/>
      <c r="F61" s="22">
        <v>59</v>
      </c>
      <c r="G61" s="44">
        <v>4861</v>
      </c>
      <c r="H61" s="44">
        <v>8705</v>
      </c>
      <c r="I61" s="44">
        <v>10108</v>
      </c>
      <c r="L61" s="49">
        <f t="shared" ca="1" si="1"/>
        <v>0.12631843202739135</v>
      </c>
      <c r="M61" s="52">
        <v>57</v>
      </c>
      <c r="N61" s="52">
        <v>59</v>
      </c>
      <c r="O61" s="52">
        <f t="shared" ca="1" si="4"/>
        <v>1003</v>
      </c>
      <c r="P61" s="61">
        <f t="shared" ca="1" si="5"/>
        <v>17.72688015686342</v>
      </c>
      <c r="Q61" s="49">
        <f t="shared" ca="1" si="6"/>
        <v>17780</v>
      </c>
      <c r="R61" s="49"/>
      <c r="S61" s="49"/>
      <c r="T61" s="49"/>
      <c r="U61" s="49"/>
    </row>
    <row r="62" spans="1:21" ht="15" x14ac:dyDescent="0.25">
      <c r="A62" s="57">
        <v>60</v>
      </c>
      <c r="B62" s="58">
        <f t="shared" ca="1" si="0"/>
        <v>6406</v>
      </c>
      <c r="C62" s="59">
        <f t="shared" ca="1" si="2"/>
        <v>14838</v>
      </c>
      <c r="D62" s="60">
        <f t="shared" ca="1" si="3"/>
        <v>16076</v>
      </c>
      <c r="E62" s="66"/>
      <c r="F62" s="22">
        <v>60</v>
      </c>
      <c r="G62" s="44">
        <v>7538</v>
      </c>
      <c r="H62" s="44">
        <v>8721</v>
      </c>
      <c r="I62" s="44">
        <v>8783</v>
      </c>
      <c r="L62" s="49">
        <f t="shared" ca="1" si="1"/>
        <v>0.62106792180079329</v>
      </c>
      <c r="M62" s="52">
        <v>59</v>
      </c>
      <c r="N62" s="52">
        <v>60</v>
      </c>
      <c r="O62" s="52">
        <f t="shared" ca="1" si="4"/>
        <v>1018</v>
      </c>
      <c r="P62" s="61">
        <f t="shared" ca="1" si="5"/>
        <v>15.791560541745564</v>
      </c>
      <c r="Q62" s="49">
        <f t="shared" ca="1" si="6"/>
        <v>16076</v>
      </c>
      <c r="R62" s="49"/>
      <c r="S62" s="49"/>
      <c r="T62" s="49"/>
      <c r="U62" s="49"/>
    </row>
    <row r="63" spans="1:21" ht="15" x14ac:dyDescent="0.25">
      <c r="A63" s="57">
        <v>61</v>
      </c>
      <c r="B63" s="58">
        <f t="shared" ca="1" si="0"/>
        <v>6653</v>
      </c>
      <c r="C63" s="59">
        <f t="shared" ca="1" si="2"/>
        <v>15454</v>
      </c>
      <c r="D63" s="60">
        <f t="shared" ca="1" si="3"/>
        <v>13117</v>
      </c>
      <c r="E63" s="66"/>
      <c r="F63" s="22">
        <v>61</v>
      </c>
      <c r="G63" s="44">
        <v>7583</v>
      </c>
      <c r="H63" s="44">
        <v>8751</v>
      </c>
      <c r="I63" s="44">
        <v>8705</v>
      </c>
      <c r="L63" s="49">
        <f t="shared" ca="1" si="1"/>
        <v>0.58684082422939587</v>
      </c>
      <c r="M63" s="52">
        <v>60</v>
      </c>
      <c r="N63" s="52">
        <v>61</v>
      </c>
      <c r="O63" s="52">
        <f t="shared" ca="1" si="4"/>
        <v>1033</v>
      </c>
      <c r="P63" s="61">
        <f t="shared" ca="1" si="5"/>
        <v>12.69832234941777</v>
      </c>
      <c r="Q63" s="49">
        <f t="shared" ca="1" si="6"/>
        <v>13117</v>
      </c>
      <c r="R63" s="49"/>
      <c r="S63" s="49"/>
      <c r="T63" s="49"/>
      <c r="U63" s="49"/>
    </row>
    <row r="64" spans="1:21" ht="15" x14ac:dyDescent="0.25">
      <c r="A64" s="57">
        <v>62</v>
      </c>
      <c r="B64" s="58">
        <f t="shared" ca="1" si="0"/>
        <v>14599</v>
      </c>
      <c r="C64" s="59">
        <f t="shared" ca="1" si="2"/>
        <v>15577</v>
      </c>
      <c r="D64" s="60">
        <f t="shared" ca="1" si="3"/>
        <v>14599</v>
      </c>
      <c r="E64" s="66"/>
      <c r="F64" s="22">
        <v>62</v>
      </c>
      <c r="G64" s="44">
        <v>3779</v>
      </c>
      <c r="H64" s="44">
        <v>8783</v>
      </c>
      <c r="I64" s="44">
        <v>8721</v>
      </c>
      <c r="L64" s="49">
        <f t="shared" ca="1" si="1"/>
        <v>0.16863885612489549</v>
      </c>
      <c r="M64" s="52">
        <v>61</v>
      </c>
      <c r="N64" s="52">
        <v>62</v>
      </c>
      <c r="O64" s="52">
        <f t="shared" ca="1" si="4"/>
        <v>1048</v>
      </c>
      <c r="P64" s="61">
        <f t="shared" ca="1" si="5"/>
        <v>13.929878954641442</v>
      </c>
      <c r="Q64" s="49">
        <f t="shared" ca="1" si="6"/>
        <v>14599</v>
      </c>
      <c r="R64" s="49"/>
      <c r="S64" s="49"/>
      <c r="T64" s="49"/>
      <c r="U64" s="49"/>
    </row>
    <row r="65" spans="1:22" ht="15" x14ac:dyDescent="0.25">
      <c r="A65" s="57">
        <v>63</v>
      </c>
      <c r="B65" s="58">
        <f t="shared" ca="1" si="0"/>
        <v>10602</v>
      </c>
      <c r="C65" s="59">
        <f t="shared" ca="1" si="2"/>
        <v>16061</v>
      </c>
      <c r="D65" s="60">
        <f t="shared" ca="1" si="3"/>
        <v>15577</v>
      </c>
      <c r="E65" s="66"/>
      <c r="F65" s="22">
        <v>63</v>
      </c>
      <c r="G65" s="44">
        <v>4523</v>
      </c>
      <c r="H65" s="44">
        <v>9442</v>
      </c>
      <c r="I65" s="44">
        <v>8593</v>
      </c>
      <c r="L65" s="49">
        <f t="shared" ca="1" si="1"/>
        <v>0.4221830750630754</v>
      </c>
      <c r="M65" s="52">
        <v>64</v>
      </c>
      <c r="N65" s="52">
        <v>63</v>
      </c>
      <c r="O65" s="52">
        <f t="shared" ca="1" si="4"/>
        <v>1063</v>
      </c>
      <c r="P65" s="61">
        <f t="shared" ca="1" si="5"/>
        <v>14.653401691895304</v>
      </c>
      <c r="Q65" s="49">
        <f t="shared" ca="1" si="6"/>
        <v>15577</v>
      </c>
      <c r="R65" s="49"/>
      <c r="S65" s="49"/>
      <c r="T65" s="49"/>
      <c r="U65" s="49"/>
    </row>
    <row r="66" spans="1:22" ht="15" x14ac:dyDescent="0.25">
      <c r="A66" s="57">
        <v>64</v>
      </c>
      <c r="B66" s="58">
        <f t="shared" ca="1" si="0"/>
        <v>5565</v>
      </c>
      <c r="C66" s="59">
        <f t="shared" ca="1" si="2"/>
        <v>15715</v>
      </c>
      <c r="D66" s="60">
        <f t="shared" ca="1" si="3"/>
        <v>16904</v>
      </c>
      <c r="E66" s="66"/>
      <c r="F66" s="22">
        <v>64</v>
      </c>
      <c r="G66" s="44">
        <v>5475</v>
      </c>
      <c r="H66" s="44">
        <v>9135</v>
      </c>
      <c r="I66" s="44">
        <v>9499</v>
      </c>
      <c r="L66" s="49">
        <f t="shared" ca="1" si="1"/>
        <v>0.68253474075892284</v>
      </c>
      <c r="M66" s="52">
        <v>63</v>
      </c>
      <c r="N66" s="52">
        <v>64</v>
      </c>
      <c r="O66" s="52">
        <f t="shared" ca="1" si="4"/>
        <v>1078</v>
      </c>
      <c r="P66" s="61">
        <f t="shared" ca="1" si="5"/>
        <v>15.680536346891312</v>
      </c>
      <c r="Q66" s="49">
        <f t="shared" ca="1" si="6"/>
        <v>16904</v>
      </c>
      <c r="R66" s="49"/>
      <c r="S66" s="49"/>
      <c r="T66" s="49"/>
      <c r="U66" s="49"/>
    </row>
    <row r="67" spans="1:22" ht="15" x14ac:dyDescent="0.25">
      <c r="A67" s="57">
        <v>65</v>
      </c>
      <c r="B67" s="58">
        <f t="shared" ref="B67:B77" ca="1" si="7">INDEX($Q$3:$Q$77,RANK(L67,$L$3:$L$77))</f>
        <v>1733</v>
      </c>
      <c r="C67" s="59">
        <f t="shared" ca="1" si="2"/>
        <v>17780</v>
      </c>
      <c r="D67" s="60">
        <f t="shared" ca="1" si="3"/>
        <v>18038</v>
      </c>
      <c r="E67" s="66"/>
      <c r="F67" s="22">
        <v>65</v>
      </c>
      <c r="G67" s="44">
        <v>1909</v>
      </c>
      <c r="H67" s="44">
        <v>9895</v>
      </c>
      <c r="I67" s="44">
        <v>10367</v>
      </c>
      <c r="L67" s="49">
        <f t="shared" ref="L67:L77" ca="1" si="8">RAND()</f>
        <v>0.92782477628079907</v>
      </c>
      <c r="M67" s="52">
        <v>68</v>
      </c>
      <c r="N67" s="52">
        <v>65</v>
      </c>
      <c r="O67" s="52">
        <f t="shared" ca="1" si="4"/>
        <v>1093</v>
      </c>
      <c r="P67" s="61">
        <f t="shared" ca="1" si="5"/>
        <v>16.503504946701693</v>
      </c>
      <c r="Q67" s="49">
        <f t="shared" ca="1" si="6"/>
        <v>18038</v>
      </c>
      <c r="R67" s="49"/>
      <c r="S67" s="49"/>
      <c r="T67" s="49"/>
      <c r="U67" s="49"/>
    </row>
    <row r="68" spans="1:22" ht="15" x14ac:dyDescent="0.25">
      <c r="A68" s="57">
        <v>66</v>
      </c>
      <c r="B68" s="58">
        <f t="shared" ca="1" si="7"/>
        <v>5029</v>
      </c>
      <c r="C68" s="59">
        <f t="shared" ref="C68:C77" ca="1" si="9">SMALL($Q$3:$Q$77,M68)</f>
        <v>16596</v>
      </c>
      <c r="D68" s="60">
        <f t="shared" ref="D68:D77" ca="1" si="10">Q68</f>
        <v>14079</v>
      </c>
      <c r="E68" s="66"/>
      <c r="F68" s="22">
        <v>66</v>
      </c>
      <c r="G68" s="44">
        <v>10108</v>
      </c>
      <c r="H68" s="44">
        <v>9652</v>
      </c>
      <c r="I68" s="44">
        <v>8720</v>
      </c>
      <c r="L68" s="49">
        <f t="shared" ca="1" si="8"/>
        <v>0.70866377969181804</v>
      </c>
      <c r="M68" s="52">
        <v>66</v>
      </c>
      <c r="N68" s="52">
        <v>66</v>
      </c>
      <c r="O68" s="52">
        <f t="shared" ref="O68:O77" ca="1" si="11">INT($R$1+$S$1*N68)</f>
        <v>1108</v>
      </c>
      <c r="P68" s="61">
        <f t="shared" ref="P68:P77" ca="1" si="12">(((IF(MOD(N68,5)&lt;&gt;0,MOD(N68,5),5))+12)+_xlfn.NORM.S.INV(RAND()))</f>
        <v>12.706527141495206</v>
      </c>
      <c r="Q68" s="49">
        <f t="shared" ref="Q68:Q76" ca="1" si="13">ROUND(O68*P68,0)</f>
        <v>14079</v>
      </c>
      <c r="R68" s="49"/>
      <c r="S68" s="49"/>
      <c r="T68" s="49"/>
      <c r="U68" s="49"/>
    </row>
    <row r="69" spans="1:22" ht="15" x14ac:dyDescent="0.25">
      <c r="A69" s="57">
        <v>67</v>
      </c>
      <c r="B69" s="58">
        <f t="shared" ca="1" si="7"/>
        <v>8711</v>
      </c>
      <c r="C69" s="59">
        <f t="shared" ca="1" si="9"/>
        <v>16904</v>
      </c>
      <c r="D69" s="60">
        <f t="shared" ca="1" si="10"/>
        <v>15715</v>
      </c>
      <c r="E69" s="66"/>
      <c r="F69" s="22">
        <v>67</v>
      </c>
      <c r="G69" s="44">
        <v>4492</v>
      </c>
      <c r="H69" s="44">
        <v>9678</v>
      </c>
      <c r="I69" s="44">
        <v>9099</v>
      </c>
      <c r="L69" s="49">
        <f t="shared" ca="1" si="8"/>
        <v>0.40201952571963917</v>
      </c>
      <c r="M69" s="52">
        <v>67</v>
      </c>
      <c r="N69" s="52">
        <v>67</v>
      </c>
      <c r="O69" s="52">
        <f t="shared" ca="1" si="11"/>
        <v>1123</v>
      </c>
      <c r="P69" s="61">
        <f t="shared" ca="1" si="12"/>
        <v>13.993744541532902</v>
      </c>
      <c r="Q69" s="49">
        <f t="shared" ca="1" si="13"/>
        <v>15715</v>
      </c>
      <c r="R69" s="49"/>
      <c r="S69" s="49"/>
      <c r="T69" s="49"/>
      <c r="U69" s="49"/>
    </row>
    <row r="70" spans="1:22" ht="15" x14ac:dyDescent="0.25">
      <c r="A70" s="57">
        <v>68</v>
      </c>
      <c r="B70" s="58">
        <f t="shared" ca="1" si="7"/>
        <v>15577</v>
      </c>
      <c r="C70" s="59">
        <f t="shared" ca="1" si="9"/>
        <v>16076</v>
      </c>
      <c r="D70" s="60">
        <f t="shared" ca="1" si="10"/>
        <v>18153</v>
      </c>
      <c r="E70" s="66"/>
      <c r="F70" s="22">
        <v>68</v>
      </c>
      <c r="G70" s="44">
        <v>8705</v>
      </c>
      <c r="H70" s="44">
        <v>9499</v>
      </c>
      <c r="I70" s="44">
        <v>9652</v>
      </c>
      <c r="L70" s="49">
        <f t="shared" ca="1" si="8"/>
        <v>0.13147527684718863</v>
      </c>
      <c r="M70" s="52">
        <v>65</v>
      </c>
      <c r="N70" s="52">
        <v>68</v>
      </c>
      <c r="O70" s="52">
        <f t="shared" ca="1" si="11"/>
        <v>1138</v>
      </c>
      <c r="P70" s="61">
        <f t="shared" ca="1" si="12"/>
        <v>15.951574418407946</v>
      </c>
      <c r="Q70" s="49">
        <f t="shared" ca="1" si="13"/>
        <v>18153</v>
      </c>
      <c r="R70" s="49"/>
      <c r="S70" s="49"/>
      <c r="T70" s="49"/>
      <c r="U70" s="49"/>
    </row>
    <row r="71" spans="1:22" ht="15" x14ac:dyDescent="0.25">
      <c r="A71" s="57">
        <v>69</v>
      </c>
      <c r="B71" s="58">
        <f t="shared" ca="1" si="7"/>
        <v>12172</v>
      </c>
      <c r="C71" s="59">
        <f t="shared" ca="1" si="9"/>
        <v>18038</v>
      </c>
      <c r="D71" s="60">
        <f t="shared" ca="1" si="10"/>
        <v>18576</v>
      </c>
      <c r="E71" s="66"/>
      <c r="F71" s="22">
        <v>69</v>
      </c>
      <c r="G71" s="44">
        <v>5192</v>
      </c>
      <c r="H71" s="44">
        <v>10108</v>
      </c>
      <c r="I71" s="44">
        <v>10359</v>
      </c>
      <c r="L71" s="49">
        <f t="shared" ca="1" si="8"/>
        <v>0.26573230633771983</v>
      </c>
      <c r="M71" s="52">
        <v>69</v>
      </c>
      <c r="N71" s="52">
        <v>69</v>
      </c>
      <c r="O71" s="52">
        <f t="shared" ca="1" si="11"/>
        <v>1153</v>
      </c>
      <c r="P71" s="61">
        <f t="shared" ca="1" si="12"/>
        <v>16.1110346879458</v>
      </c>
      <c r="Q71" s="49">
        <f t="shared" ca="1" si="13"/>
        <v>18576</v>
      </c>
      <c r="R71" s="49"/>
      <c r="S71" s="49"/>
      <c r="T71" s="49"/>
      <c r="U71" s="49"/>
    </row>
    <row r="72" spans="1:22" ht="15" x14ac:dyDescent="0.25">
      <c r="A72" s="57">
        <v>70</v>
      </c>
      <c r="B72" s="58">
        <f t="shared" ca="1" si="7"/>
        <v>11239</v>
      </c>
      <c r="C72" s="59">
        <f t="shared" ca="1" si="9"/>
        <v>18153</v>
      </c>
      <c r="D72" s="60">
        <f t="shared" ca="1" si="10"/>
        <v>18273</v>
      </c>
      <c r="E72" s="66"/>
      <c r="F72" s="22">
        <v>70</v>
      </c>
      <c r="G72" s="44">
        <v>3743</v>
      </c>
      <c r="H72" s="44">
        <v>10208</v>
      </c>
      <c r="I72" s="44">
        <v>11930</v>
      </c>
      <c r="L72" s="49">
        <f t="shared" ca="1" si="8"/>
        <v>0.37783700912413332</v>
      </c>
      <c r="M72" s="52">
        <v>70</v>
      </c>
      <c r="N72" s="52">
        <v>70</v>
      </c>
      <c r="O72" s="52">
        <f t="shared" ca="1" si="11"/>
        <v>1168</v>
      </c>
      <c r="P72" s="61">
        <f t="shared" ca="1" si="12"/>
        <v>15.644315039660462</v>
      </c>
      <c r="Q72" s="49">
        <f t="shared" ca="1" si="13"/>
        <v>18273</v>
      </c>
      <c r="R72" s="49"/>
      <c r="S72" s="49"/>
      <c r="T72" s="49"/>
      <c r="U72" s="49"/>
    </row>
    <row r="73" spans="1:22" ht="15" x14ac:dyDescent="0.25">
      <c r="A73" s="57">
        <v>71</v>
      </c>
      <c r="B73" s="58">
        <f t="shared" ca="1" si="7"/>
        <v>6554</v>
      </c>
      <c r="C73" s="59">
        <f t="shared" ca="1" si="9"/>
        <v>18576</v>
      </c>
      <c r="D73" s="60">
        <f t="shared" ca="1" si="10"/>
        <v>15671</v>
      </c>
      <c r="E73" s="66"/>
      <c r="F73" s="22">
        <v>71</v>
      </c>
      <c r="G73" s="44">
        <v>10367</v>
      </c>
      <c r="H73" s="44">
        <v>10367</v>
      </c>
      <c r="I73" s="44">
        <v>8751</v>
      </c>
      <c r="L73" s="49">
        <f t="shared" ca="1" si="8"/>
        <v>0.60880806075816585</v>
      </c>
      <c r="M73" s="52">
        <v>72</v>
      </c>
      <c r="N73" s="52">
        <v>71</v>
      </c>
      <c r="O73" s="52">
        <f t="shared" ca="1" si="11"/>
        <v>1183</v>
      </c>
      <c r="P73" s="61">
        <f t="shared" ca="1" si="12"/>
        <v>13.24701433141985</v>
      </c>
      <c r="Q73" s="49">
        <f t="shared" ca="1" si="13"/>
        <v>15671</v>
      </c>
      <c r="R73" s="49"/>
      <c r="S73" s="49"/>
      <c r="T73" s="49"/>
      <c r="U73" s="49"/>
    </row>
    <row r="74" spans="1:22" ht="15" x14ac:dyDescent="0.25">
      <c r="A74" s="57">
        <v>72</v>
      </c>
      <c r="B74" s="58">
        <f t="shared" ca="1" si="7"/>
        <v>9894</v>
      </c>
      <c r="C74" s="59">
        <f t="shared" ca="1" si="9"/>
        <v>21487</v>
      </c>
      <c r="D74" s="60">
        <f t="shared" ca="1" si="10"/>
        <v>16596</v>
      </c>
      <c r="E74" s="66"/>
      <c r="F74" s="22">
        <v>72</v>
      </c>
      <c r="G74" s="44">
        <v>4254</v>
      </c>
      <c r="H74" s="44">
        <v>12275</v>
      </c>
      <c r="I74" s="44">
        <v>9678</v>
      </c>
      <c r="L74" s="49">
        <f t="shared" ca="1" si="8"/>
        <v>0.47063557721629468</v>
      </c>
      <c r="M74" s="52">
        <v>75</v>
      </c>
      <c r="N74" s="52">
        <v>72</v>
      </c>
      <c r="O74" s="52">
        <f t="shared" ca="1" si="11"/>
        <v>1198</v>
      </c>
      <c r="P74" s="61">
        <f t="shared" ca="1" si="12"/>
        <v>13.853500872748427</v>
      </c>
      <c r="Q74" s="49">
        <f t="shared" ca="1" si="13"/>
        <v>16596</v>
      </c>
      <c r="R74" s="49"/>
      <c r="S74" s="49"/>
      <c r="T74" s="49"/>
      <c r="U74" s="49"/>
    </row>
    <row r="75" spans="1:22" ht="15" x14ac:dyDescent="0.25">
      <c r="A75" s="57">
        <v>73</v>
      </c>
      <c r="B75" s="58">
        <f t="shared" ca="1" si="7"/>
        <v>8760</v>
      </c>
      <c r="C75" s="59">
        <f t="shared" ca="1" si="9"/>
        <v>18273</v>
      </c>
      <c r="D75" s="60">
        <f t="shared" ca="1" si="10"/>
        <v>20506</v>
      </c>
      <c r="E75" s="66"/>
      <c r="F75" s="22">
        <v>73</v>
      </c>
      <c r="G75" s="44">
        <v>6983</v>
      </c>
      <c r="H75" s="44">
        <v>10359</v>
      </c>
      <c r="I75" s="44">
        <v>10208</v>
      </c>
      <c r="L75" s="49">
        <f t="shared" ca="1" si="8"/>
        <v>0.458462897954238</v>
      </c>
      <c r="M75" s="52">
        <v>71</v>
      </c>
      <c r="N75" s="52">
        <v>73</v>
      </c>
      <c r="O75" s="52">
        <f t="shared" ca="1" si="11"/>
        <v>1213</v>
      </c>
      <c r="P75" s="61">
        <f t="shared" ca="1" si="12"/>
        <v>16.90511917031294</v>
      </c>
      <c r="Q75" s="49">
        <f t="shared" ca="1" si="13"/>
        <v>20506</v>
      </c>
      <c r="R75" s="49"/>
      <c r="S75" s="49"/>
      <c r="T75" s="49"/>
      <c r="U75" s="49"/>
    </row>
    <row r="76" spans="1:22" ht="15" x14ac:dyDescent="0.25">
      <c r="A76" s="57">
        <v>74</v>
      </c>
      <c r="B76" s="58">
        <f t="shared" ca="1" si="7"/>
        <v>16076</v>
      </c>
      <c r="C76" s="59">
        <f t="shared" ca="1" si="9"/>
        <v>19823</v>
      </c>
      <c r="D76" s="60">
        <f t="shared" ca="1" si="10"/>
        <v>19823</v>
      </c>
      <c r="E76" s="66"/>
      <c r="F76" s="22">
        <v>74</v>
      </c>
      <c r="G76" s="44">
        <v>2490</v>
      </c>
      <c r="H76" s="44">
        <v>11930</v>
      </c>
      <c r="I76" s="44">
        <v>12037</v>
      </c>
      <c r="L76" s="49">
        <f t="shared" ca="1" si="8"/>
        <v>0.19781038424862341</v>
      </c>
      <c r="M76" s="52">
        <v>73</v>
      </c>
      <c r="N76" s="52">
        <v>74</v>
      </c>
      <c r="O76" s="52">
        <f t="shared" ca="1" si="11"/>
        <v>1228</v>
      </c>
      <c r="P76" s="61">
        <f t="shared" ca="1" si="12"/>
        <v>16.142468476933626</v>
      </c>
      <c r="Q76" s="49">
        <f t="shared" ca="1" si="13"/>
        <v>19823</v>
      </c>
      <c r="R76" s="49"/>
      <c r="S76" s="49"/>
      <c r="T76" s="49"/>
      <c r="U76" s="49"/>
    </row>
    <row r="77" spans="1:22" ht="15" x14ac:dyDescent="0.25">
      <c r="A77" s="57">
        <v>75</v>
      </c>
      <c r="B77" s="58">
        <f t="shared" ca="1" si="7"/>
        <v>11645</v>
      </c>
      <c r="C77" s="59">
        <f t="shared" ca="1" si="9"/>
        <v>20506</v>
      </c>
      <c r="D77" s="60">
        <f t="shared" ca="1" si="10"/>
        <v>21487</v>
      </c>
      <c r="E77" s="66"/>
      <c r="F77" s="22">
        <v>75</v>
      </c>
      <c r="G77" s="44">
        <v>2452</v>
      </c>
      <c r="H77" s="44">
        <v>12037</v>
      </c>
      <c r="I77" s="44">
        <v>12275</v>
      </c>
      <c r="L77" s="49">
        <f t="shared" ca="1" si="8"/>
        <v>0.30968598772388545</v>
      </c>
      <c r="M77" s="52">
        <v>74</v>
      </c>
      <c r="N77" s="52">
        <v>75</v>
      </c>
      <c r="O77" s="52">
        <f t="shared" ca="1" si="11"/>
        <v>1243</v>
      </c>
      <c r="P77" s="61">
        <f t="shared" ca="1" si="12"/>
        <v>17.286375579619378</v>
      </c>
      <c r="Q77" s="49">
        <f ca="1">ROUND(O77*P77,0)</f>
        <v>21487</v>
      </c>
      <c r="R77" s="49"/>
      <c r="S77" s="49"/>
      <c r="T77" s="49"/>
      <c r="U77" s="49"/>
    </row>
    <row r="78" spans="1:22" ht="15" x14ac:dyDescent="0.25">
      <c r="A78"/>
      <c r="B78"/>
      <c r="C78"/>
      <c r="D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15" x14ac:dyDescent="0.25">
      <c r="A79"/>
      <c r="B79"/>
      <c r="C79"/>
      <c r="D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15" x14ac:dyDescent="0.25">
      <c r="A80"/>
      <c r="B80"/>
      <c r="C80"/>
      <c r="D80"/>
      <c r="E80" s="68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15" x14ac:dyDescent="0.25">
      <c r="A81"/>
      <c r="B81"/>
      <c r="C81"/>
      <c r="D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15" x14ac:dyDescent="0.25"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15" x14ac:dyDescent="0.25"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15" x14ac:dyDescent="0.25"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15" x14ac:dyDescent="0.25"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15" x14ac:dyDescent="0.25"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15" x14ac:dyDescent="0.25"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15" x14ac:dyDescent="0.25"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15" x14ac:dyDescent="0.25"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80"/>
  <sheetViews>
    <sheetView workbookViewId="0">
      <selection activeCell="AA25" sqref="AA25"/>
    </sheetView>
  </sheetViews>
  <sheetFormatPr defaultRowHeight="12.75" x14ac:dyDescent="0.2"/>
  <cols>
    <col min="1" max="1" width="4.42578125" style="11" bestFit="1" customWidth="1"/>
    <col min="2" max="5" width="9.140625" style="11"/>
    <col min="6" max="6" width="10.7109375" style="11" bestFit="1" customWidth="1"/>
    <col min="7" max="8" width="5" style="11" bestFit="1" customWidth="1"/>
    <col min="9" max="9" width="9.7109375" style="11" bestFit="1" customWidth="1"/>
    <col min="10" max="10" width="5.85546875" style="11" bestFit="1" customWidth="1"/>
    <col min="11" max="11" width="4.7109375" style="11" bestFit="1" customWidth="1"/>
    <col min="12" max="12" width="8.5703125" style="11" bestFit="1" customWidth="1"/>
    <col min="13" max="16384" width="9.140625" style="11"/>
  </cols>
  <sheetData>
    <row r="1" spans="1:17" ht="13.5" thickBot="1" x14ac:dyDescent="0.25">
      <c r="A1" s="10" t="s">
        <v>12</v>
      </c>
      <c r="B1" s="11" t="s">
        <v>13</v>
      </c>
      <c r="C1" s="11" t="s">
        <v>14</v>
      </c>
      <c r="D1" s="11" t="s">
        <v>15</v>
      </c>
      <c r="F1" s="12" t="s">
        <v>16</v>
      </c>
      <c r="G1" s="12" t="s">
        <v>17</v>
      </c>
      <c r="H1" s="12" t="s">
        <v>18</v>
      </c>
      <c r="I1" s="12" t="s">
        <v>19</v>
      </c>
      <c r="J1" s="12" t="s">
        <v>20</v>
      </c>
      <c r="K1" s="12" t="s">
        <v>21</v>
      </c>
      <c r="L1" s="12" t="s">
        <v>22</v>
      </c>
    </row>
    <row r="2" spans="1:17" ht="13.5" thickBot="1" x14ac:dyDescent="0.25">
      <c r="F2" s="13" t="str">
        <f>G2&amp;" - "&amp;H2</f>
        <v>100 - 200</v>
      </c>
      <c r="G2" s="14">
        <v>100</v>
      </c>
      <c r="H2" s="15">
        <f>G2+100</f>
        <v>200</v>
      </c>
      <c r="I2" s="16">
        <f t="shared" ref="I2:I14" si="0">COUNTIF($C$3:$C$77, "&lt;"&amp;H2)</f>
        <v>1</v>
      </c>
      <c r="J2" s="15">
        <f>I2</f>
        <v>1</v>
      </c>
      <c r="K2" s="17">
        <f>J2/$J$15</f>
        <v>1.3333333333333334E-2</v>
      </c>
      <c r="L2" s="18">
        <f>I2/$J$15</f>
        <v>1.3333333333333334E-2</v>
      </c>
      <c r="N2" s="19" t="s">
        <v>23</v>
      </c>
      <c r="O2" s="20">
        <f>AVERAGE(B$3:B$77)</f>
        <v>549.66666666666663</v>
      </c>
      <c r="P2" s="20">
        <f>AVERAGE(C$3:C$77)</f>
        <v>549.66666666666663</v>
      </c>
      <c r="Q2" s="21">
        <f>AVERAGE(D$3:D$77)</f>
        <v>549.66666666666663</v>
      </c>
    </row>
    <row r="3" spans="1:17" ht="13.5" thickBot="1" x14ac:dyDescent="0.25">
      <c r="A3" s="22">
        <v>1</v>
      </c>
      <c r="B3" s="23">
        <v>495</v>
      </c>
      <c r="C3" s="24">
        <v>176</v>
      </c>
      <c r="D3" s="25">
        <v>346</v>
      </c>
      <c r="F3" s="26" t="str">
        <f t="shared" ref="F3:F14" si="1">G3&amp;" - "&amp;H3</f>
        <v>200 - 300</v>
      </c>
      <c r="G3" s="27">
        <f>H2</f>
        <v>200</v>
      </c>
      <c r="H3" s="27">
        <f t="shared" ref="H3:H14" si="2">G3+100</f>
        <v>300</v>
      </c>
      <c r="I3" s="16">
        <f t="shared" si="0"/>
        <v>11</v>
      </c>
      <c r="J3" s="27">
        <f>I3-I2</f>
        <v>10</v>
      </c>
      <c r="K3" s="28">
        <f t="shared" ref="K3:K14" si="3">J3/$J$15</f>
        <v>0.13333333333333333</v>
      </c>
      <c r="L3" s="29">
        <f t="shared" ref="L3:L14" si="4">I3/$J$15</f>
        <v>0.14666666666666667</v>
      </c>
      <c r="N3" s="30" t="s">
        <v>24</v>
      </c>
      <c r="O3" s="31">
        <f>MAX(B$3:B$77)</f>
        <v>1330</v>
      </c>
      <c r="P3" s="31">
        <f>MAX(C$3:C$77)</f>
        <v>1330</v>
      </c>
      <c r="Q3" s="32">
        <f>MAX(D$3:D$77)</f>
        <v>1330</v>
      </c>
    </row>
    <row r="4" spans="1:17" ht="13.5" thickBot="1" x14ac:dyDescent="0.25">
      <c r="A4" s="22">
        <v>2</v>
      </c>
      <c r="B4" s="33">
        <v>204</v>
      </c>
      <c r="C4" s="34">
        <v>204</v>
      </c>
      <c r="D4" s="35">
        <v>775</v>
      </c>
      <c r="F4" s="26" t="str">
        <f t="shared" si="1"/>
        <v>300 - 400</v>
      </c>
      <c r="G4" s="27">
        <f t="shared" ref="G4:G13" si="5">H3</f>
        <v>300</v>
      </c>
      <c r="H4" s="27">
        <f t="shared" si="2"/>
        <v>400</v>
      </c>
      <c r="I4" s="16">
        <f t="shared" si="0"/>
        <v>24</v>
      </c>
      <c r="J4" s="27">
        <f t="shared" ref="J4:J14" si="6">I4-I3</f>
        <v>13</v>
      </c>
      <c r="K4" s="28">
        <f t="shared" si="3"/>
        <v>0.17333333333333334</v>
      </c>
      <c r="L4" s="29">
        <f t="shared" si="4"/>
        <v>0.32</v>
      </c>
      <c r="N4" s="30" t="s">
        <v>25</v>
      </c>
      <c r="O4" s="31">
        <f>MIN(B$3:B$77)</f>
        <v>176</v>
      </c>
      <c r="P4" s="31">
        <f>MIN(C$3:C$77)</f>
        <v>176</v>
      </c>
      <c r="Q4" s="32">
        <f>MIN(D$3:D$77)</f>
        <v>176</v>
      </c>
    </row>
    <row r="5" spans="1:17" ht="13.5" thickBot="1" x14ac:dyDescent="0.25">
      <c r="A5" s="22">
        <v>3</v>
      </c>
      <c r="B5" s="33">
        <v>318</v>
      </c>
      <c r="C5" s="34">
        <v>218</v>
      </c>
      <c r="D5" s="35">
        <v>572</v>
      </c>
      <c r="F5" s="26" t="str">
        <f t="shared" si="1"/>
        <v>400 - 500</v>
      </c>
      <c r="G5" s="27">
        <f t="shared" si="5"/>
        <v>400</v>
      </c>
      <c r="H5" s="27">
        <f t="shared" si="2"/>
        <v>500</v>
      </c>
      <c r="I5" s="16">
        <f t="shared" si="0"/>
        <v>33</v>
      </c>
      <c r="J5" s="27">
        <f t="shared" si="6"/>
        <v>9</v>
      </c>
      <c r="K5" s="28">
        <f t="shared" si="3"/>
        <v>0.12</v>
      </c>
      <c r="L5" s="29">
        <f t="shared" si="4"/>
        <v>0.44</v>
      </c>
      <c r="N5" s="30" t="s">
        <v>16</v>
      </c>
      <c r="O5" s="31">
        <f>O3-O4</f>
        <v>1154</v>
      </c>
      <c r="P5" s="31">
        <f>P3-P4</f>
        <v>1154</v>
      </c>
      <c r="Q5" s="32">
        <f>Q3-Q4</f>
        <v>1154</v>
      </c>
    </row>
    <row r="6" spans="1:17" ht="13.5" thickBot="1" x14ac:dyDescent="0.25">
      <c r="A6" s="22">
        <v>4</v>
      </c>
      <c r="B6" s="33">
        <v>802</v>
      </c>
      <c r="C6" s="34">
        <v>439</v>
      </c>
      <c r="D6" s="35">
        <v>455</v>
      </c>
      <c r="F6" s="26" t="str">
        <f t="shared" si="1"/>
        <v>500 - 600</v>
      </c>
      <c r="G6" s="27">
        <f t="shared" si="5"/>
        <v>500</v>
      </c>
      <c r="H6" s="27">
        <f t="shared" si="2"/>
        <v>600</v>
      </c>
      <c r="I6" s="16">
        <f t="shared" si="0"/>
        <v>49</v>
      </c>
      <c r="J6" s="27">
        <f t="shared" si="6"/>
        <v>16</v>
      </c>
      <c r="K6" s="28">
        <f t="shared" si="3"/>
        <v>0.21333333333333335</v>
      </c>
      <c r="L6" s="29">
        <f t="shared" si="4"/>
        <v>0.65333333333333332</v>
      </c>
      <c r="N6" s="30" t="s">
        <v>26</v>
      </c>
      <c r="O6" s="31">
        <f>_xlfn.STDEV.S(B$3:B$77)</f>
        <v>244.87626954727034</v>
      </c>
      <c r="P6" s="31">
        <f>_xlfn.STDEV.S(C$3:C$77)</f>
        <v>244.87626954727034</v>
      </c>
      <c r="Q6" s="32">
        <f>_xlfn.STDEV.S(D$3:D$77)</f>
        <v>244.87626954727034</v>
      </c>
    </row>
    <row r="7" spans="1:17" ht="13.5" thickBot="1" x14ac:dyDescent="0.25">
      <c r="A7" s="22">
        <v>5</v>
      </c>
      <c r="B7" s="33">
        <v>446</v>
      </c>
      <c r="C7" s="34">
        <v>229</v>
      </c>
      <c r="D7" s="35">
        <v>176</v>
      </c>
      <c r="F7" s="26" t="str">
        <f t="shared" si="1"/>
        <v>600 - 700</v>
      </c>
      <c r="G7" s="27">
        <f t="shared" si="5"/>
        <v>600</v>
      </c>
      <c r="H7" s="27">
        <f t="shared" si="2"/>
        <v>700</v>
      </c>
      <c r="I7" s="16">
        <f t="shared" si="0"/>
        <v>54</v>
      </c>
      <c r="J7" s="27">
        <f t="shared" si="6"/>
        <v>5</v>
      </c>
      <c r="K7" s="28">
        <f t="shared" si="3"/>
        <v>6.6666666666666666E-2</v>
      </c>
      <c r="L7" s="29">
        <f t="shared" si="4"/>
        <v>0.72</v>
      </c>
      <c r="N7" s="30" t="s">
        <v>27</v>
      </c>
      <c r="O7" s="31">
        <f>O6/O2</f>
        <v>0.44549958074094059</v>
      </c>
      <c r="P7" s="31">
        <f>P6/P2</f>
        <v>0.44549958074094059</v>
      </c>
      <c r="Q7" s="32">
        <f>Q6/Q2</f>
        <v>0.44549958074094059</v>
      </c>
    </row>
    <row r="8" spans="1:17" ht="13.5" thickBot="1" x14ac:dyDescent="0.25">
      <c r="A8" s="22">
        <v>6</v>
      </c>
      <c r="B8" s="33">
        <v>568</v>
      </c>
      <c r="C8" s="34">
        <v>249</v>
      </c>
      <c r="D8" s="35">
        <v>412</v>
      </c>
      <c r="F8" s="26" t="str">
        <f t="shared" si="1"/>
        <v>700 - 800</v>
      </c>
      <c r="G8" s="27">
        <f t="shared" si="5"/>
        <v>700</v>
      </c>
      <c r="H8" s="27">
        <f t="shared" si="2"/>
        <v>800</v>
      </c>
      <c r="I8" s="16">
        <f t="shared" si="0"/>
        <v>61</v>
      </c>
      <c r="J8" s="27">
        <f t="shared" si="6"/>
        <v>7</v>
      </c>
      <c r="K8" s="28">
        <f t="shared" si="3"/>
        <v>9.3333333333333338E-2</v>
      </c>
      <c r="L8" s="29">
        <f t="shared" si="4"/>
        <v>0.81333333333333335</v>
      </c>
      <c r="N8" s="30" t="s">
        <v>28</v>
      </c>
      <c r="O8" s="31">
        <f>O5/O2</f>
        <v>2.099454214675561</v>
      </c>
      <c r="P8" s="31">
        <f>P5/P2</f>
        <v>2.099454214675561</v>
      </c>
      <c r="Q8" s="32">
        <f>Q5/Q2</f>
        <v>2.099454214675561</v>
      </c>
    </row>
    <row r="9" spans="1:17" ht="13.5" thickBot="1" x14ac:dyDescent="0.25">
      <c r="A9" s="22">
        <v>7</v>
      </c>
      <c r="B9" s="33">
        <v>372</v>
      </c>
      <c r="C9" s="34">
        <v>227</v>
      </c>
      <c r="D9" s="35">
        <v>926</v>
      </c>
      <c r="F9" s="26" t="str">
        <f t="shared" si="1"/>
        <v>800 - 900</v>
      </c>
      <c r="G9" s="27">
        <f t="shared" si="5"/>
        <v>800</v>
      </c>
      <c r="H9" s="27">
        <f t="shared" si="2"/>
        <v>900</v>
      </c>
      <c r="I9" s="16">
        <f t="shared" si="0"/>
        <v>69</v>
      </c>
      <c r="J9" s="27">
        <f t="shared" si="6"/>
        <v>8</v>
      </c>
      <c r="K9" s="28">
        <f t="shared" si="3"/>
        <v>0.10666666666666667</v>
      </c>
      <c r="L9" s="29">
        <f t="shared" si="4"/>
        <v>0.92</v>
      </c>
      <c r="N9" s="36" t="s">
        <v>29</v>
      </c>
      <c r="O9" s="37">
        <f>SKEW(B$3:B$77)</f>
        <v>0.77576152004140142</v>
      </c>
      <c r="P9" s="37">
        <f>SKEW(C$3:C$77)</f>
        <v>0.77576152004140153</v>
      </c>
      <c r="Q9" s="38">
        <f>SKEW(D$3:D$77)</f>
        <v>0.77576152004140153</v>
      </c>
    </row>
    <row r="10" spans="1:17" ht="13.5" thickBot="1" x14ac:dyDescent="0.25">
      <c r="A10" s="22">
        <v>8</v>
      </c>
      <c r="B10" s="33">
        <v>281</v>
      </c>
      <c r="C10" s="34">
        <v>256</v>
      </c>
      <c r="D10" s="35">
        <v>710</v>
      </c>
      <c r="F10" s="26" t="str">
        <f t="shared" si="1"/>
        <v>900 - 1000</v>
      </c>
      <c r="G10" s="27">
        <f t="shared" si="5"/>
        <v>900</v>
      </c>
      <c r="H10" s="27">
        <f t="shared" si="2"/>
        <v>1000</v>
      </c>
      <c r="I10" s="16">
        <f t="shared" si="0"/>
        <v>71</v>
      </c>
      <c r="J10" s="27">
        <f t="shared" si="6"/>
        <v>2</v>
      </c>
      <c r="K10" s="28">
        <f t="shared" si="3"/>
        <v>2.6666666666666668E-2</v>
      </c>
      <c r="L10" s="29">
        <f t="shared" si="4"/>
        <v>0.94666666666666666</v>
      </c>
    </row>
    <row r="11" spans="1:17" ht="13.5" thickBot="1" x14ac:dyDescent="0.25">
      <c r="A11" s="22">
        <v>9</v>
      </c>
      <c r="B11" s="33">
        <v>676</v>
      </c>
      <c r="C11" s="34">
        <v>304</v>
      </c>
      <c r="D11" s="35">
        <v>514</v>
      </c>
      <c r="F11" s="26" t="str">
        <f t="shared" si="1"/>
        <v>1000 - 1100</v>
      </c>
      <c r="G11" s="27">
        <f t="shared" si="5"/>
        <v>1000</v>
      </c>
      <c r="H11" s="27">
        <f t="shared" si="2"/>
        <v>1100</v>
      </c>
      <c r="I11" s="16">
        <f t="shared" si="0"/>
        <v>73</v>
      </c>
      <c r="J11" s="27">
        <f t="shared" si="6"/>
        <v>2</v>
      </c>
      <c r="K11" s="28">
        <f t="shared" si="3"/>
        <v>2.6666666666666668E-2</v>
      </c>
      <c r="L11" s="29">
        <f t="shared" si="4"/>
        <v>0.97333333333333338</v>
      </c>
    </row>
    <row r="12" spans="1:17" ht="13.5" thickBot="1" x14ac:dyDescent="0.25">
      <c r="A12" s="22">
        <v>10</v>
      </c>
      <c r="B12" s="33">
        <v>755</v>
      </c>
      <c r="C12" s="34">
        <v>354</v>
      </c>
      <c r="D12" s="35">
        <v>281</v>
      </c>
      <c r="F12" s="26" t="str">
        <f t="shared" si="1"/>
        <v>1100 - 1200</v>
      </c>
      <c r="G12" s="27">
        <f t="shared" si="5"/>
        <v>1100</v>
      </c>
      <c r="H12" s="27">
        <f t="shared" si="2"/>
        <v>1200</v>
      </c>
      <c r="I12" s="16">
        <f t="shared" si="0"/>
        <v>74</v>
      </c>
      <c r="J12" s="27">
        <f t="shared" si="6"/>
        <v>1</v>
      </c>
      <c r="K12" s="28">
        <f t="shared" si="3"/>
        <v>1.3333333333333334E-2</v>
      </c>
      <c r="L12" s="29">
        <f t="shared" si="4"/>
        <v>0.98666666666666669</v>
      </c>
    </row>
    <row r="13" spans="1:17" ht="13.5" thickBot="1" x14ac:dyDescent="0.25">
      <c r="A13" s="22">
        <v>11</v>
      </c>
      <c r="B13" s="33">
        <v>503</v>
      </c>
      <c r="C13" s="34">
        <v>289</v>
      </c>
      <c r="D13" s="35">
        <v>412</v>
      </c>
      <c r="F13" s="26" t="str">
        <f t="shared" si="1"/>
        <v>1200 - 1300</v>
      </c>
      <c r="G13" s="27">
        <f t="shared" si="5"/>
        <v>1200</v>
      </c>
      <c r="H13" s="27">
        <f t="shared" si="2"/>
        <v>1300</v>
      </c>
      <c r="I13" s="16">
        <f t="shared" si="0"/>
        <v>74</v>
      </c>
      <c r="J13" s="27">
        <f t="shared" si="6"/>
        <v>0</v>
      </c>
      <c r="K13" s="28">
        <f t="shared" si="3"/>
        <v>0</v>
      </c>
      <c r="L13" s="29">
        <f t="shared" si="4"/>
        <v>0.98666666666666669</v>
      </c>
    </row>
    <row r="14" spans="1:17" ht="13.5" thickBot="1" x14ac:dyDescent="0.25">
      <c r="A14" s="22">
        <v>12</v>
      </c>
      <c r="B14" s="33">
        <v>511</v>
      </c>
      <c r="C14" s="34">
        <v>273</v>
      </c>
      <c r="D14" s="35">
        <v>939</v>
      </c>
      <c r="F14" s="39" t="str">
        <f t="shared" si="1"/>
        <v>1300 - 1400</v>
      </c>
      <c r="G14" s="40">
        <f>H13</f>
        <v>1300</v>
      </c>
      <c r="H14" s="40">
        <f t="shared" si="2"/>
        <v>1400</v>
      </c>
      <c r="I14" s="41">
        <f t="shared" si="0"/>
        <v>75</v>
      </c>
      <c r="J14" s="40">
        <f t="shared" si="6"/>
        <v>1</v>
      </c>
      <c r="K14" s="42">
        <f t="shared" si="3"/>
        <v>1.3333333333333334E-2</v>
      </c>
      <c r="L14" s="43">
        <f t="shared" si="4"/>
        <v>1</v>
      </c>
    </row>
    <row r="15" spans="1:17" x14ac:dyDescent="0.2">
      <c r="A15" s="22">
        <v>13</v>
      </c>
      <c r="B15" s="33">
        <v>229</v>
      </c>
      <c r="C15" s="34">
        <v>315</v>
      </c>
      <c r="D15" s="35">
        <v>718</v>
      </c>
      <c r="J15" s="44">
        <f>SUM(J2:J14)</f>
        <v>75</v>
      </c>
      <c r="K15" s="44">
        <f>SUM(K2:K14)</f>
        <v>0.99999999999999989</v>
      </c>
      <c r="L15" s="44"/>
    </row>
    <row r="16" spans="1:17" x14ac:dyDescent="0.2">
      <c r="A16" s="22">
        <v>14</v>
      </c>
      <c r="B16" s="33">
        <v>439</v>
      </c>
      <c r="C16" s="34">
        <v>346</v>
      </c>
      <c r="D16" s="35">
        <v>520</v>
      </c>
    </row>
    <row r="17" spans="1:4" x14ac:dyDescent="0.2">
      <c r="A17" s="22">
        <v>15</v>
      </c>
      <c r="B17" s="33">
        <v>412</v>
      </c>
      <c r="C17" s="34">
        <v>318</v>
      </c>
      <c r="D17" s="35">
        <v>289</v>
      </c>
    </row>
    <row r="18" spans="1:4" x14ac:dyDescent="0.2">
      <c r="A18" s="22">
        <v>16</v>
      </c>
      <c r="B18" s="33">
        <v>775</v>
      </c>
      <c r="C18" s="34">
        <v>330</v>
      </c>
      <c r="D18" s="35">
        <v>434</v>
      </c>
    </row>
    <row r="19" spans="1:4" x14ac:dyDescent="0.2">
      <c r="A19" s="22">
        <v>17</v>
      </c>
      <c r="B19" s="33">
        <v>330</v>
      </c>
      <c r="C19" s="34">
        <v>359</v>
      </c>
      <c r="D19" s="35">
        <v>1045</v>
      </c>
    </row>
    <row r="20" spans="1:4" x14ac:dyDescent="0.2">
      <c r="A20" s="22">
        <v>18</v>
      </c>
      <c r="B20" s="33">
        <v>289</v>
      </c>
      <c r="C20" s="34">
        <v>370</v>
      </c>
      <c r="D20" s="35">
        <v>719</v>
      </c>
    </row>
    <row r="21" spans="1:4" x14ac:dyDescent="0.2">
      <c r="A21" s="22">
        <v>19</v>
      </c>
      <c r="B21" s="33">
        <v>1045</v>
      </c>
      <c r="C21" s="34">
        <v>348</v>
      </c>
      <c r="D21" s="35">
        <v>529</v>
      </c>
    </row>
    <row r="22" spans="1:4" x14ac:dyDescent="0.2">
      <c r="A22" s="22">
        <v>20</v>
      </c>
      <c r="B22" s="33">
        <v>348</v>
      </c>
      <c r="C22" s="34">
        <v>281</v>
      </c>
      <c r="D22" s="35">
        <v>304</v>
      </c>
    </row>
    <row r="23" spans="1:4" x14ac:dyDescent="0.2">
      <c r="A23" s="22">
        <v>21</v>
      </c>
      <c r="B23" s="33">
        <v>249</v>
      </c>
      <c r="C23" s="34">
        <v>356</v>
      </c>
      <c r="D23" s="35">
        <v>439</v>
      </c>
    </row>
    <row r="24" spans="1:4" x14ac:dyDescent="0.2">
      <c r="A24" s="22">
        <v>22</v>
      </c>
      <c r="B24" s="33">
        <v>218</v>
      </c>
      <c r="C24" s="34">
        <v>372</v>
      </c>
      <c r="D24" s="35">
        <v>1045</v>
      </c>
    </row>
    <row r="25" spans="1:4" x14ac:dyDescent="0.2">
      <c r="A25" s="22">
        <v>23</v>
      </c>
      <c r="B25" s="33">
        <v>603</v>
      </c>
      <c r="C25" s="34">
        <v>377</v>
      </c>
      <c r="D25" s="35">
        <v>730</v>
      </c>
    </row>
    <row r="26" spans="1:4" x14ac:dyDescent="0.2">
      <c r="A26" s="22">
        <v>24</v>
      </c>
      <c r="B26" s="33">
        <v>412</v>
      </c>
      <c r="C26" s="34">
        <v>412</v>
      </c>
      <c r="D26" s="35">
        <v>532</v>
      </c>
    </row>
    <row r="27" spans="1:4" x14ac:dyDescent="0.2">
      <c r="A27" s="22">
        <v>25</v>
      </c>
      <c r="B27" s="33">
        <v>608</v>
      </c>
      <c r="C27" s="34">
        <v>503</v>
      </c>
      <c r="D27" s="35">
        <v>315</v>
      </c>
    </row>
    <row r="28" spans="1:4" x14ac:dyDescent="0.2">
      <c r="A28" s="22">
        <v>26</v>
      </c>
      <c r="B28" s="33">
        <v>540</v>
      </c>
      <c r="C28" s="34">
        <v>381</v>
      </c>
      <c r="D28" s="35">
        <v>446</v>
      </c>
    </row>
    <row r="29" spans="1:4" x14ac:dyDescent="0.2">
      <c r="A29" s="22">
        <v>27</v>
      </c>
      <c r="B29" s="33">
        <v>744</v>
      </c>
      <c r="C29" s="34">
        <v>434</v>
      </c>
      <c r="D29" s="35">
        <v>1133</v>
      </c>
    </row>
    <row r="30" spans="1:4" x14ac:dyDescent="0.2">
      <c r="A30" s="22">
        <v>28</v>
      </c>
      <c r="B30" s="33">
        <v>465</v>
      </c>
      <c r="C30" s="34">
        <v>229</v>
      </c>
      <c r="D30" s="35">
        <v>744</v>
      </c>
    </row>
    <row r="31" spans="1:4" x14ac:dyDescent="0.2">
      <c r="A31" s="22">
        <v>29</v>
      </c>
      <c r="B31" s="33">
        <v>577</v>
      </c>
      <c r="C31" s="34">
        <v>446</v>
      </c>
      <c r="D31" s="35">
        <v>540</v>
      </c>
    </row>
    <row r="32" spans="1:4" x14ac:dyDescent="0.2">
      <c r="A32" s="22">
        <v>30</v>
      </c>
      <c r="B32" s="33">
        <v>576</v>
      </c>
      <c r="C32" s="34">
        <v>450</v>
      </c>
      <c r="D32" s="35">
        <v>318</v>
      </c>
    </row>
    <row r="33" spans="1:4" x14ac:dyDescent="0.2">
      <c r="A33" s="22">
        <v>31</v>
      </c>
      <c r="B33" s="33">
        <v>681</v>
      </c>
      <c r="C33" s="34">
        <v>455</v>
      </c>
      <c r="D33" s="35">
        <v>450</v>
      </c>
    </row>
    <row r="34" spans="1:4" x14ac:dyDescent="0.2">
      <c r="A34" s="22">
        <v>32</v>
      </c>
      <c r="B34" s="33">
        <v>842</v>
      </c>
      <c r="C34" s="34">
        <v>465</v>
      </c>
      <c r="D34" s="35">
        <v>1330</v>
      </c>
    </row>
    <row r="35" spans="1:4" x14ac:dyDescent="0.2">
      <c r="A35" s="22">
        <v>33</v>
      </c>
      <c r="B35" s="33">
        <v>256</v>
      </c>
      <c r="C35" s="34">
        <v>495</v>
      </c>
      <c r="D35" s="35">
        <v>755</v>
      </c>
    </row>
    <row r="36" spans="1:4" x14ac:dyDescent="0.2">
      <c r="A36" s="22">
        <v>34</v>
      </c>
      <c r="B36" s="33">
        <v>851</v>
      </c>
      <c r="C36" s="34">
        <v>500</v>
      </c>
      <c r="D36" s="35">
        <v>568</v>
      </c>
    </row>
    <row r="37" spans="1:4" x14ac:dyDescent="0.2">
      <c r="A37" s="22">
        <v>35</v>
      </c>
      <c r="B37" s="33">
        <v>273</v>
      </c>
      <c r="C37" s="34">
        <v>412</v>
      </c>
      <c r="D37" s="35">
        <v>330</v>
      </c>
    </row>
    <row r="38" spans="1:4" x14ac:dyDescent="0.2">
      <c r="A38" s="22">
        <v>36</v>
      </c>
      <c r="B38" s="33">
        <v>856</v>
      </c>
      <c r="C38" s="34">
        <v>508</v>
      </c>
      <c r="D38" s="35">
        <v>348</v>
      </c>
    </row>
    <row r="39" spans="1:4" x14ac:dyDescent="0.2">
      <c r="A39" s="22">
        <v>37</v>
      </c>
      <c r="B39" s="33">
        <v>532</v>
      </c>
      <c r="C39" s="34">
        <v>511</v>
      </c>
      <c r="D39" s="35">
        <v>802</v>
      </c>
    </row>
    <row r="40" spans="1:4" x14ac:dyDescent="0.2">
      <c r="A40" s="22">
        <v>38</v>
      </c>
      <c r="B40" s="33">
        <v>508</v>
      </c>
      <c r="C40" s="34">
        <v>612</v>
      </c>
      <c r="D40" s="35">
        <v>576</v>
      </c>
    </row>
    <row r="41" spans="1:4" x14ac:dyDescent="0.2">
      <c r="A41" s="22">
        <v>39</v>
      </c>
      <c r="B41" s="33">
        <v>434</v>
      </c>
      <c r="C41" s="34">
        <v>511</v>
      </c>
      <c r="D41" s="35">
        <v>465</v>
      </c>
    </row>
    <row r="42" spans="1:4" x14ac:dyDescent="0.2">
      <c r="A42" s="22">
        <v>40</v>
      </c>
      <c r="B42" s="33">
        <v>597</v>
      </c>
      <c r="C42" s="34">
        <v>514</v>
      </c>
      <c r="D42" s="35">
        <v>204</v>
      </c>
    </row>
    <row r="43" spans="1:4" x14ac:dyDescent="0.2">
      <c r="A43" s="22">
        <v>41</v>
      </c>
      <c r="B43" s="33">
        <v>315</v>
      </c>
      <c r="C43" s="34">
        <v>520</v>
      </c>
      <c r="D43" s="35">
        <v>354</v>
      </c>
    </row>
    <row r="44" spans="1:4" x14ac:dyDescent="0.2">
      <c r="A44" s="22">
        <v>42</v>
      </c>
      <c r="B44" s="33">
        <v>1045</v>
      </c>
      <c r="C44" s="34">
        <v>710</v>
      </c>
      <c r="D44" s="35">
        <v>836</v>
      </c>
    </row>
    <row r="45" spans="1:4" x14ac:dyDescent="0.2">
      <c r="A45" s="22">
        <v>43</v>
      </c>
      <c r="B45" s="33">
        <v>370</v>
      </c>
      <c r="C45" s="34">
        <v>532</v>
      </c>
      <c r="D45" s="35">
        <v>577</v>
      </c>
    </row>
    <row r="46" spans="1:4" x14ac:dyDescent="0.2">
      <c r="A46" s="22">
        <v>44</v>
      </c>
      <c r="B46" s="33">
        <v>354</v>
      </c>
      <c r="C46" s="34">
        <v>540</v>
      </c>
      <c r="D46" s="35">
        <v>495</v>
      </c>
    </row>
    <row r="47" spans="1:4" x14ac:dyDescent="0.2">
      <c r="A47" s="22">
        <v>45</v>
      </c>
      <c r="B47" s="33">
        <v>500</v>
      </c>
      <c r="C47" s="34">
        <v>568</v>
      </c>
      <c r="D47" s="35">
        <v>218</v>
      </c>
    </row>
    <row r="48" spans="1:4" x14ac:dyDescent="0.2">
      <c r="A48" s="22">
        <v>46</v>
      </c>
      <c r="B48" s="33">
        <v>520</v>
      </c>
      <c r="C48" s="34">
        <v>572</v>
      </c>
      <c r="D48" s="35">
        <v>356</v>
      </c>
    </row>
    <row r="49" spans="1:4" x14ac:dyDescent="0.2">
      <c r="A49" s="22">
        <v>47</v>
      </c>
      <c r="B49" s="33">
        <v>356</v>
      </c>
      <c r="C49" s="34">
        <v>576</v>
      </c>
      <c r="D49" s="35">
        <v>842</v>
      </c>
    </row>
    <row r="50" spans="1:4" x14ac:dyDescent="0.2">
      <c r="A50" s="22">
        <v>48</v>
      </c>
      <c r="B50" s="33">
        <v>572</v>
      </c>
      <c r="C50" s="34">
        <v>577</v>
      </c>
      <c r="D50" s="35">
        <v>597</v>
      </c>
    </row>
    <row r="51" spans="1:4" x14ac:dyDescent="0.2">
      <c r="A51" s="22">
        <v>49</v>
      </c>
      <c r="B51" s="33">
        <v>514</v>
      </c>
      <c r="C51" s="34">
        <v>836</v>
      </c>
      <c r="D51" s="35">
        <v>500</v>
      </c>
    </row>
    <row r="52" spans="1:4" x14ac:dyDescent="0.2">
      <c r="A52" s="22">
        <v>50</v>
      </c>
      <c r="B52" s="33">
        <v>842</v>
      </c>
      <c r="C52" s="34">
        <v>603</v>
      </c>
      <c r="D52" s="35">
        <v>227</v>
      </c>
    </row>
    <row r="53" spans="1:4" x14ac:dyDescent="0.2">
      <c r="A53" s="22">
        <v>51</v>
      </c>
      <c r="B53" s="33">
        <v>176</v>
      </c>
      <c r="C53" s="34">
        <v>608</v>
      </c>
      <c r="D53" s="35">
        <v>359</v>
      </c>
    </row>
    <row r="54" spans="1:4" x14ac:dyDescent="0.2">
      <c r="A54" s="22">
        <v>52</v>
      </c>
      <c r="B54" s="33">
        <v>730</v>
      </c>
      <c r="C54" s="34">
        <v>511</v>
      </c>
      <c r="D54" s="35">
        <v>842</v>
      </c>
    </row>
    <row r="55" spans="1:4" x14ac:dyDescent="0.2">
      <c r="A55" s="22">
        <v>53</v>
      </c>
      <c r="B55" s="33">
        <v>377</v>
      </c>
      <c r="C55" s="34">
        <v>676</v>
      </c>
      <c r="D55" s="35">
        <v>603</v>
      </c>
    </row>
    <row r="56" spans="1:4" x14ac:dyDescent="0.2">
      <c r="A56" s="22">
        <v>54</v>
      </c>
      <c r="B56" s="33">
        <v>866</v>
      </c>
      <c r="C56" s="34">
        <v>681</v>
      </c>
      <c r="D56" s="35">
        <v>503</v>
      </c>
    </row>
    <row r="57" spans="1:4" x14ac:dyDescent="0.2">
      <c r="A57" s="22">
        <v>55</v>
      </c>
      <c r="B57" s="33">
        <v>939</v>
      </c>
      <c r="C57" s="34">
        <v>529</v>
      </c>
      <c r="D57" s="35">
        <v>229</v>
      </c>
    </row>
    <row r="58" spans="1:4" x14ac:dyDescent="0.2">
      <c r="A58" s="22">
        <v>56</v>
      </c>
      <c r="B58" s="33">
        <v>926</v>
      </c>
      <c r="C58" s="34">
        <v>718</v>
      </c>
      <c r="D58" s="35">
        <v>370</v>
      </c>
    </row>
    <row r="59" spans="1:4" x14ac:dyDescent="0.2">
      <c r="A59" s="22">
        <v>57</v>
      </c>
      <c r="B59" s="33">
        <v>229</v>
      </c>
      <c r="C59" s="34">
        <v>719</v>
      </c>
      <c r="D59" s="35">
        <v>843</v>
      </c>
    </row>
    <row r="60" spans="1:4" x14ac:dyDescent="0.2">
      <c r="A60" s="22">
        <v>58</v>
      </c>
      <c r="B60" s="33">
        <v>304</v>
      </c>
      <c r="C60" s="34">
        <v>730</v>
      </c>
      <c r="D60" s="35">
        <v>608</v>
      </c>
    </row>
    <row r="61" spans="1:4" x14ac:dyDescent="0.2">
      <c r="A61" s="22">
        <v>59</v>
      </c>
      <c r="B61" s="33">
        <v>450</v>
      </c>
      <c r="C61" s="34">
        <v>866</v>
      </c>
      <c r="D61" s="35">
        <v>508</v>
      </c>
    </row>
    <row r="62" spans="1:4" x14ac:dyDescent="0.2">
      <c r="A62" s="22">
        <v>60</v>
      </c>
      <c r="B62" s="33">
        <v>843</v>
      </c>
      <c r="C62" s="34">
        <v>755</v>
      </c>
      <c r="D62" s="35">
        <v>229</v>
      </c>
    </row>
    <row r="63" spans="1:4" x14ac:dyDescent="0.2">
      <c r="A63" s="22">
        <v>61</v>
      </c>
      <c r="B63" s="33">
        <v>1330</v>
      </c>
      <c r="C63" s="34">
        <v>775</v>
      </c>
      <c r="D63" s="35">
        <v>372</v>
      </c>
    </row>
    <row r="64" spans="1:4" x14ac:dyDescent="0.2">
      <c r="A64" s="22">
        <v>62</v>
      </c>
      <c r="B64" s="33">
        <v>455</v>
      </c>
      <c r="C64" s="34">
        <v>802</v>
      </c>
      <c r="D64" s="35">
        <v>851</v>
      </c>
    </row>
    <row r="65" spans="1:5" x14ac:dyDescent="0.2">
      <c r="A65" s="22">
        <v>63</v>
      </c>
      <c r="B65" s="33">
        <v>359</v>
      </c>
      <c r="C65" s="34">
        <v>597</v>
      </c>
      <c r="D65" s="35">
        <v>612</v>
      </c>
    </row>
    <row r="66" spans="1:5" x14ac:dyDescent="0.2">
      <c r="A66" s="22">
        <v>64</v>
      </c>
      <c r="B66" s="33">
        <v>1133</v>
      </c>
      <c r="C66" s="34">
        <v>842</v>
      </c>
      <c r="D66" s="35">
        <v>511</v>
      </c>
    </row>
    <row r="67" spans="1:5" x14ac:dyDescent="0.2">
      <c r="A67" s="22">
        <v>65</v>
      </c>
      <c r="B67" s="33">
        <v>710</v>
      </c>
      <c r="C67" s="34">
        <v>851</v>
      </c>
      <c r="D67" s="35">
        <v>249</v>
      </c>
    </row>
    <row r="68" spans="1:5" x14ac:dyDescent="0.2">
      <c r="A68" s="22">
        <v>66</v>
      </c>
      <c r="B68" s="33">
        <v>719</v>
      </c>
      <c r="C68" s="34">
        <v>843</v>
      </c>
      <c r="D68" s="35">
        <v>377</v>
      </c>
    </row>
    <row r="69" spans="1:5" x14ac:dyDescent="0.2">
      <c r="A69" s="22">
        <v>67</v>
      </c>
      <c r="B69" s="33">
        <v>346</v>
      </c>
      <c r="C69" s="34">
        <v>842</v>
      </c>
      <c r="D69" s="35">
        <v>856</v>
      </c>
    </row>
    <row r="70" spans="1:5" x14ac:dyDescent="0.2">
      <c r="A70" s="22">
        <v>68</v>
      </c>
      <c r="B70" s="33">
        <v>511</v>
      </c>
      <c r="C70" s="34">
        <v>856</v>
      </c>
      <c r="D70" s="35">
        <v>676</v>
      </c>
    </row>
    <row r="71" spans="1:5" x14ac:dyDescent="0.2">
      <c r="A71" s="22">
        <v>69</v>
      </c>
      <c r="B71" s="33">
        <v>718</v>
      </c>
      <c r="C71" s="34">
        <v>744</v>
      </c>
      <c r="D71" s="35">
        <v>511</v>
      </c>
    </row>
    <row r="72" spans="1:5" x14ac:dyDescent="0.2">
      <c r="A72" s="22">
        <v>70</v>
      </c>
      <c r="B72" s="33">
        <v>381</v>
      </c>
      <c r="C72" s="34">
        <v>926</v>
      </c>
      <c r="D72" s="35">
        <v>256</v>
      </c>
    </row>
    <row r="73" spans="1:5" x14ac:dyDescent="0.2">
      <c r="A73" s="22">
        <v>71</v>
      </c>
      <c r="B73" s="33">
        <v>529</v>
      </c>
      <c r="C73" s="34">
        <v>939</v>
      </c>
      <c r="D73" s="35">
        <v>381</v>
      </c>
    </row>
    <row r="74" spans="1:5" x14ac:dyDescent="0.2">
      <c r="A74" s="22">
        <v>72</v>
      </c>
      <c r="B74" s="33">
        <v>227</v>
      </c>
      <c r="C74" s="34">
        <v>1045</v>
      </c>
      <c r="D74" s="35">
        <v>866</v>
      </c>
    </row>
    <row r="75" spans="1:5" x14ac:dyDescent="0.2">
      <c r="A75" s="22">
        <v>73</v>
      </c>
      <c r="B75" s="33">
        <v>612</v>
      </c>
      <c r="C75" s="34">
        <v>1330</v>
      </c>
      <c r="D75" s="35">
        <v>681</v>
      </c>
    </row>
    <row r="76" spans="1:5" x14ac:dyDescent="0.2">
      <c r="A76" s="22">
        <v>74</v>
      </c>
      <c r="B76" s="33">
        <v>836</v>
      </c>
      <c r="C76" s="34">
        <v>1133</v>
      </c>
      <c r="D76" s="35">
        <v>511</v>
      </c>
    </row>
    <row r="77" spans="1:5" x14ac:dyDescent="0.2">
      <c r="A77" s="22">
        <v>75</v>
      </c>
      <c r="B77" s="33">
        <v>511</v>
      </c>
      <c r="C77" s="34">
        <v>1045</v>
      </c>
      <c r="D77" s="35">
        <v>273</v>
      </c>
    </row>
    <row r="80" spans="1:5" x14ac:dyDescent="0.2">
      <c r="E80" s="45"/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1.DNCBA.Incoming</vt:lpstr>
      <vt:lpstr>2.Ex3MAvs6MA</vt:lpstr>
      <vt:lpstr>3.ExMA.MADEx1</vt:lpstr>
      <vt:lpstr>4.DynMA-TS (2)</vt:lpstr>
      <vt:lpstr>5.SeveralDynMA</vt:lpstr>
      <vt:lpstr>0.ArdiData</vt:lpstr>
      <vt:lpstr>0.ArdiData&amp;FixedData</vt:lpstr>
      <vt:lpstr>BookData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2021-02-09T22:06:25Z</dcterms:modified>
</cp:coreProperties>
</file>