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Forecasting\ES-TreAdj-2021\"/>
    </mc:Choice>
  </mc:AlternateContent>
  <xr:revisionPtr revIDLastSave="0" documentId="13_ncr:1_{E097F323-8C93-4FA2-829F-56E274A4DD78}" xr6:coauthVersionLast="47" xr6:coauthVersionMax="47" xr10:uidLastSave="{00000000-0000-0000-0000-000000000000}"/>
  <bookViews>
    <workbookView xWindow="-120" yWindow="-120" windowWidth="29040" windowHeight="15720" xr2:uid="{749344A7-D4C7-4086-AD91-EB60B6A4E849}"/>
  </bookViews>
  <sheets>
    <sheet name="Sheet1" sheetId="1" r:id="rId1"/>
    <sheet name="MoreData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 a="1"/>
  <c r="E4" i="1" s="1"/>
  <c r="E5" i="1" a="1"/>
  <c r="E5" i="1" s="1"/>
  <c r="E6" i="1" a="1"/>
  <c r="E6" i="1"/>
  <c r="E7" i="1" a="1"/>
  <c r="E7" i="1"/>
  <c r="E8" i="1" a="1"/>
  <c r="E8" i="1" s="1"/>
  <c r="E9" i="1" a="1"/>
  <c r="E9" i="1" s="1"/>
  <c r="E10" i="1" a="1"/>
  <c r="E10" i="1"/>
  <c r="E11" i="1" a="1"/>
  <c r="E11" i="1"/>
  <c r="E12" i="1" a="1"/>
  <c r="E12" i="1" s="1"/>
  <c r="E13" i="1" a="1"/>
  <c r="E13" i="1" s="1"/>
  <c r="E14" i="1" a="1"/>
  <c r="E14" i="1"/>
  <c r="E15" i="1" a="1"/>
  <c r="E15" i="1" s="1"/>
  <c r="E16" i="1" a="1"/>
  <c r="E16" i="1" s="1"/>
  <c r="E17" i="1" a="1"/>
  <c r="E17" i="1" s="1"/>
  <c r="E18" i="1" a="1"/>
  <c r="E18" i="1"/>
  <c r="E19" i="1" a="1"/>
  <c r="E19" i="1" s="1"/>
  <c r="E20" i="1" a="1"/>
  <c r="E20" i="1" s="1"/>
  <c r="E21" i="1" a="1"/>
  <c r="E21" i="1" s="1"/>
  <c r="E22" i="1" a="1"/>
  <c r="E22" i="1"/>
  <c r="E23" i="1" a="1"/>
  <c r="E23" i="1" s="1"/>
  <c r="E24" i="1" a="1"/>
  <c r="E24" i="1" s="1"/>
  <c r="E25" i="1" a="1"/>
  <c r="E25" i="1" s="1"/>
  <c r="E26" i="1" a="1"/>
  <c r="E26" i="1"/>
  <c r="E27" i="1" a="1"/>
  <c r="E27" i="1" s="1"/>
  <c r="E28" i="1" a="1"/>
  <c r="E28" i="1" s="1"/>
  <c r="E29" i="1" a="1"/>
  <c r="E29" i="1" s="1"/>
  <c r="E30" i="1" a="1"/>
  <c r="E30" i="1" s="1"/>
  <c r="E3" i="1" a="1"/>
  <c r="E3" i="1" s="1"/>
  <c r="T2" i="1"/>
  <c r="P2" i="1"/>
  <c r="J23" i="1"/>
  <c r="J22" i="1"/>
  <c r="J21" i="1"/>
  <c r="J20" i="1"/>
  <c r="J24" i="1"/>
  <c r="J19" i="1"/>
  <c r="J16" i="1"/>
  <c r="J33" i="1"/>
  <c r="J32" i="1"/>
  <c r="J31" i="1"/>
  <c r="J30" i="1"/>
  <c r="AD3" i="1"/>
  <c r="K20" i="1" a="1"/>
  <c r="AD16" i="1"/>
  <c r="K24" i="1" a="1"/>
  <c r="K30" i="1" a="1"/>
  <c r="AD14" i="1"/>
  <c r="K32" i="1" a="1"/>
  <c r="K33" i="1" a="1"/>
  <c r="K23" i="1" a="1"/>
  <c r="AD12" i="1"/>
  <c r="K21" i="1" a="1"/>
  <c r="K19" i="1" a="1"/>
  <c r="AD9" i="1"/>
  <c r="AD7" i="1"/>
  <c r="K31" i="1" a="1"/>
  <c r="K22" i="1" a="1"/>
  <c r="AD5" i="1"/>
  <c r="K16" i="1" a="1"/>
  <c r="K22" i="1" l="1"/>
  <c r="K30" i="1"/>
  <c r="K33" i="1"/>
  <c r="K21" i="1"/>
  <c r="K32" i="1"/>
  <c r="K24" i="1"/>
  <c r="K20" i="1"/>
  <c r="K16" i="1"/>
  <c r="K31" i="1"/>
  <c r="K23" i="1"/>
  <c r="K19" i="1"/>
  <c r="J15" i="1" l="1"/>
  <c r="J14" i="1"/>
  <c r="G2" i="1"/>
  <c r="F2" i="1"/>
  <c r="H29" i="3"/>
  <c r="H28" i="3"/>
  <c r="H25" i="3"/>
  <c r="L24" i="3"/>
  <c r="H24" i="3"/>
  <c r="L23" i="3"/>
  <c r="H23" i="3"/>
  <c r="L22" i="3"/>
  <c r="H22" i="3"/>
  <c r="L21" i="3"/>
  <c r="H21" i="3"/>
  <c r="L20" i="3"/>
  <c r="H20" i="3"/>
  <c r="L19" i="3"/>
  <c r="H19" i="3"/>
  <c r="L18" i="3"/>
  <c r="H18" i="3"/>
  <c r="L17" i="3"/>
  <c r="H17" i="3"/>
  <c r="L16" i="3"/>
  <c r="H16" i="3"/>
  <c r="L15" i="3"/>
  <c r="H15" i="3"/>
  <c r="S14" i="3"/>
  <c r="L14" i="3"/>
  <c r="H14" i="3"/>
  <c r="L13" i="3"/>
  <c r="H12" i="3"/>
  <c r="H10" i="3"/>
  <c r="H8" i="3"/>
  <c r="H6" i="3"/>
  <c r="R4" i="3"/>
  <c r="R5" i="3" s="1"/>
  <c r="R6" i="3" s="1"/>
  <c r="R7" i="3" s="1"/>
  <c r="R8" i="3" s="1"/>
  <c r="R9" i="3" s="1"/>
  <c r="R10" i="3" s="1"/>
  <c r="R11" i="3" s="1"/>
  <c r="R12" i="3" s="1"/>
  <c r="R13" i="3" s="1"/>
  <c r="H4" i="3"/>
  <c r="R3" i="3"/>
  <c r="T2" i="3"/>
  <c r="U2" i="3" s="1"/>
  <c r="V2" i="3" s="1"/>
  <c r="W2" i="3" s="1"/>
  <c r="X2" i="3" s="1"/>
  <c r="Y2" i="3" s="1"/>
  <c r="Z2" i="3" s="1"/>
  <c r="AA2" i="3" s="1"/>
  <c r="AB2" i="3" s="1"/>
  <c r="AC2" i="3" s="1"/>
  <c r="S2" i="3"/>
  <c r="H2" i="3"/>
  <c r="J1" i="3"/>
  <c r="H13" i="3" s="1"/>
  <c r="I1" i="3"/>
  <c r="H26" i="3" s="1"/>
  <c r="M21" i="3" a="1"/>
  <c r="M18" i="3" a="1"/>
  <c r="M17" i="3" a="1"/>
  <c r="M19" i="3" a="1"/>
  <c r="M20" i="3" a="1"/>
  <c r="M23" i="3" a="1"/>
  <c r="K15" i="1" a="1"/>
  <c r="M24" i="3" a="1"/>
  <c r="K14" i="1" a="1"/>
  <c r="M14" i="3" a="1"/>
  <c r="M13" i="3" a="1"/>
  <c r="M15" i="3" a="1"/>
  <c r="M16" i="3" a="1"/>
  <c r="M22" i="3" a="1"/>
  <c r="C4" i="1" l="1"/>
  <c r="D3" i="1"/>
  <c r="K15" i="1"/>
  <c r="C3" i="1"/>
  <c r="C7" i="1"/>
  <c r="C30" i="1"/>
  <c r="C22" i="1"/>
  <c r="C14" i="1"/>
  <c r="C6" i="1"/>
  <c r="C19" i="1"/>
  <c r="C26" i="1"/>
  <c r="C10" i="1"/>
  <c r="C15" i="1"/>
  <c r="C29" i="1"/>
  <c r="C21" i="1"/>
  <c r="C13" i="1"/>
  <c r="C5" i="1"/>
  <c r="C27" i="1"/>
  <c r="C11" i="1"/>
  <c r="C18" i="1"/>
  <c r="C23" i="1"/>
  <c r="C28" i="1"/>
  <c r="C20" i="1"/>
  <c r="C12" i="1"/>
  <c r="C32" i="1"/>
  <c r="C31" i="1"/>
  <c r="C25" i="1"/>
  <c r="C17" i="1"/>
  <c r="C9" i="1"/>
  <c r="C24" i="1"/>
  <c r="C16" i="1"/>
  <c r="C8" i="1"/>
  <c r="H3" i="1"/>
  <c r="K14" i="1"/>
  <c r="M18" i="3"/>
  <c r="M22" i="3"/>
  <c r="M15" i="3"/>
  <c r="M19" i="3"/>
  <c r="M23" i="3"/>
  <c r="M24" i="3"/>
  <c r="M20" i="3"/>
  <c r="M17" i="3"/>
  <c r="M21" i="3"/>
  <c r="M16" i="3"/>
  <c r="M13" i="3"/>
  <c r="M14" i="3"/>
  <c r="H3" i="3"/>
  <c r="H7" i="3"/>
  <c r="H11" i="3"/>
  <c r="H27" i="3"/>
  <c r="K2" i="3"/>
  <c r="H5" i="3"/>
  <c r="H9" i="3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F3" i="1"/>
  <c r="G3" i="1" s="1"/>
  <c r="H4" i="1" s="1"/>
  <c r="I2" i="3"/>
  <c r="AC7" i="1" l="1" a="1"/>
  <c r="AC7" i="1" s="1"/>
  <c r="AC5" i="1" a="1"/>
  <c r="AC5" i="1" s="1"/>
  <c r="AC3" i="1" a="1"/>
  <c r="AC3" i="1" s="1"/>
  <c r="AC9" i="1" s="1" a="1"/>
  <c r="AC9" i="1" s="1"/>
  <c r="F4" i="1"/>
  <c r="G4" i="1" s="1"/>
  <c r="J2" i="3"/>
  <c r="K3" i="3" s="1"/>
  <c r="I3" i="3" l="1"/>
  <c r="J3" i="3" s="1"/>
  <c r="K4" i="3" l="1"/>
  <c r="I4" i="3" l="1"/>
  <c r="J4" i="3" l="1"/>
  <c r="K5" i="3" l="1"/>
  <c r="I5" i="3" l="1"/>
  <c r="J5" i="3" l="1"/>
  <c r="K6" i="3" l="1"/>
  <c r="I6" i="3" l="1"/>
  <c r="J6" i="3" l="1"/>
  <c r="K7" i="3" l="1"/>
  <c r="I7" i="3" s="1"/>
  <c r="J7" i="3" l="1"/>
  <c r="K8" i="3" l="1"/>
  <c r="I8" i="3" s="1"/>
  <c r="J8" i="3" l="1"/>
  <c r="K9" i="3" l="1"/>
  <c r="I9" i="3" s="1"/>
  <c r="J9" i="3" l="1"/>
  <c r="K10" i="3" l="1"/>
  <c r="I10" i="3" s="1"/>
  <c r="J10" i="3" l="1"/>
  <c r="K11" i="3" l="1"/>
  <c r="I11" i="3" s="1"/>
  <c r="J11" i="3" l="1"/>
  <c r="K12" i="3" l="1"/>
  <c r="I12" i="3" s="1"/>
  <c r="J12" i="3" l="1"/>
  <c r="K13" i="3" l="1"/>
  <c r="I13" i="3" s="1"/>
  <c r="J13" i="3" l="1"/>
  <c r="K14" i="3" l="1"/>
  <c r="I14" i="3" s="1"/>
  <c r="J14" i="3" l="1"/>
  <c r="K15" i="3" l="1"/>
  <c r="I15" i="3" s="1"/>
  <c r="J15" i="3" l="1"/>
  <c r="K16" i="3" l="1"/>
  <c r="I16" i="3" s="1"/>
  <c r="J16" i="3" l="1"/>
  <c r="K17" i="3" l="1"/>
  <c r="I17" i="3" s="1"/>
  <c r="J17" i="3" l="1"/>
  <c r="K18" i="3" l="1"/>
  <c r="I18" i="3" s="1"/>
  <c r="J18" i="3" l="1"/>
  <c r="K19" i="3" l="1"/>
  <c r="I19" i="3" s="1"/>
  <c r="J19" i="3" l="1"/>
  <c r="K20" i="3" l="1"/>
  <c r="I20" i="3" s="1"/>
  <c r="J20" i="3" l="1"/>
  <c r="K21" i="3" l="1"/>
  <c r="I21" i="3" s="1"/>
  <c r="J21" i="3" l="1"/>
  <c r="K22" i="3" l="1"/>
  <c r="I22" i="3" s="1"/>
  <c r="J22" i="3" l="1"/>
  <c r="K23" i="3" l="1"/>
  <c r="I23" i="3" s="1"/>
  <c r="J23" i="3" l="1"/>
  <c r="K24" i="3" l="1"/>
  <c r="I24" i="3" s="1"/>
  <c r="J24" i="3" l="1"/>
  <c r="K25" i="3" l="1"/>
  <c r="I25" i="3" s="1"/>
  <c r="J25" i="3" l="1"/>
  <c r="K26" i="3" l="1"/>
  <c r="I26" i="3" s="1"/>
  <c r="J26" i="3" l="1"/>
  <c r="K27" i="3" l="1"/>
  <c r="I27" i="3" s="1"/>
  <c r="J27" i="3" l="1"/>
  <c r="K28" i="3" l="1"/>
  <c r="I28" i="3" s="1"/>
  <c r="J28" i="3" s="1"/>
  <c r="K29" i="3" l="1"/>
  <c r="I29" i="3" l="1"/>
  <c r="J29" i="3" s="1"/>
  <c r="R2" i="3" a="1"/>
  <c r="R2" i="3" s="1"/>
  <c r="G28" i="3" l="1"/>
  <c r="G14" i="3"/>
  <c r="G13" i="3"/>
  <c r="G9" i="3"/>
  <c r="G5" i="3"/>
  <c r="G26" i="3"/>
  <c r="G29" i="3"/>
  <c r="G10" i="3"/>
  <c r="G6" i="3"/>
  <c r="G25" i="3"/>
  <c r="G24" i="3"/>
  <c r="G21" i="3"/>
  <c r="G20" i="3"/>
  <c r="G18" i="3"/>
  <c r="G15" i="3"/>
  <c r="G8" i="3"/>
  <c r="G23" i="3"/>
  <c r="G19" i="3"/>
  <c r="G17" i="3"/>
  <c r="G16" i="3"/>
  <c r="G4" i="3"/>
  <c r="G2" i="3"/>
  <c r="G27" i="3"/>
  <c r="G11" i="3"/>
  <c r="G7" i="3"/>
  <c r="G3" i="3"/>
  <c r="G22" i="3"/>
  <c r="G12" i="3"/>
  <c r="J29" i="1" l="1"/>
  <c r="J28" i="1"/>
  <c r="J27" i="1"/>
  <c r="J25" i="1"/>
  <c r="J26" i="1"/>
  <c r="J18" i="1"/>
  <c r="J17" i="1"/>
  <c r="K28" i="1" a="1"/>
  <c r="K27" i="1" a="1"/>
  <c r="K17" i="1" a="1"/>
  <c r="K25" i="1" a="1"/>
  <c r="K26" i="1" a="1"/>
  <c r="K18" i="1" a="1"/>
  <c r="K29" i="1" a="1"/>
  <c r="K18" i="1" l="1"/>
  <c r="K25" i="1"/>
  <c r="K27" i="1"/>
  <c r="K28" i="1"/>
  <c r="K26" i="1"/>
  <c r="K29" i="1"/>
  <c r="K17" i="1"/>
  <c r="Q3" i="1"/>
  <c r="R3" i="1" s="1"/>
  <c r="S3" i="1" s="1"/>
  <c r="T3" i="1" s="1"/>
  <c r="U3" i="1" s="1"/>
  <c r="V3" i="1" s="1"/>
  <c r="W3" i="1" s="1"/>
  <c r="X3" i="1" s="1"/>
  <c r="Y3" i="1" s="1"/>
  <c r="Z3" i="1" s="1"/>
  <c r="AA3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/>
  <c r="H5" i="1" l="1"/>
  <c r="F5" i="1" l="1"/>
  <c r="G5" i="1" s="1"/>
  <c r="H6" i="1" l="1"/>
  <c r="F6" i="1" l="1"/>
  <c r="G6" i="1" s="1"/>
  <c r="H7" i="1" l="1"/>
  <c r="F7" i="1" l="1"/>
  <c r="G7" i="1" s="1"/>
  <c r="H8" i="1" s="1"/>
  <c r="F8" i="1" s="1"/>
  <c r="G8" i="1" l="1"/>
  <c r="H9" i="1" s="1"/>
  <c r="F9" i="1" s="1"/>
  <c r="G9" i="1" s="1"/>
  <c r="H10" i="1" l="1"/>
  <c r="F10" i="1" s="1"/>
  <c r="G10" i="1" l="1"/>
  <c r="H11" i="1" l="1"/>
  <c r="F11" i="1" s="1"/>
  <c r="G11" i="1" l="1"/>
  <c r="H12" i="1" l="1"/>
  <c r="F12" i="1" s="1"/>
  <c r="G12" i="1" l="1"/>
  <c r="H13" i="1" l="1"/>
  <c r="F13" i="1" s="1"/>
  <c r="G13" i="1" l="1"/>
  <c r="H14" i="1" l="1"/>
  <c r="F14" i="1" s="1"/>
  <c r="G14" i="1" l="1"/>
  <c r="H15" i="1" l="1"/>
  <c r="F15" i="1" s="1"/>
  <c r="G15" i="1" l="1"/>
  <c r="H16" i="1" l="1"/>
  <c r="F16" i="1" s="1"/>
  <c r="G16" i="1" l="1"/>
  <c r="H17" i="1" l="1"/>
  <c r="F17" i="1" s="1"/>
  <c r="G17" i="1" l="1"/>
  <c r="H18" i="1" l="1"/>
  <c r="F18" i="1" s="1"/>
  <c r="G18" i="1" l="1"/>
  <c r="H19" i="1" l="1"/>
  <c r="F19" i="1" s="1"/>
  <c r="G19" i="1" l="1"/>
  <c r="H20" i="1" l="1"/>
  <c r="F20" i="1" l="1"/>
  <c r="G20" i="1" l="1"/>
  <c r="H21" i="1" l="1"/>
  <c r="F21" i="1" l="1"/>
  <c r="G21" i="1" l="1"/>
  <c r="H22" i="1" l="1"/>
  <c r="F22" i="1" l="1"/>
  <c r="G22" i="1" l="1"/>
  <c r="H23" i="1" l="1"/>
  <c r="F23" i="1" l="1"/>
  <c r="G23" i="1" l="1"/>
  <c r="H24" i="1" l="1"/>
  <c r="F24" i="1" l="1"/>
  <c r="G24" i="1" l="1"/>
  <c r="H25" i="1" l="1"/>
  <c r="F25" i="1" s="1"/>
  <c r="G25" i="1" l="1"/>
  <c r="H26" i="1" l="1"/>
  <c r="F26" i="1" s="1"/>
  <c r="G26" i="1" l="1"/>
  <c r="H27" i="1" l="1"/>
  <c r="F27" i="1" s="1"/>
  <c r="G27" i="1" l="1"/>
  <c r="H28" i="1" l="1"/>
  <c r="F28" i="1" s="1"/>
  <c r="G28" i="1" l="1"/>
  <c r="H29" i="1" l="1"/>
  <c r="F29" i="1" s="1"/>
  <c r="G29" i="1" l="1"/>
  <c r="H30" i="1" l="1"/>
  <c r="AC12" i="1" s="1" a="1"/>
  <c r="AC12" i="1" s="1"/>
  <c r="AC14" i="1" l="1" a="1"/>
  <c r="AC14" i="1" s="1"/>
  <c r="P3" i="1"/>
  <c r="AC16" i="1" a="1"/>
  <c r="AC16" i="1" s="1"/>
  <c r="F30" i="1"/>
  <c r="G30" i="1" s="1"/>
  <c r="H31" i="1" s="1"/>
  <c r="H3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<sst xmlns="http://schemas.openxmlformats.org/spreadsheetml/2006/main" count="49" uniqueCount="30">
  <si>
    <t>Period</t>
  </si>
  <si>
    <t>Regression</t>
  </si>
  <si>
    <t>TrAdjES</t>
  </si>
  <si>
    <t>DataSet1</t>
  </si>
  <si>
    <t>DataSet2</t>
  </si>
  <si>
    <t>DataSet3</t>
  </si>
  <si>
    <t>DataSet4</t>
  </si>
  <si>
    <t>DataSet5</t>
  </si>
  <si>
    <t>T0=SLOPE</t>
  </si>
  <si>
    <t>F1=L0+T0</t>
  </si>
  <si>
    <t>L0=INTERCEPT</t>
  </si>
  <si>
    <t>F2=L1+T1</t>
  </si>
  <si>
    <t>F(t+1)=Lt+Tt</t>
  </si>
  <si>
    <t>L1=(1-a)*F1+a*A1</t>
  </si>
  <si>
    <r>
      <t>T1=(1-b</t>
    </r>
    <r>
      <rPr>
        <sz val="11.65"/>
        <color theme="1"/>
        <rFont val="Book Antiqua"/>
        <family val="1"/>
      </rPr>
      <t>)*T0+b*</t>
    </r>
    <r>
      <rPr>
        <sz val="12.35"/>
        <color theme="1"/>
        <rFont val="Book Antiqua"/>
        <family val="1"/>
      </rPr>
      <t>(L1-L0)</t>
    </r>
  </si>
  <si>
    <t>Lt=(1-a)*Ft+a*At</t>
  </si>
  <si>
    <r>
      <t>Tt=(1-b</t>
    </r>
    <r>
      <rPr>
        <sz val="11.65"/>
        <color theme="1"/>
        <rFont val="Book Antiqua"/>
        <family val="1"/>
      </rPr>
      <t>)*T(t-1)+b*</t>
    </r>
    <r>
      <rPr>
        <sz val="12.35"/>
        <color theme="1"/>
        <rFont val="Book Antiqua"/>
        <family val="1"/>
      </rPr>
      <t>(Lt-L(t-1))</t>
    </r>
  </si>
  <si>
    <t>DataSet6</t>
  </si>
  <si>
    <t>DataSetRand</t>
  </si>
  <si>
    <t>MAD</t>
  </si>
  <si>
    <t>MSE</t>
  </si>
  <si>
    <t>MAPE</t>
  </si>
  <si>
    <t>SimpleES</t>
  </si>
  <si>
    <t>TS</t>
  </si>
  <si>
    <t>TreAdjES</t>
  </si>
  <si>
    <t>L0</t>
  </si>
  <si>
    <t>T0</t>
  </si>
  <si>
    <r>
      <rPr>
        <b/>
        <sz val="11"/>
        <rFont val="Symbol"/>
        <family val="1"/>
        <charset val="2"/>
      </rPr>
      <t>a</t>
    </r>
    <r>
      <rPr>
        <b/>
        <sz val="10.55"/>
        <rFont val="Book Antiqua"/>
        <family val="1"/>
      </rPr>
      <t>=</t>
    </r>
  </si>
  <si>
    <r>
      <rPr>
        <b/>
        <sz val="11"/>
        <rFont val="Symbol"/>
        <family val="1"/>
        <charset val="2"/>
      </rPr>
      <t>b</t>
    </r>
    <r>
      <rPr>
        <b/>
        <sz val="10.55"/>
        <rFont val="Book Antiqua"/>
        <family val="1"/>
      </rPr>
      <t>=</t>
    </r>
  </si>
  <si>
    <t>TS.SimpES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</si>
</sst>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2060"/>
      <name val="Book Antiqua"/>
      <family val="1"/>
    </font>
    <font>
      <sz val="11"/>
      <color rgb="FFFF0000"/>
      <name val="Book Antiqua"/>
      <family val="1"/>
    </font>
    <font>
      <sz val="11"/>
      <color rgb="FFC00000"/>
      <name val="Book Antiqua"/>
      <family val="1"/>
    </font>
    <font>
      <sz val="11.65"/>
      <color theme="1"/>
      <name val="Book Antiqua"/>
      <family val="1"/>
    </font>
    <font>
      <sz val="12.35"/>
      <color theme="1"/>
      <name val="Book Antiqua"/>
      <family val="1"/>
    </font>
    <font>
      <sz val="11"/>
      <name val="Book Antiqua"/>
      <family val="1"/>
    </font>
    <font>
      <sz val="11"/>
      <color rgb="FF0070C0"/>
      <name val="Book Antiqua"/>
      <family val="1"/>
    </font>
    <font>
      <sz val="12"/>
      <color rgb="FF000000"/>
      <name val="Book Antiqua"/>
      <family val="1"/>
    </font>
    <font>
      <b/>
      <sz val="11"/>
      <color theme="0"/>
      <name val="Book Antiqua"/>
      <family val="1"/>
    </font>
    <font>
      <b/>
      <sz val="11"/>
      <name val="Book Antiqua"/>
      <family val="1"/>
    </font>
    <font>
      <b/>
      <sz val="11"/>
      <name val="Book Antiqua"/>
      <family val="1"/>
      <charset val="2"/>
    </font>
    <font>
      <b/>
      <sz val="11"/>
      <name val="Symbol"/>
      <family val="1"/>
      <charset val="2"/>
    </font>
    <font>
      <b/>
      <sz val="10.55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0" xfId="0" applyFont="1"/>
    <xf numFmtId="0" fontId="5" fillId="0" borderId="0" xfId="0" applyFont="1" applyFill="1"/>
    <xf numFmtId="0" fontId="6" fillId="0" borderId="0" xfId="0" applyFont="1"/>
    <xf numFmtId="0" fontId="7" fillId="0" borderId="0" xfId="0" applyFont="1" applyFill="1"/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164" fontId="2" fillId="0" borderId="0" xfId="0" applyNumberFormat="1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2" fontId="2" fillId="2" borderId="5" xfId="0" applyNumberFormat="1" applyFont="1" applyFill="1" applyBorder="1"/>
    <xf numFmtId="2" fontId="2" fillId="2" borderId="7" xfId="0" applyNumberFormat="1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0" borderId="0" xfId="0" applyFont="1" applyFill="1"/>
    <xf numFmtId="0" fontId="2" fillId="2" borderId="7" xfId="0" applyFont="1" applyFill="1" applyBorder="1"/>
    <xf numFmtId="2" fontId="2" fillId="0" borderId="0" xfId="0" applyNumberFormat="1" applyFont="1"/>
    <xf numFmtId="0" fontId="6" fillId="0" borderId="0" xfId="0" applyFont="1" applyFill="1"/>
    <xf numFmtId="2" fontId="10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/>
    <xf numFmtId="0" fontId="5" fillId="0" borderId="0" xfId="1" applyFont="1" applyFill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2" fontId="2" fillId="3" borderId="5" xfId="0" applyNumberFormat="1" applyFont="1" applyFill="1" applyBorder="1"/>
    <xf numFmtId="2" fontId="2" fillId="3" borderId="7" xfId="0" applyNumberFormat="1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11" fillId="0" borderId="0" xfId="0" applyFont="1" applyFill="1"/>
    <xf numFmtId="2" fontId="12" fillId="0" borderId="0" xfId="0" applyNumberFormat="1" applyFont="1"/>
    <xf numFmtId="2" fontId="11" fillId="0" borderId="0" xfId="1" applyNumberFormat="1" applyFont="1" applyFill="1" applyAlignment="1">
      <alignment horizontal="center"/>
    </xf>
    <xf numFmtId="0" fontId="13" fillId="4" borderId="2" xfId="0" applyFont="1" applyFill="1" applyBorder="1"/>
    <xf numFmtId="0" fontId="13" fillId="4" borderId="4" xfId="0" applyFont="1" applyFill="1" applyBorder="1"/>
    <xf numFmtId="0" fontId="13" fillId="6" borderId="10" xfId="0" applyFont="1" applyFill="1" applyBorder="1"/>
    <xf numFmtId="0" fontId="13" fillId="6" borderId="10" xfId="0" applyFont="1" applyFill="1" applyBorder="1" applyAlignment="1">
      <alignment horizontal="left"/>
    </xf>
    <xf numFmtId="0" fontId="13" fillId="5" borderId="10" xfId="0" applyFont="1" applyFill="1" applyBorder="1" applyAlignment="1">
      <alignment horizontal="left"/>
    </xf>
    <xf numFmtId="0" fontId="10" fillId="0" borderId="0" xfId="0" applyFont="1" applyFill="1"/>
    <xf numFmtId="2" fontId="14" fillId="0" borderId="10" xfId="0" applyNumberFormat="1" applyFont="1" applyFill="1" applyBorder="1" applyAlignment="1">
      <alignment horizontal="left"/>
    </xf>
    <xf numFmtId="164" fontId="14" fillId="0" borderId="10" xfId="0" applyNumberFormat="1" applyFont="1" applyFill="1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164" fontId="14" fillId="0" borderId="11" xfId="0" applyNumberFormat="1" applyFont="1" applyFill="1" applyBorder="1" applyAlignment="1">
      <alignment horizontal="left"/>
    </xf>
    <xf numFmtId="0" fontId="15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left"/>
    </xf>
    <xf numFmtId="0" fontId="13" fillId="6" borderId="5" xfId="0" applyFont="1" applyFill="1" applyBorder="1"/>
    <xf numFmtId="0" fontId="15" fillId="0" borderId="7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left"/>
    </xf>
    <xf numFmtId="0" fontId="13" fillId="5" borderId="12" xfId="0" applyFont="1" applyFill="1" applyBorder="1" applyAlignment="1">
      <alignment horizontal="left"/>
    </xf>
    <xf numFmtId="0" fontId="13" fillId="5" borderId="14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2" fontId="14" fillId="0" borderId="7" xfId="0" applyNumberFormat="1" applyFont="1" applyFill="1" applyBorder="1" applyAlignment="1">
      <alignment horizontal="center"/>
    </xf>
    <xf numFmtId="2" fontId="14" fillId="0" borderId="9" xfId="0" applyNumberFormat="1" applyFont="1" applyFill="1" applyBorder="1" applyAlignment="1">
      <alignment horizontal="center"/>
    </xf>
    <xf numFmtId="0" fontId="13" fillId="6" borderId="1" xfId="0" applyFont="1" applyFill="1" applyBorder="1"/>
    <xf numFmtId="0" fontId="13" fillId="5" borderId="1" xfId="0" applyFont="1" applyFill="1" applyBorder="1" applyAlignment="1">
      <alignment horizontal="left"/>
    </xf>
    <xf numFmtId="1" fontId="11" fillId="0" borderId="0" xfId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</cellXfs>
  <cellStyles count="4">
    <cellStyle name="Normal" xfId="0" builtinId="0"/>
    <cellStyle name="Normal 2" xfId="2" xr:uid="{B65E0CF0-D176-4C64-A2E1-62FD6B826A5D}"/>
    <cellStyle name="Normal 2 2" xfId="1" xr:uid="{1186CB2D-389A-4AB3-880F-E85D18F9C0D5}"/>
    <cellStyle name="Normal 3 2" xfId="3" xr:uid="{0F26914E-3581-450D-A97C-76A92F9DFBBA}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Sheet1!$T$2</c:f>
          <c:strCache>
            <c:ptCount val="1"/>
            <c:pt idx="0">
              <c:v>Regression vs TrAdjES with α =0.5, β =0.5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Sheet1!$H$2</c:f>
              <c:strCache>
                <c:ptCount val="1"/>
                <c:pt idx="0">
                  <c:v>TrAdjES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Sheet1!$A$3:$A$30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(Sheet1!$I$3:$I$30,Sheet1!$C$2:$C$32)</c:f>
              <c:numCache>
                <c:formatCode>0.00</c:formatCode>
                <c:ptCount val="59"/>
                <c:pt idx="28" formatCode="General">
                  <c:v>0</c:v>
                </c:pt>
                <c:pt idx="29">
                  <c:v>19.785714285714285</c:v>
                </c:pt>
                <c:pt idx="30">
                  <c:v>21.777777777777775</c:v>
                </c:pt>
                <c:pt idx="31">
                  <c:v>23.769841269841269</c:v>
                </c:pt>
                <c:pt idx="32">
                  <c:v>25.761904761904759</c:v>
                </c:pt>
                <c:pt idx="33">
                  <c:v>27.753968253968253</c:v>
                </c:pt>
                <c:pt idx="34">
                  <c:v>29.746031746031747</c:v>
                </c:pt>
                <c:pt idx="35">
                  <c:v>31.738095238095237</c:v>
                </c:pt>
                <c:pt idx="36">
                  <c:v>33.730158730158728</c:v>
                </c:pt>
                <c:pt idx="37">
                  <c:v>35.722222222222221</c:v>
                </c:pt>
                <c:pt idx="38">
                  <c:v>37.714285714285715</c:v>
                </c:pt>
                <c:pt idx="39">
                  <c:v>39.706349206349202</c:v>
                </c:pt>
                <c:pt idx="40">
                  <c:v>41.698412698412696</c:v>
                </c:pt>
                <c:pt idx="41">
                  <c:v>43.69047619047619</c:v>
                </c:pt>
                <c:pt idx="42">
                  <c:v>45.682539682539684</c:v>
                </c:pt>
                <c:pt idx="43">
                  <c:v>47.674603174603178</c:v>
                </c:pt>
                <c:pt idx="44">
                  <c:v>49.666666666666671</c:v>
                </c:pt>
                <c:pt idx="45">
                  <c:v>51.658730158730158</c:v>
                </c:pt>
                <c:pt idx="46">
                  <c:v>53.650793650793652</c:v>
                </c:pt>
                <c:pt idx="47">
                  <c:v>55.642857142857146</c:v>
                </c:pt>
                <c:pt idx="48">
                  <c:v>57.63492063492064</c:v>
                </c:pt>
                <c:pt idx="49">
                  <c:v>59.626984126984127</c:v>
                </c:pt>
                <c:pt idx="50">
                  <c:v>61.61904761904762</c:v>
                </c:pt>
                <c:pt idx="51">
                  <c:v>63.611111111111114</c:v>
                </c:pt>
                <c:pt idx="52">
                  <c:v>65.603174603174608</c:v>
                </c:pt>
                <c:pt idx="53">
                  <c:v>67.595238095238102</c:v>
                </c:pt>
                <c:pt idx="54">
                  <c:v>69.587301587301596</c:v>
                </c:pt>
                <c:pt idx="55">
                  <c:v>71.57936507936509</c:v>
                </c:pt>
                <c:pt idx="56">
                  <c:v>73.571428571428584</c:v>
                </c:pt>
                <c:pt idx="57">
                  <c:v>75.563492063492077</c:v>
                </c:pt>
                <c:pt idx="58">
                  <c:v>77.555555555555557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3A-4AF7-843C-3C99C21DA2F0}"/>
            </c:ext>
          </c:extLst>
        </c:ser>
        <c:ser>
          <c:idx val="0"/>
          <c:order val="1"/>
          <c:tx>
            <c:strRef>
              <c:f>Sheet1!$B$2</c:f>
              <c:strCache>
                <c:ptCount val="1"/>
                <c:pt idx="0">
                  <c:v>DataSet1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Sheet1!$B$3:$B$30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FB-4242-8490-5D077C72EEDD}"/>
            </c:ext>
          </c:extLst>
        </c:ser>
        <c:ser>
          <c:idx val="2"/>
          <c:order val="2"/>
          <c:tx>
            <c:strRef>
              <c:f>Sheet1!$C$2</c:f>
              <c:strCache>
                <c:ptCount val="1"/>
                <c:pt idx="0">
                  <c:v>Regression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Sheet1!$A$3:$A$32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Sheet1!$C$3:$C$32</c:f>
              <c:numCache>
                <c:formatCode>0.00</c:formatCode>
                <c:ptCount val="30"/>
                <c:pt idx="0">
                  <c:v>19.785714285714285</c:v>
                </c:pt>
                <c:pt idx="1">
                  <c:v>21.777777777777775</c:v>
                </c:pt>
                <c:pt idx="2">
                  <c:v>23.769841269841269</c:v>
                </c:pt>
                <c:pt idx="3">
                  <c:v>25.761904761904759</c:v>
                </c:pt>
                <c:pt idx="4">
                  <c:v>27.753968253968253</c:v>
                </c:pt>
                <c:pt idx="5">
                  <c:v>29.746031746031747</c:v>
                </c:pt>
                <c:pt idx="6">
                  <c:v>31.738095238095237</c:v>
                </c:pt>
                <c:pt idx="7">
                  <c:v>33.730158730158728</c:v>
                </c:pt>
                <c:pt idx="8">
                  <c:v>35.722222222222221</c:v>
                </c:pt>
                <c:pt idx="9">
                  <c:v>37.714285714285715</c:v>
                </c:pt>
                <c:pt idx="10">
                  <c:v>39.706349206349202</c:v>
                </c:pt>
                <c:pt idx="11">
                  <c:v>41.698412698412696</c:v>
                </c:pt>
                <c:pt idx="12">
                  <c:v>43.69047619047619</c:v>
                </c:pt>
                <c:pt idx="13">
                  <c:v>45.682539682539684</c:v>
                </c:pt>
                <c:pt idx="14">
                  <c:v>47.674603174603178</c:v>
                </c:pt>
                <c:pt idx="15">
                  <c:v>49.666666666666671</c:v>
                </c:pt>
                <c:pt idx="16">
                  <c:v>51.658730158730158</c:v>
                </c:pt>
                <c:pt idx="17">
                  <c:v>53.650793650793652</c:v>
                </c:pt>
                <c:pt idx="18">
                  <c:v>55.642857142857146</c:v>
                </c:pt>
                <c:pt idx="19">
                  <c:v>57.63492063492064</c:v>
                </c:pt>
                <c:pt idx="20">
                  <c:v>59.626984126984127</c:v>
                </c:pt>
                <c:pt idx="21">
                  <c:v>61.61904761904762</c:v>
                </c:pt>
                <c:pt idx="22">
                  <c:v>63.611111111111114</c:v>
                </c:pt>
                <c:pt idx="23">
                  <c:v>65.603174603174608</c:v>
                </c:pt>
                <c:pt idx="24">
                  <c:v>67.595238095238102</c:v>
                </c:pt>
                <c:pt idx="25">
                  <c:v>69.587301587301596</c:v>
                </c:pt>
                <c:pt idx="26">
                  <c:v>71.57936507936509</c:v>
                </c:pt>
                <c:pt idx="27">
                  <c:v>73.571428571428584</c:v>
                </c:pt>
                <c:pt idx="28">
                  <c:v>75.563492063492077</c:v>
                </c:pt>
                <c:pt idx="29">
                  <c:v>77.555555555555557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FB-4242-8490-5D077C72EEDD}"/>
            </c:ext>
          </c:extLst>
        </c:ser>
        <c:ser>
          <c:idx val="3"/>
          <c:order val="3"/>
          <c:tx>
            <c:strRef>
              <c:f>Sheet1!$H$2</c:f>
              <c:strCache>
                <c:ptCount val="1"/>
                <c:pt idx="0">
                  <c:v>TrAdjES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Sheet1!$A$3:$A$32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Sheet1!$H$3:$H$32</c:f>
              <c:numCache>
                <c:formatCode>0.00</c:formatCode>
                <c:ptCount val="30"/>
                <c:pt idx="0">
                  <c:v>19.785714285714285</c:v>
                </c:pt>
                <c:pt idx="1">
                  <c:v>21.188492063492063</c:v>
                </c:pt>
                <c:pt idx="2">
                  <c:v>22.842757936507937</c:v>
                </c:pt>
                <c:pt idx="3">
                  <c:v>26.209201388888889</c:v>
                </c:pt>
                <c:pt idx="4">
                  <c:v>30.590122767857139</c:v>
                </c:pt>
                <c:pt idx="5">
                  <c:v>33.133052765376981</c:v>
                </c:pt>
                <c:pt idx="6">
                  <c:v>37.371254572792665</c:v>
                </c:pt>
                <c:pt idx="7">
                  <c:v>38.897541833302334</c:v>
                </c:pt>
                <c:pt idx="8">
                  <c:v>39.436300005231594</c:v>
                </c:pt>
                <c:pt idx="9">
                  <c:v>38.846604089888324</c:v>
                </c:pt>
                <c:pt idx="10">
                  <c:v>38.590105109744613</c:v>
                </c:pt>
                <c:pt idx="11">
                  <c:v>39.564329342236597</c:v>
                </c:pt>
                <c:pt idx="12">
                  <c:v>41.410359122923438</c:v>
                </c:pt>
                <c:pt idx="13">
                  <c:v>42.980784232536003</c:v>
                </c:pt>
                <c:pt idx="14">
                  <c:v>44.270800729208275</c:v>
                </c:pt>
                <c:pt idx="15">
                  <c:v>46.098108795242347</c:v>
                </c:pt>
                <c:pt idx="16">
                  <c:v>48.987235629448804</c:v>
                </c:pt>
                <c:pt idx="17">
                  <c:v>50.934990139189829</c:v>
                </c:pt>
                <c:pt idx="18">
                  <c:v>52.175119859262885</c:v>
                </c:pt>
                <c:pt idx="19">
                  <c:v>52.251404754483687</c:v>
                </c:pt>
                <c:pt idx="20">
                  <c:v>55.476696013473166</c:v>
                </c:pt>
                <c:pt idx="21">
                  <c:v>56.970167639599623</c:v>
                </c:pt>
                <c:pt idx="22">
                  <c:v>59.474361542762942</c:v>
                </c:pt>
                <c:pt idx="23">
                  <c:v>63.357868108653868</c:v>
                </c:pt>
                <c:pt idx="24">
                  <c:v>65.710154364435851</c:v>
                </c:pt>
                <c:pt idx="25">
                  <c:v>69.208758901217891</c:v>
                </c:pt>
                <c:pt idx="26">
                  <c:v>74.155871444304438</c:v>
                </c:pt>
                <c:pt idx="27">
                  <c:v>81.340459854771595</c:v>
                </c:pt>
                <c:pt idx="28">
                  <c:v>87.267869023698083</c:v>
                </c:pt>
                <c:pt idx="29">
                  <c:v>93.195278192624571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3FB-4242-8490-5D077C72EEDD}"/>
            </c:ext>
          </c:extLst>
        </c:ser>
        <c:ser>
          <c:idx val="4"/>
          <c:order val="4"/>
          <c:tx>
            <c:strRef>
              <c:f>Sheet1!$D$2</c:f>
              <c:strCache>
                <c:ptCount val="1"/>
                <c:pt idx="0">
                  <c:v>SimpleES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Sheet1!$D$3:$D$32</c:f>
              <c:numCache>
                <c:formatCode>0.00</c:formatCode>
                <c:ptCount val="30"/>
                <c:pt idx="0">
                  <c:v>17.793650793650791</c:v>
                </c:pt>
                <c:pt idx="1">
                  <c:v>18.396825396825395</c:v>
                </c:pt>
                <c:pt idx="2">
                  <c:v>19.698412698412696</c:v>
                </c:pt>
                <c:pt idx="3">
                  <c:v>22.349206349206348</c:v>
                </c:pt>
                <c:pt idx="4">
                  <c:v>25.674603174603174</c:v>
                </c:pt>
                <c:pt idx="5">
                  <c:v>27.837301587301589</c:v>
                </c:pt>
                <c:pt idx="6">
                  <c:v>31.418650793650794</c:v>
                </c:pt>
                <c:pt idx="7">
                  <c:v>33.209325396825399</c:v>
                </c:pt>
                <c:pt idx="8">
                  <c:v>34.604662698412696</c:v>
                </c:pt>
                <c:pt idx="9">
                  <c:v>35.302331349206348</c:v>
                </c:pt>
                <c:pt idx="10">
                  <c:v>36.151165674603178</c:v>
                </c:pt>
                <c:pt idx="11">
                  <c:v>37.575582837301589</c:v>
                </c:pt>
                <c:pt idx="12">
                  <c:v>39.287791418650798</c:v>
                </c:pt>
                <c:pt idx="13">
                  <c:v>40.643895709325399</c:v>
                </c:pt>
                <c:pt idx="14">
                  <c:v>41.821947854662696</c:v>
                </c:pt>
                <c:pt idx="15">
                  <c:v>43.410973927331348</c:v>
                </c:pt>
                <c:pt idx="16">
                  <c:v>45.705486963665678</c:v>
                </c:pt>
                <c:pt idx="17">
                  <c:v>47.352743481832839</c:v>
                </c:pt>
                <c:pt idx="18">
                  <c:v>48.676371740916423</c:v>
                </c:pt>
                <c:pt idx="19">
                  <c:v>49.338185870458211</c:v>
                </c:pt>
                <c:pt idx="20">
                  <c:v>52.169092935229102</c:v>
                </c:pt>
                <c:pt idx="21">
                  <c:v>53.584546467614551</c:v>
                </c:pt>
                <c:pt idx="22">
                  <c:v>55.792273233807279</c:v>
                </c:pt>
                <c:pt idx="23">
                  <c:v>58.89613661690364</c:v>
                </c:pt>
                <c:pt idx="24">
                  <c:v>60.948068308451823</c:v>
                </c:pt>
                <c:pt idx="25">
                  <c:v>63.974034154225912</c:v>
                </c:pt>
                <c:pt idx="26">
                  <c:v>67.987017077112952</c:v>
                </c:pt>
                <c:pt idx="27">
                  <c:v>73.493508538556483</c:v>
                </c:pt>
                <c:pt idx="28">
                  <c:v>73.493508538556483</c:v>
                </c:pt>
                <c:pt idx="29">
                  <c:v>73.493508538556483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3FB-4242-8490-5D077C72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321167"/>
        <c:axId val="1231319503"/>
      </c:scatterChart>
      <c:valAx>
        <c:axId val="1231321167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231319503"/>
        <c:crosses val="autoZero"/>
        <c:crossBetween val="midCat"/>
      </c:valAx>
      <c:valAx>
        <c:axId val="1231319503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231321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MoreData!$B$1</c:f>
              <c:strCache>
                <c:ptCount val="1"/>
                <c:pt idx="0">
                  <c:v>DataSet2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MoreData!$A$2:$A$29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MoreData!$C$2:$C$29</c:f>
              <c:numCache>
                <c:formatCode>General</c:formatCode>
                <c:ptCount val="28"/>
                <c:pt idx="0">
                  <c:v>29</c:v>
                </c:pt>
                <c:pt idx="1">
                  <c:v>24</c:v>
                </c:pt>
                <c:pt idx="2">
                  <c:v>29</c:v>
                </c:pt>
                <c:pt idx="3">
                  <c:v>30</c:v>
                </c:pt>
                <c:pt idx="4">
                  <c:v>33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40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47</c:v>
                </c:pt>
                <c:pt idx="17">
                  <c:v>47</c:v>
                </c:pt>
                <c:pt idx="18">
                  <c:v>51</c:v>
                </c:pt>
                <c:pt idx="19">
                  <c:v>52</c:v>
                </c:pt>
                <c:pt idx="20">
                  <c:v>55</c:v>
                </c:pt>
                <c:pt idx="21">
                  <c:v>55</c:v>
                </c:pt>
                <c:pt idx="22">
                  <c:v>57</c:v>
                </c:pt>
                <c:pt idx="23">
                  <c:v>57</c:v>
                </c:pt>
                <c:pt idx="24">
                  <c:v>62</c:v>
                </c:pt>
                <c:pt idx="25">
                  <c:v>69</c:v>
                </c:pt>
                <c:pt idx="26">
                  <c:v>74</c:v>
                </c:pt>
                <c:pt idx="27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6-4341-BD3C-FF4590204DFD}"/>
            </c:ext>
          </c:extLst>
        </c:ser>
        <c:ser>
          <c:idx val="1"/>
          <c:order val="1"/>
          <c:tx>
            <c:strRef>
              <c:f>MoreData!$K$1</c:f>
              <c:strCache>
                <c:ptCount val="1"/>
                <c:pt idx="0">
                  <c:v>TrAdjES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MoreData!$A$2:$A$29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MoreData!$K$2:$K$29</c:f>
              <c:numCache>
                <c:formatCode>0.00</c:formatCode>
                <c:ptCount val="28"/>
                <c:pt idx="0">
                  <c:v>24.987684729064046</c:v>
                </c:pt>
                <c:pt idx="1">
                  <c:v>31.17508210180624</c:v>
                </c:pt>
                <c:pt idx="2">
                  <c:v>34.225010262725775</c:v>
                </c:pt>
                <c:pt idx="3">
                  <c:v>34.943721777504102</c:v>
                </c:pt>
                <c:pt idx="4">
                  <c:v>35.067147090517231</c:v>
                </c:pt>
                <c:pt idx="5">
                  <c:v>36.612072974394501</c:v>
                </c:pt>
                <c:pt idx="6">
                  <c:v>37.731517672734498</c:v>
                </c:pt>
                <c:pt idx="7">
                  <c:v>37.858360603720875</c:v>
                </c:pt>
                <c:pt idx="8">
                  <c:v>38.207191918283854</c:v>
                </c:pt>
                <c:pt idx="9">
                  <c:v>38.829809595994377</c:v>
                </c:pt>
                <c:pt idx="10">
                  <c:v>39.68366603585104</c:v>
                </c:pt>
                <c:pt idx="11">
                  <c:v>39.939677746816621</c:v>
                </c:pt>
                <c:pt idx="12">
                  <c:v>42.082764165595243</c:v>
                </c:pt>
                <c:pt idx="13">
                  <c:v>43.133616333585756</c:v>
                </c:pt>
                <c:pt idx="14">
                  <c:v>44.125638334184572</c:v>
                </c:pt>
                <c:pt idx="15">
                  <c:v>45.090239750937833</c:v>
                </c:pt>
                <c:pt idx="16">
                  <c:v>46.799980521580004</c:v>
                </c:pt>
                <c:pt idx="17">
                  <c:v>48.954855776506093</c:v>
                </c:pt>
                <c:pt idx="18">
                  <c:v>50.543579459842611</c:v>
                </c:pt>
                <c:pt idx="19">
                  <c:v>50.952046436550226</c:v>
                </c:pt>
                <c:pt idx="20">
                  <c:v>52.918268315766475</c:v>
                </c:pt>
                <c:pt idx="21">
                  <c:v>53.671812176432987</c:v>
                </c:pt>
                <c:pt idx="22">
                  <c:v>58.130631062657983</c:v>
                </c:pt>
                <c:pt idx="23">
                  <c:v>60.327382740105989</c:v>
                </c:pt>
                <c:pt idx="24">
                  <c:v>60.843912893803498</c:v>
                </c:pt>
                <c:pt idx="25">
                  <c:v>69.39119974720137</c:v>
                </c:pt>
                <c:pt idx="26">
                  <c:v>77.567043237099966</c:v>
                </c:pt>
                <c:pt idx="27">
                  <c:v>84.763204172774266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D6-4341-BD3C-FF4590204DFD}"/>
            </c:ext>
          </c:extLst>
        </c:ser>
        <c:ser>
          <c:idx val="2"/>
          <c:order val="2"/>
          <c:tx>
            <c:strRef>
              <c:f>MoreData!$H$1</c:f>
              <c:strCache>
                <c:ptCount val="1"/>
                <c:pt idx="0">
                  <c:v>Regression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MoreData!$A$2:$A$29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MoreData!$H$2:$H$29</c:f>
              <c:numCache>
                <c:formatCode>0.00</c:formatCode>
                <c:ptCount val="28"/>
                <c:pt idx="0">
                  <c:v>24.987684729064046</c:v>
                </c:pt>
                <c:pt idx="1">
                  <c:v>26.665845648604275</c:v>
                </c:pt>
                <c:pt idx="2">
                  <c:v>28.344006568144508</c:v>
                </c:pt>
                <c:pt idx="3">
                  <c:v>30.022167487684737</c:v>
                </c:pt>
                <c:pt idx="4">
                  <c:v>31.700328407224966</c:v>
                </c:pt>
                <c:pt idx="5">
                  <c:v>33.378489326765191</c:v>
                </c:pt>
                <c:pt idx="6">
                  <c:v>35.056650246305423</c:v>
                </c:pt>
                <c:pt idx="7">
                  <c:v>36.734811165845656</c:v>
                </c:pt>
                <c:pt idx="8">
                  <c:v>38.412972085385881</c:v>
                </c:pt>
                <c:pt idx="9">
                  <c:v>40.091133004926114</c:v>
                </c:pt>
                <c:pt idx="10">
                  <c:v>41.769293924466339</c:v>
                </c:pt>
                <c:pt idx="11">
                  <c:v>43.447454844006572</c:v>
                </c:pt>
                <c:pt idx="12">
                  <c:v>45.125615763546804</c:v>
                </c:pt>
                <c:pt idx="13">
                  <c:v>46.803776683087037</c:v>
                </c:pt>
                <c:pt idx="14">
                  <c:v>48.481937602627262</c:v>
                </c:pt>
                <c:pt idx="15">
                  <c:v>50.160098522167488</c:v>
                </c:pt>
                <c:pt idx="16">
                  <c:v>51.83825944170772</c:v>
                </c:pt>
                <c:pt idx="17">
                  <c:v>53.516420361247953</c:v>
                </c:pt>
                <c:pt idx="18">
                  <c:v>55.194581280788185</c:v>
                </c:pt>
                <c:pt idx="19">
                  <c:v>56.87274220032841</c:v>
                </c:pt>
                <c:pt idx="20">
                  <c:v>58.550903119868636</c:v>
                </c:pt>
                <c:pt idx="21">
                  <c:v>60.229064039408868</c:v>
                </c:pt>
                <c:pt idx="22">
                  <c:v>61.907224958949101</c:v>
                </c:pt>
                <c:pt idx="23">
                  <c:v>63.585385878489326</c:v>
                </c:pt>
                <c:pt idx="24">
                  <c:v>65.263546798029552</c:v>
                </c:pt>
                <c:pt idx="25">
                  <c:v>66.941707717569784</c:v>
                </c:pt>
                <c:pt idx="26">
                  <c:v>68.619868637110017</c:v>
                </c:pt>
                <c:pt idx="27">
                  <c:v>70.298029556650249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D6-4341-BD3C-FF459020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321167"/>
        <c:axId val="1231319503"/>
      </c:scatterChart>
      <c:valAx>
        <c:axId val="1231321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319503"/>
        <c:crosses val="autoZero"/>
        <c:crossBetween val="midCat"/>
      </c:valAx>
      <c:valAx>
        <c:axId val="123131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321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8283</xdr:colOff>
      <xdr:row>15</xdr:row>
      <xdr:rowOff>2260</xdr:rowOff>
    </xdr:from>
    <xdr:to>
      <xdr:col>27</xdr:col>
      <xdr:colOff>200025</xdr:colOff>
      <xdr:row>33</xdr:row>
      <xdr:rowOff>28724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6497B0-2316-4F3F-9FDD-FC84098483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233631</xdr:colOff>
      <xdr:row>13</xdr:row>
      <xdr:rowOff>204249</xdr:rowOff>
    </xdr:from>
    <xdr:to>
      <xdr:col>29</xdr:col>
      <xdr:colOff>431318</xdr:colOff>
      <xdr:row>32</xdr:row>
      <xdr:rowOff>152761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288D1-C3E4-4879-AD9E-E2878E2FE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Forecasting/Main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Game1.5.50"/>
      <sheetName val="2.DNCBA.Incoming20"/>
      <sheetName val="3.LALB23"/>
      <sheetName val="4.Chopra12"/>
      <sheetName val="5.ArdiData75"/>
      <sheetName val="6.ArdiData75&amp;FixedData75"/>
      <sheetName val="6a.ArdiOdd"/>
      <sheetName val="6.bArdiEven"/>
      <sheetName val="7.BookData75"/>
      <sheetName val="8.ArdiDataNew84"/>
      <sheetName val="9.ArdiDataNew28"/>
      <sheetName val="10.ArdiData28Fixed"/>
      <sheetName val="Stationary28"/>
      <sheetName val="8b.ArdiData28Fixed"/>
      <sheetName val="8c.ArdiData28Fixed"/>
      <sheetName val="8d.ArdiData28Fixed"/>
      <sheetName val="8e.ArdiData28Fixed"/>
      <sheetName val="8f.ArdiData28Fixed)"/>
      <sheetName val="8g.ArdiData28Fixed"/>
      <sheetName val="8h.ArdiData28Fix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>
            <v>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4481-8AC6-4C4D-8CDA-0BAD26EA695C}">
  <dimension ref="A1:AE36"/>
  <sheetViews>
    <sheetView tabSelected="1" zoomScale="110" zoomScaleNormal="110" workbookViewId="0">
      <selection activeCell="E3" sqref="E3"/>
    </sheetView>
  </sheetViews>
  <sheetFormatPr defaultRowHeight="16.5"/>
  <cols>
    <col min="1" max="1" width="7.140625" style="2" bestFit="1" customWidth="1"/>
    <col min="2" max="2" width="9.7109375" style="20" bestFit="1" customWidth="1"/>
    <col min="3" max="3" width="11.140625" style="20" bestFit="1" customWidth="1"/>
    <col min="4" max="4" width="9.85546875" style="2" bestFit="1" customWidth="1"/>
    <col min="5" max="5" width="11.42578125" style="2" bestFit="1" customWidth="1"/>
    <col min="6" max="7" width="7.28515625" style="2" customWidth="1"/>
    <col min="8" max="8" width="9.28515625" style="2" bestFit="1" customWidth="1"/>
    <col min="9" max="9" width="5.140625" style="2" customWidth="1"/>
    <col min="10" max="10" width="5.7109375" style="2" customWidth="1"/>
    <col min="11" max="14" width="5.42578125" style="2" customWidth="1"/>
    <col min="15" max="15" width="10.28515625" style="2" customWidth="1"/>
    <col min="16" max="16" width="6.140625" style="2" bestFit="1" customWidth="1"/>
    <col min="17" max="27" width="7.140625" style="2" customWidth="1"/>
    <col min="28" max="28" width="1.5703125" style="2" customWidth="1"/>
    <col min="29" max="29" width="10.140625" style="2" bestFit="1" customWidth="1"/>
    <col min="30" max="30" width="43.5703125" style="2" bestFit="1" customWidth="1"/>
    <col min="31" max="16384" width="9.140625" style="2"/>
  </cols>
  <sheetData>
    <row r="1" spans="1:31" ht="17.25" thickBot="1">
      <c r="F1" s="41" t="s">
        <v>25</v>
      </c>
      <c r="G1" s="42" t="s">
        <v>26</v>
      </c>
      <c r="I1" s="43" t="s">
        <v>22</v>
      </c>
      <c r="J1" s="53"/>
      <c r="K1" s="58" t="s">
        <v>2</v>
      </c>
      <c r="L1" s="59"/>
      <c r="M1" s="59"/>
      <c r="N1" s="60"/>
      <c r="O1" s="46"/>
      <c r="AC1" s="63" t="s">
        <v>22</v>
      </c>
    </row>
    <row r="2" spans="1:31" ht="17.25" thickBot="1">
      <c r="A2" s="2" t="s">
        <v>0</v>
      </c>
      <c r="B2" s="3" t="s">
        <v>3</v>
      </c>
      <c r="C2" s="23" t="s">
        <v>1</v>
      </c>
      <c r="D2" s="38" t="s">
        <v>22</v>
      </c>
      <c r="E2" s="66" t="s">
        <v>29</v>
      </c>
      <c r="F2" s="61">
        <f>INTERCEPT($B$3:$B$30,$A$3:$A$30)</f>
        <v>17.793650793650791</v>
      </c>
      <c r="G2" s="62">
        <f>SLOPE($B$3:$B$30,$A$3:$A$30)</f>
        <v>1.9920634920634923</v>
      </c>
      <c r="H2" s="5" t="s">
        <v>2</v>
      </c>
      <c r="I2" s="51" t="s">
        <v>27</v>
      </c>
      <c r="J2" s="52">
        <v>0.5</v>
      </c>
      <c r="K2" s="54" t="s">
        <v>27</v>
      </c>
      <c r="L2" s="55">
        <v>0.5</v>
      </c>
      <c r="M2" s="56" t="s">
        <v>28</v>
      </c>
      <c r="N2" s="57">
        <v>0.5</v>
      </c>
      <c r="P2" s="2" t="str">
        <f>AC11</f>
        <v>MAD</v>
      </c>
      <c r="Q2" s="2">
        <v>0</v>
      </c>
      <c r="R2" s="2">
        <v>0.1</v>
      </c>
      <c r="T2" s="2" t="str">
        <f>C2&amp;" vs "&amp;H2&amp;" with "&amp;_xlfn.UNICHAR(945)&amp;" ="&amp;L2&amp;", "&amp;_xlfn.UNICHAR(946)&amp;" ="&amp;N2</f>
        <v>Regression vs TrAdjES with α =0.5, β =0.5</v>
      </c>
      <c r="AC2" s="43" t="s">
        <v>19</v>
      </c>
    </row>
    <row r="3" spans="1:31" ht="17.25" thickBot="1">
      <c r="A3" s="2">
        <v>1</v>
      </c>
      <c r="B3" s="27">
        <v>19</v>
      </c>
      <c r="C3" s="26">
        <f t="shared" ref="C3:C32" si="0">$F$2+$G$2*A3</f>
        <v>19.785714285714285</v>
      </c>
      <c r="D3" s="40">
        <f>F2</f>
        <v>17.793650793650791</v>
      </c>
      <c r="E3" s="65" cm="1">
        <f t="array" ref="E3">SUM(B$3:B3-D$3:D3)/AVERAGE(ABS(B$3:B3-D$3:D3))</f>
        <v>1</v>
      </c>
      <c r="F3" s="24">
        <f t="shared" ref="F3:F30" si="1">(1-$L$2)*H3+$L$2*B3</f>
        <v>19.392857142857142</v>
      </c>
      <c r="G3" s="24">
        <f t="shared" ref="G3:G30" si="2">(1-$N$2)*G2+$N$2*(F3-F2)</f>
        <v>1.7956349206349218</v>
      </c>
      <c r="H3" s="25">
        <f>F2+G2</f>
        <v>19.785714285714285</v>
      </c>
      <c r="I3" s="8"/>
      <c r="P3" s="2">
        <f>AC12</f>
        <v>1.7093853637560088</v>
      </c>
      <c r="Q3" s="2">
        <f>Q2</f>
        <v>0</v>
      </c>
      <c r="R3" s="2">
        <f t="shared" ref="R3:AA3" si="3">Q3+$R$2</f>
        <v>0.1</v>
      </c>
      <c r="S3" s="2">
        <f t="shared" si="3"/>
        <v>0.2</v>
      </c>
      <c r="T3" s="2">
        <f t="shared" si="3"/>
        <v>0.30000000000000004</v>
      </c>
      <c r="U3" s="2">
        <f t="shared" si="3"/>
        <v>0.4</v>
      </c>
      <c r="V3" s="2">
        <f t="shared" si="3"/>
        <v>0.5</v>
      </c>
      <c r="W3" s="2">
        <f t="shared" si="3"/>
        <v>0.6</v>
      </c>
      <c r="X3" s="2">
        <f t="shared" si="3"/>
        <v>0.7</v>
      </c>
      <c r="Y3" s="2">
        <f t="shared" si="3"/>
        <v>0.79999999999999993</v>
      </c>
      <c r="Z3" s="2">
        <f t="shared" si="3"/>
        <v>0.89999999999999991</v>
      </c>
      <c r="AA3" s="2">
        <f t="shared" si="3"/>
        <v>0.99999999999999989</v>
      </c>
      <c r="AC3" s="47" cm="1">
        <f t="array" ref="AC3">AVERAGE(ABS(B3:B30-D3:D30))</f>
        <v>4.4252216768305308</v>
      </c>
      <c r="AD3" s="2" t="str">
        <f ca="1">_xlfn.FORMULATEXT(AC3)</f>
        <v>=AVERAGE(ABS(B3:B30-D3:D30))</v>
      </c>
    </row>
    <row r="4" spans="1:31">
      <c r="A4" s="2">
        <v>2</v>
      </c>
      <c r="B4" s="27">
        <v>21</v>
      </c>
      <c r="C4" s="26">
        <f t="shared" si="0"/>
        <v>21.777777777777775</v>
      </c>
      <c r="D4" s="40">
        <f t="shared" ref="D4:D30" si="4">(1-$J$2)*D3+$J$2*B3</f>
        <v>18.396825396825395</v>
      </c>
      <c r="E4" s="65" cm="1">
        <f t="array" ref="E4">SUM(B$3:B4-D$3:D4)/AVERAGE(ABS(B$3:B4-D$3:D4))</f>
        <v>2</v>
      </c>
      <c r="F4" s="24">
        <f t="shared" si="1"/>
        <v>21.094246031746032</v>
      </c>
      <c r="G4" s="24">
        <f t="shared" si="2"/>
        <v>1.7485119047619055</v>
      </c>
      <c r="H4" s="25">
        <f t="shared" ref="H4:H30" si="5">F3+G3</f>
        <v>21.188492063492063</v>
      </c>
      <c r="I4" s="8"/>
      <c r="J4" s="10" t="s">
        <v>10</v>
      </c>
      <c r="K4" s="11"/>
      <c r="L4" s="11"/>
      <c r="M4" s="11"/>
      <c r="N4" s="12"/>
      <c r="O4" s="2">
        <v>0</v>
      </c>
      <c r="P4" s="2">
        <f>O4</f>
        <v>0</v>
      </c>
      <c r="Q4" s="9">
        <f t="dataTable" ref="Q4:AA14" dt2D="1" dtr="1" r1="N2" r2="L2"/>
        <v>2.8599773242630482</v>
      </c>
      <c r="R4" s="9">
        <v>2.8599773242630482</v>
      </c>
      <c r="S4" s="9">
        <v>2.8599773242630482</v>
      </c>
      <c r="T4" s="9">
        <v>2.8599773242630482</v>
      </c>
      <c r="U4" s="9">
        <v>2.8599773242630482</v>
      </c>
      <c r="V4" s="9">
        <v>2.8599773242630482</v>
      </c>
      <c r="W4" s="9">
        <v>2.8599773242630482</v>
      </c>
      <c r="X4" s="9">
        <v>2.8599773242630482</v>
      </c>
      <c r="Y4" s="9">
        <v>2.8599773242630482</v>
      </c>
      <c r="Z4" s="9">
        <v>2.8599773242630482</v>
      </c>
      <c r="AA4" s="9">
        <v>2.8599773242630482</v>
      </c>
      <c r="AC4" s="44" t="s">
        <v>20</v>
      </c>
    </row>
    <row r="5" spans="1:31">
      <c r="A5" s="2">
        <v>3</v>
      </c>
      <c r="B5" s="27">
        <v>25</v>
      </c>
      <c r="C5" s="26">
        <f t="shared" si="0"/>
        <v>23.769841269841269</v>
      </c>
      <c r="D5" s="40">
        <f t="shared" si="4"/>
        <v>19.698412698412696</v>
      </c>
      <c r="E5" s="65" cm="1">
        <f t="array" ref="E5">SUM(B$3:B5-D$3:D5)/AVERAGE(ABS(B$3:B5-D$3:D5))</f>
        <v>3</v>
      </c>
      <c r="F5" s="24">
        <f t="shared" si="1"/>
        <v>23.921378968253968</v>
      </c>
      <c r="G5" s="24">
        <f t="shared" si="2"/>
        <v>2.2878224206349209</v>
      </c>
      <c r="H5" s="25">
        <f t="shared" si="5"/>
        <v>22.842757936507937</v>
      </c>
      <c r="I5" s="8"/>
      <c r="J5" s="13" t="s">
        <v>8</v>
      </c>
      <c r="K5" s="14"/>
      <c r="L5" s="14"/>
      <c r="M5" s="14"/>
      <c r="N5" s="15"/>
      <c r="O5" s="2">
        <v>0.1</v>
      </c>
      <c r="P5" s="2">
        <f t="shared" ref="P5:P14" si="6">P4+$O$5</f>
        <v>0.1</v>
      </c>
      <c r="Q5" s="9">
        <v>2.7622516059073563</v>
      </c>
      <c r="R5" s="9">
        <v>2.9973967988883139</v>
      </c>
      <c r="S5" s="9">
        <v>3.2119725577145073</v>
      </c>
      <c r="T5" s="9">
        <v>3.3784248180039427</v>
      </c>
      <c r="U5" s="9">
        <v>3.5050400781096593</v>
      </c>
      <c r="V5" s="9">
        <v>3.5790600121411287</v>
      </c>
      <c r="W5" s="9">
        <v>3.5626809730020179</v>
      </c>
      <c r="X5" s="9">
        <v>3.4578039529244435</v>
      </c>
      <c r="Y5" s="9">
        <v>3.3990752940057893</v>
      </c>
      <c r="Z5" s="9">
        <v>3.3247744314777976</v>
      </c>
      <c r="AA5" s="9">
        <v>3.2158969737414358</v>
      </c>
      <c r="AC5" s="47" cm="1">
        <f t="array" ref="AC5">AVERAGE((B3:B30-D3:D30)^2)</f>
        <v>26.901242815968651</v>
      </c>
      <c r="AD5" s="2" t="str">
        <f ca="1">_xlfn.FORMULATEXT(AC5)</f>
        <v>=AVERAGE((B3:B30-D3:D30)^2)</v>
      </c>
      <c r="AE5" s="39"/>
    </row>
    <row r="6" spans="1:31">
      <c r="A6" s="2">
        <v>4</v>
      </c>
      <c r="B6" s="27">
        <v>29</v>
      </c>
      <c r="C6" s="26">
        <f t="shared" si="0"/>
        <v>25.761904761904759</v>
      </c>
      <c r="D6" s="40">
        <f t="shared" si="4"/>
        <v>22.349206349206348</v>
      </c>
      <c r="E6" s="65" cm="1">
        <f t="array" ref="E6">SUM(B$3:B6-D$3:D6)/AVERAGE(ABS(B$3:B6-D$3:D6))</f>
        <v>4</v>
      </c>
      <c r="F6" s="24">
        <f t="shared" si="1"/>
        <v>27.604600694444443</v>
      </c>
      <c r="G6" s="24">
        <f t="shared" si="2"/>
        <v>2.9855220734126977</v>
      </c>
      <c r="H6" s="25">
        <f t="shared" si="5"/>
        <v>26.209201388888889</v>
      </c>
      <c r="I6" s="8"/>
      <c r="J6" s="13" t="s">
        <v>9</v>
      </c>
      <c r="K6" s="14"/>
      <c r="L6" s="14"/>
      <c r="M6" s="14"/>
      <c r="N6" s="15"/>
      <c r="P6" s="2">
        <f t="shared" si="6"/>
        <v>0.2</v>
      </c>
      <c r="Q6" s="9">
        <v>2.4820685837792769</v>
      </c>
      <c r="R6" s="9">
        <v>2.7281290360352992</v>
      </c>
      <c r="S6" s="9">
        <v>2.8243596722303921</v>
      </c>
      <c r="T6" s="9">
        <v>2.7998373769191915</v>
      </c>
      <c r="U6" s="9">
        <v>2.7299900063413807</v>
      </c>
      <c r="V6" s="9">
        <v>2.582767311512197</v>
      </c>
      <c r="W6" s="9">
        <v>2.4535791610500737</v>
      </c>
      <c r="X6" s="9">
        <v>2.330923315038508</v>
      </c>
      <c r="Y6" s="9">
        <v>2.2619217297716063</v>
      </c>
      <c r="Z6" s="9">
        <v>2.2685304384620735</v>
      </c>
      <c r="AA6" s="9">
        <v>2.2997630485192166</v>
      </c>
      <c r="AC6" s="44" t="s">
        <v>21</v>
      </c>
    </row>
    <row r="7" spans="1:31">
      <c r="A7" s="2">
        <v>5</v>
      </c>
      <c r="B7" s="27">
        <v>30</v>
      </c>
      <c r="C7" s="26">
        <f t="shared" si="0"/>
        <v>27.753968253968253</v>
      </c>
      <c r="D7" s="40">
        <f t="shared" si="4"/>
        <v>25.674603174603174</v>
      </c>
      <c r="E7" s="65" cm="1">
        <f t="array" ref="E7">SUM(B$3:B7-D$3:D7)/AVERAGE(ABS(B$3:B7-D$3:D7))</f>
        <v>5</v>
      </c>
      <c r="F7" s="24">
        <f t="shared" si="1"/>
        <v>30.295061383928569</v>
      </c>
      <c r="G7" s="24">
        <f t="shared" si="2"/>
        <v>2.8379913814484121</v>
      </c>
      <c r="H7" s="25">
        <f t="shared" si="5"/>
        <v>30.590122767857139</v>
      </c>
      <c r="I7" s="8"/>
      <c r="J7" s="13" t="s">
        <v>13</v>
      </c>
      <c r="K7" s="14"/>
      <c r="L7" s="14"/>
      <c r="M7" s="14"/>
      <c r="N7" s="15"/>
      <c r="P7" s="2">
        <f t="shared" si="6"/>
        <v>0.30000000000000004</v>
      </c>
      <c r="Q7" s="9">
        <v>2.2488077831851165</v>
      </c>
      <c r="R7" s="9">
        <v>2.4070412754739436</v>
      </c>
      <c r="S7" s="9">
        <v>2.3716407643546296</v>
      </c>
      <c r="T7" s="9">
        <v>2.2778867543169299</v>
      </c>
      <c r="U7" s="9">
        <v>2.1658369374375672</v>
      </c>
      <c r="V7" s="9">
        <v>2.0482079306567855</v>
      </c>
      <c r="W7" s="9">
        <v>2.0305664299008788</v>
      </c>
      <c r="X7" s="9">
        <v>2.0643145171746098</v>
      </c>
      <c r="Y7" s="9">
        <v>2.0749795962237423</v>
      </c>
      <c r="Z7" s="9">
        <v>2.0465850534616772</v>
      </c>
      <c r="AA7" s="9">
        <v>2.0258958961726834</v>
      </c>
      <c r="AC7" s="48" cm="1">
        <f t="array" ref="AC7">AVERAGE(ABS(B3:B30-D3:D30)/B3:B30)</f>
        <v>9.6907948140762881E-2</v>
      </c>
      <c r="AD7" s="2" t="str">
        <f ca="1">_xlfn.FORMULATEXT(AC7)</f>
        <v>=AVERAGE(ABS(B3:B30-D3:D30)/B3:B30)</v>
      </c>
    </row>
    <row r="8" spans="1:31">
      <c r="A8" s="2">
        <v>6</v>
      </c>
      <c r="B8" s="27">
        <v>35</v>
      </c>
      <c r="C8" s="26">
        <f t="shared" si="0"/>
        <v>29.746031746031747</v>
      </c>
      <c r="D8" s="40">
        <f t="shared" si="4"/>
        <v>27.837301587301589</v>
      </c>
      <c r="E8" s="65" cm="1">
        <f t="array" ref="E8">SUM(B$3:B8-D$3:D8)/AVERAGE(ABS(B$3:B8-D$3:D8))</f>
        <v>6</v>
      </c>
      <c r="F8" s="24">
        <f t="shared" si="1"/>
        <v>34.066526382688494</v>
      </c>
      <c r="G8" s="24">
        <f t="shared" si="2"/>
        <v>3.3047281901041683</v>
      </c>
      <c r="H8" s="25">
        <f t="shared" si="5"/>
        <v>33.133052765376981</v>
      </c>
      <c r="I8" s="8"/>
      <c r="J8" s="13" t="s">
        <v>14</v>
      </c>
      <c r="K8" s="14"/>
      <c r="L8" s="14"/>
      <c r="M8" s="14"/>
      <c r="N8" s="15"/>
      <c r="P8" s="2">
        <f t="shared" si="6"/>
        <v>0.4</v>
      </c>
      <c r="Q8" s="9">
        <v>2.0668209003093172</v>
      </c>
      <c r="R8" s="9">
        <v>2.1482710908406166</v>
      </c>
      <c r="S8" s="9">
        <v>2.0628516075346277</v>
      </c>
      <c r="T8" s="9">
        <v>1.9477197922953544</v>
      </c>
      <c r="U8" s="9">
        <v>1.8583560952493308</v>
      </c>
      <c r="V8" s="9">
        <v>1.8481599592358939</v>
      </c>
      <c r="W8" s="9">
        <v>1.8286883769318938</v>
      </c>
      <c r="X8" s="9">
        <v>1.8241639908121561</v>
      </c>
      <c r="Y8" s="9">
        <v>1.8126242755850832</v>
      </c>
      <c r="Z8" s="9">
        <v>1.7747532877192231</v>
      </c>
      <c r="AA8" s="9">
        <v>1.7406851668942269</v>
      </c>
      <c r="AC8" s="44" t="s">
        <v>23</v>
      </c>
    </row>
    <row r="9" spans="1:31" ht="17.25" thickBot="1">
      <c r="A9" s="2">
        <v>7</v>
      </c>
      <c r="B9" s="27">
        <v>35</v>
      </c>
      <c r="C9" s="26">
        <f t="shared" si="0"/>
        <v>31.738095238095237</v>
      </c>
      <c r="D9" s="40">
        <f t="shared" si="4"/>
        <v>31.418650793650794</v>
      </c>
      <c r="E9" s="65" cm="1">
        <f t="array" ref="E9">SUM(B$3:B9-D$3:D9)/AVERAGE(ABS(B$3:B9-D$3:D9))</f>
        <v>6.9999999999999991</v>
      </c>
      <c r="F9" s="24">
        <f t="shared" si="1"/>
        <v>36.185627286396333</v>
      </c>
      <c r="G9" s="24">
        <f t="shared" si="2"/>
        <v>2.7119145469060033</v>
      </c>
      <c r="H9" s="25">
        <f t="shared" si="5"/>
        <v>37.371254572792665</v>
      </c>
      <c r="I9" s="8"/>
      <c r="J9" s="13" t="s">
        <v>11</v>
      </c>
      <c r="K9" s="14"/>
      <c r="L9" s="14"/>
      <c r="M9" s="14"/>
      <c r="N9" s="15"/>
      <c r="P9" s="2">
        <f t="shared" si="6"/>
        <v>0.5</v>
      </c>
      <c r="Q9" s="9">
        <v>1.9277527328018873</v>
      </c>
      <c r="R9" s="9">
        <v>1.9503548694558484</v>
      </c>
      <c r="S9" s="9">
        <v>1.8406034537937763</v>
      </c>
      <c r="T9" s="9">
        <v>1.7578701039361373</v>
      </c>
      <c r="U9" s="9">
        <v>1.7173244672589902</v>
      </c>
      <c r="V9" s="9">
        <v>1.7093853637560088</v>
      </c>
      <c r="W9" s="9">
        <v>1.7076423641491691</v>
      </c>
      <c r="X9" s="9">
        <v>1.691517860019871</v>
      </c>
      <c r="Y9" s="9">
        <v>1.6626674563845441</v>
      </c>
      <c r="Z9" s="9">
        <v>1.6264707954851834</v>
      </c>
      <c r="AA9" s="9">
        <v>1.6110449896918391</v>
      </c>
      <c r="AC9" s="49" cm="1">
        <f t="array" ref="AC9">SUM(B3:B30-D3:D30)/AC3</f>
        <v>28.000000000000004</v>
      </c>
      <c r="AD9" s="2" t="str">
        <f ca="1">_xlfn.FORMULATEXT(AC9)</f>
        <v>=SUM(B3:B30-D3:D30)/AC3</v>
      </c>
    </row>
    <row r="10" spans="1:31" ht="17.25" thickBot="1">
      <c r="A10" s="2">
        <v>8</v>
      </c>
      <c r="B10" s="27">
        <v>36</v>
      </c>
      <c r="C10" s="26">
        <f t="shared" si="0"/>
        <v>33.730158730158728</v>
      </c>
      <c r="D10" s="40">
        <f t="shared" si="4"/>
        <v>33.209325396825399</v>
      </c>
      <c r="E10" s="65" cm="1">
        <f t="array" ref="E10">SUM(B$3:B10-D$3:D10)/AVERAGE(ABS(B$3:B10-D$3:D10))</f>
        <v>8</v>
      </c>
      <c r="F10" s="24">
        <f t="shared" si="1"/>
        <v>37.448770916651171</v>
      </c>
      <c r="G10" s="24">
        <f t="shared" si="2"/>
        <v>1.9875290885804207</v>
      </c>
      <c r="H10" s="25">
        <f t="shared" si="5"/>
        <v>38.897541833302334</v>
      </c>
      <c r="I10" s="8"/>
      <c r="J10" s="13" t="s">
        <v>15</v>
      </c>
      <c r="K10" s="14"/>
      <c r="L10" s="14"/>
      <c r="M10" s="14"/>
      <c r="N10" s="15"/>
      <c r="P10" s="2">
        <f t="shared" si="6"/>
        <v>0.6</v>
      </c>
      <c r="Q10" s="9">
        <v>1.8174217178706462</v>
      </c>
      <c r="R10" s="9">
        <v>1.7997171095061539</v>
      </c>
      <c r="S10" s="9">
        <v>1.716986939831596</v>
      </c>
      <c r="T10" s="9">
        <v>1.6603647503596692</v>
      </c>
      <c r="U10" s="9">
        <v>1.6564264088304677</v>
      </c>
      <c r="V10" s="9">
        <v>1.6498934964893657</v>
      </c>
      <c r="W10" s="9">
        <v>1.6305959875353275</v>
      </c>
      <c r="X10" s="9">
        <v>1.6032978172391021</v>
      </c>
      <c r="Y10" s="9">
        <v>1.5991645282933022</v>
      </c>
      <c r="Z10" s="9">
        <v>1.6082067486007408</v>
      </c>
      <c r="AA10" s="9">
        <v>1.6146177316450692</v>
      </c>
      <c r="AC10" s="64" t="s">
        <v>24</v>
      </c>
    </row>
    <row r="11" spans="1:31">
      <c r="A11" s="2">
        <v>9</v>
      </c>
      <c r="B11" s="27">
        <v>36</v>
      </c>
      <c r="C11" s="26">
        <f t="shared" si="0"/>
        <v>35.722222222222221</v>
      </c>
      <c r="D11" s="40">
        <f t="shared" si="4"/>
        <v>34.604662698412696</v>
      </c>
      <c r="E11" s="65" cm="1">
        <f t="array" ref="E11">SUM(B$3:B11-D$3:D11)/AVERAGE(ABS(B$3:B11-D$3:D11))</f>
        <v>9</v>
      </c>
      <c r="F11" s="24">
        <f t="shared" si="1"/>
        <v>37.718150002615801</v>
      </c>
      <c r="G11" s="24">
        <f t="shared" si="2"/>
        <v>1.1284540872725253</v>
      </c>
      <c r="H11" s="25">
        <f t="shared" si="5"/>
        <v>39.436300005231594</v>
      </c>
      <c r="I11" s="8"/>
      <c r="J11" s="13" t="s">
        <v>16</v>
      </c>
      <c r="K11" s="14"/>
      <c r="L11" s="14"/>
      <c r="M11" s="14"/>
      <c r="N11" s="15"/>
      <c r="P11" s="2">
        <f t="shared" si="6"/>
        <v>0.7</v>
      </c>
      <c r="Q11" s="9">
        <v>1.7476480877854819</v>
      </c>
      <c r="R11" s="9">
        <v>1.7168629019877291</v>
      </c>
      <c r="S11" s="9">
        <v>1.6638804771534068</v>
      </c>
      <c r="T11" s="9">
        <v>1.6377945994938561</v>
      </c>
      <c r="U11" s="9">
        <v>1.6203594548467066</v>
      </c>
      <c r="V11" s="9">
        <v>1.6075953145643653</v>
      </c>
      <c r="W11" s="9">
        <v>1.5950119890057095</v>
      </c>
      <c r="X11" s="9">
        <v>1.5993429913800272</v>
      </c>
      <c r="Y11" s="9">
        <v>1.6073927326365507</v>
      </c>
      <c r="Z11" s="9">
        <v>1.6126246502994908</v>
      </c>
      <c r="AA11" s="9">
        <v>1.6154887361952373</v>
      </c>
      <c r="AC11" s="45" t="s">
        <v>19</v>
      </c>
    </row>
    <row r="12" spans="1:31" ht="17.25" thickBot="1">
      <c r="A12" s="2">
        <v>10</v>
      </c>
      <c r="B12" s="27">
        <v>37</v>
      </c>
      <c r="C12" s="26">
        <f t="shared" si="0"/>
        <v>37.714285714285715</v>
      </c>
      <c r="D12" s="40">
        <f t="shared" si="4"/>
        <v>35.302331349206348</v>
      </c>
      <c r="E12" s="65" cm="1">
        <f t="array" ref="E12">SUM(B$3:B12-D$3:D12)/AVERAGE(ABS(B$3:B12-D$3:D12))</f>
        <v>10</v>
      </c>
      <c r="F12" s="24">
        <f t="shared" si="1"/>
        <v>37.923302044944165</v>
      </c>
      <c r="G12" s="24">
        <f t="shared" si="2"/>
        <v>0.66680306480044504</v>
      </c>
      <c r="H12" s="25">
        <f t="shared" si="5"/>
        <v>38.846604089888324</v>
      </c>
      <c r="I12" s="8"/>
      <c r="J12" s="21" t="s">
        <v>12</v>
      </c>
      <c r="K12" s="18"/>
      <c r="L12" s="18"/>
      <c r="M12" s="18"/>
      <c r="N12" s="19"/>
      <c r="P12" s="2">
        <f t="shared" si="6"/>
        <v>0.79999999999999993</v>
      </c>
      <c r="Q12" s="9">
        <v>1.6991571359809734</v>
      </c>
      <c r="R12" s="9">
        <v>1.6764879147638427</v>
      </c>
      <c r="S12" s="9">
        <v>1.6418745994494881</v>
      </c>
      <c r="T12" s="9">
        <v>1.6211999479340322</v>
      </c>
      <c r="U12" s="9">
        <v>1.6074451566907253</v>
      </c>
      <c r="V12" s="9">
        <v>1.5955087008705955</v>
      </c>
      <c r="W12" s="9">
        <v>1.5992893559232537</v>
      </c>
      <c r="X12" s="9">
        <v>1.6079864364294221</v>
      </c>
      <c r="Y12" s="9">
        <v>1.6141974221321131</v>
      </c>
      <c r="Z12" s="9">
        <v>1.6186414037422847</v>
      </c>
      <c r="AA12" s="9">
        <v>1.6221564520269571</v>
      </c>
      <c r="AC12" s="47" cm="1">
        <f t="array" ref="AC12">AVERAGE(ABS(B3:B30-H3:H30))</f>
        <v>1.7093853637560088</v>
      </c>
      <c r="AD12" s="2" t="str">
        <f ca="1">_xlfn.FORMULATEXT(AC12)</f>
        <v>=AVERAGE(ABS(B3:B30-H3:H30))</v>
      </c>
    </row>
    <row r="13" spans="1:31" ht="17.25" thickBot="1">
      <c r="A13" s="2">
        <v>11</v>
      </c>
      <c r="B13" s="27">
        <v>39</v>
      </c>
      <c r="C13" s="26">
        <f t="shared" si="0"/>
        <v>39.706349206349202</v>
      </c>
      <c r="D13" s="40">
        <f t="shared" si="4"/>
        <v>36.151165674603178</v>
      </c>
      <c r="E13" s="65" cm="1">
        <f t="array" ref="E13">SUM(B$3:B13-D$3:D13)/AVERAGE(ABS(B$3:B13-D$3:D13))</f>
        <v>11</v>
      </c>
      <c r="F13" s="24">
        <f t="shared" si="1"/>
        <v>38.795052554872306</v>
      </c>
      <c r="G13" s="24">
        <f t="shared" si="2"/>
        <v>0.76927678736429306</v>
      </c>
      <c r="H13" s="25">
        <f t="shared" si="5"/>
        <v>38.590105109744613</v>
      </c>
      <c r="I13" s="8"/>
      <c r="P13" s="2">
        <f t="shared" si="6"/>
        <v>0.89999999999999991</v>
      </c>
      <c r="Q13" s="9">
        <v>1.661866318600882</v>
      </c>
      <c r="R13" s="9">
        <v>1.6514475801135913</v>
      </c>
      <c r="S13" s="9">
        <v>1.6308130011983322</v>
      </c>
      <c r="T13" s="9">
        <v>1.6133948592182255</v>
      </c>
      <c r="U13" s="9">
        <v>1.6008653546409535</v>
      </c>
      <c r="V13" s="9">
        <v>1.6000569446467121</v>
      </c>
      <c r="W13" s="9">
        <v>1.6104575133451908</v>
      </c>
      <c r="X13" s="9">
        <v>1.6188470358439038</v>
      </c>
      <c r="Y13" s="9">
        <v>1.625922972956499</v>
      </c>
      <c r="Z13" s="9">
        <v>1.6325389452170194</v>
      </c>
      <c r="AA13" s="9">
        <v>1.639478402955078</v>
      </c>
      <c r="AC13" s="45" t="s">
        <v>20</v>
      </c>
    </row>
    <row r="14" spans="1:31">
      <c r="A14" s="2">
        <v>12</v>
      </c>
      <c r="B14" s="27">
        <v>41</v>
      </c>
      <c r="C14" s="26">
        <f t="shared" si="0"/>
        <v>41.698412698412696</v>
      </c>
      <c r="D14" s="40">
        <f t="shared" si="4"/>
        <v>37.575582837301589</v>
      </c>
      <c r="E14" s="65" cm="1">
        <f t="array" ref="E14">SUM(B$3:B14-D$3:D14)/AVERAGE(ABS(B$3:B14-D$3:D14))</f>
        <v>12</v>
      </c>
      <c r="F14" s="24">
        <f t="shared" si="1"/>
        <v>40.282164671118295</v>
      </c>
      <c r="G14" s="24">
        <f t="shared" si="2"/>
        <v>1.1281944518051408</v>
      </c>
      <c r="H14" s="25">
        <f t="shared" si="5"/>
        <v>39.564329342236597</v>
      </c>
      <c r="I14" s="8"/>
      <c r="J14" s="28" t="str">
        <f>PROPER(CHAR(COLUMN(F2)+96))&amp;ROW(F2)</f>
        <v>F2</v>
      </c>
      <c r="K14" s="29" t="str" cm="1">
        <f t="array" aca="1" ref="K14" ca="1">_xlfn.FORMULATEXT(INDIRECT(J14))</f>
        <v>=INTERCEPT($B$3:$B$30,$A$3:$A$30)</v>
      </c>
      <c r="L14" s="29"/>
      <c r="M14" s="29"/>
      <c r="N14" s="29"/>
      <c r="O14" s="30"/>
      <c r="P14" s="2">
        <f t="shared" si="6"/>
        <v>0.99999999999999989</v>
      </c>
      <c r="Q14" s="9">
        <v>1.6360544217687072</v>
      </c>
      <c r="R14" s="9">
        <v>1.6438060663120173</v>
      </c>
      <c r="S14" s="9">
        <v>1.6250601994796152</v>
      </c>
      <c r="T14" s="9">
        <v>1.6097467317742671</v>
      </c>
      <c r="U14" s="9">
        <v>1.6012543741567842</v>
      </c>
      <c r="V14" s="9">
        <v>1.6134210644762896</v>
      </c>
      <c r="W14" s="9">
        <v>1.624279261316373</v>
      </c>
      <c r="X14" s="9">
        <v>1.6340893431978554</v>
      </c>
      <c r="Y14" s="9">
        <v>1.653293252657495</v>
      </c>
      <c r="Z14" s="9">
        <v>1.691583760731844</v>
      </c>
      <c r="AA14" s="9">
        <v>1.7349773242630377</v>
      </c>
      <c r="AC14" s="47" cm="1">
        <f t="array" ref="AC14">AVERAGE((B3:B30-H3:H30)^2)</f>
        <v>4.5885116120463341</v>
      </c>
      <c r="AD14" s="2" t="str">
        <f ca="1">_xlfn.FORMULATEXT(AC14)</f>
        <v>=AVERAGE((B3:B30-H3:H30)^2)</v>
      </c>
    </row>
    <row r="15" spans="1:31">
      <c r="A15" s="2">
        <v>13</v>
      </c>
      <c r="B15" s="27">
        <v>42</v>
      </c>
      <c r="C15" s="26">
        <f t="shared" si="0"/>
        <v>43.69047619047619</v>
      </c>
      <c r="D15" s="40">
        <f t="shared" si="4"/>
        <v>39.287791418650798</v>
      </c>
      <c r="E15" s="65" cm="1">
        <f t="array" ref="E15">SUM(B$3:B15-D$3:D15)/AVERAGE(ABS(B$3:B15-D$3:D15))</f>
        <v>13</v>
      </c>
      <c r="F15" s="24">
        <f t="shared" si="1"/>
        <v>41.705179561461719</v>
      </c>
      <c r="G15" s="24">
        <f t="shared" si="2"/>
        <v>1.2756046710742823</v>
      </c>
      <c r="H15" s="25">
        <f t="shared" si="5"/>
        <v>41.410359122923438</v>
      </c>
      <c r="I15" s="8"/>
      <c r="J15" s="31" t="str">
        <f>PROPER(CHAR(COLUMN(G2)+96))&amp;ROW(G2)</f>
        <v>G2</v>
      </c>
      <c r="K15" s="32" t="str" cm="1">
        <f t="array" aca="1" ref="K15" ca="1">_xlfn.FORMULATEXT(INDIRECT(J15))</f>
        <v>=SLOPE($B$3:$B$30,$A$3:$A$30)</v>
      </c>
      <c r="L15" s="32"/>
      <c r="M15" s="32"/>
      <c r="N15" s="32"/>
      <c r="O15" s="33"/>
      <c r="P15" s="2">
        <f>MIN(Q4:AA14)</f>
        <v>1.5950119890057095</v>
      </c>
      <c r="AC15" s="45" t="s">
        <v>21</v>
      </c>
    </row>
    <row r="16" spans="1:31" ht="17.25" thickBot="1">
      <c r="A16" s="2">
        <v>14</v>
      </c>
      <c r="B16" s="27">
        <v>43</v>
      </c>
      <c r="C16" s="26">
        <f t="shared" si="0"/>
        <v>45.682539682539684</v>
      </c>
      <c r="D16" s="40">
        <f t="shared" si="4"/>
        <v>40.643895709325399</v>
      </c>
      <c r="E16" s="65" cm="1">
        <f t="array" ref="E16">SUM(B$3:B16-D$3:D16)/AVERAGE(ABS(B$3:B16-D$3:D16))</f>
        <v>14</v>
      </c>
      <c r="F16" s="24">
        <f t="shared" si="1"/>
        <v>42.990392116267998</v>
      </c>
      <c r="G16" s="24">
        <f t="shared" si="2"/>
        <v>1.2804086129402805</v>
      </c>
      <c r="H16" s="25">
        <f t="shared" si="5"/>
        <v>42.980784232536003</v>
      </c>
      <c r="I16" s="8"/>
      <c r="J16" s="34" t="str">
        <f>PROPER(CHAR(COLUMN(H3)+96))&amp;ROW(H3)</f>
        <v>H3</v>
      </c>
      <c r="K16" s="32" t="str" cm="1">
        <f t="array" aca="1" ref="K16" ca="1">_xlfn.FORMULATEXT(INDIRECT(J16))</f>
        <v>=F2+G2</v>
      </c>
      <c r="L16" s="32"/>
      <c r="M16" s="32"/>
      <c r="N16" s="32"/>
      <c r="O16" s="33"/>
      <c r="AC16" s="50" cm="1">
        <f t="array" ref="AC16">AVERAGE(ABS(B3:B30-H3:H30)/B3:B30)</f>
        <v>3.8360624933225881E-2</v>
      </c>
      <c r="AD16" s="2" t="str">
        <f ca="1">_xlfn.FORMULATEXT(AC16)</f>
        <v>=AVERAGE(ABS(B3:B30-H3:H30)/B3:B30)</v>
      </c>
    </row>
    <row r="17" spans="1:15">
      <c r="A17" s="2">
        <v>15</v>
      </c>
      <c r="B17" s="27">
        <v>45</v>
      </c>
      <c r="C17" s="26">
        <f t="shared" si="0"/>
        <v>47.674603174603178</v>
      </c>
      <c r="D17" s="40">
        <f t="shared" si="4"/>
        <v>41.821947854662696</v>
      </c>
      <c r="E17" s="65" cm="1">
        <f t="array" ref="E17">SUM(B$3:B17-D$3:D17)/AVERAGE(ABS(B$3:B17-D$3:D17))</f>
        <v>15</v>
      </c>
      <c r="F17" s="24">
        <f t="shared" si="1"/>
        <v>44.635400364604138</v>
      </c>
      <c r="G17" s="24">
        <f t="shared" si="2"/>
        <v>1.4627084306382101</v>
      </c>
      <c r="H17" s="25">
        <f t="shared" si="5"/>
        <v>44.270800729208275</v>
      </c>
      <c r="I17" s="8"/>
      <c r="J17" s="34" t="str">
        <f>PROPER(CHAR(COLUMN(G3)+96))&amp;ROW(G3)</f>
        <v>G3</v>
      </c>
      <c r="K17" s="32" t="str" cm="1">
        <f t="array" aca="1" ref="K17" ca="1">_xlfn.FORMULATEXT(INDIRECT(J17))</f>
        <v>=(1-$N$2)*G2+$N$2*(F3-F2)</v>
      </c>
      <c r="L17" s="32"/>
      <c r="M17" s="32"/>
      <c r="N17" s="32"/>
      <c r="O17" s="33"/>
    </row>
    <row r="18" spans="1:15">
      <c r="A18" s="2">
        <v>16</v>
      </c>
      <c r="B18" s="27">
        <v>48</v>
      </c>
      <c r="C18" s="26">
        <f t="shared" si="0"/>
        <v>49.666666666666671</v>
      </c>
      <c r="D18" s="40">
        <f t="shared" si="4"/>
        <v>43.410973927331348</v>
      </c>
      <c r="E18" s="65" cm="1">
        <f t="array" ref="E18">SUM(B$3:B18-D$3:D18)/AVERAGE(ABS(B$3:B18-D$3:D18))</f>
        <v>16</v>
      </c>
      <c r="F18" s="24">
        <f t="shared" si="1"/>
        <v>47.049054397621177</v>
      </c>
      <c r="G18" s="24">
        <f t="shared" si="2"/>
        <v>1.9381812318276246</v>
      </c>
      <c r="H18" s="25">
        <f t="shared" si="5"/>
        <v>46.098108795242347</v>
      </c>
      <c r="I18" s="8"/>
      <c r="J18" s="34" t="str">
        <f>PROPER(CHAR(COLUMN(H3)+96))&amp;ROW(H3)</f>
        <v>H3</v>
      </c>
      <c r="K18" s="32" t="str" cm="1">
        <f t="array" aca="1" ref="K18" ca="1">_xlfn.FORMULATEXT(INDIRECT(J18))</f>
        <v>=F2+G2</v>
      </c>
      <c r="L18" s="32"/>
      <c r="M18" s="32"/>
      <c r="N18" s="32"/>
      <c r="O18" s="33"/>
    </row>
    <row r="19" spans="1:15">
      <c r="A19" s="2">
        <v>17</v>
      </c>
      <c r="B19" s="27">
        <v>49</v>
      </c>
      <c r="C19" s="26">
        <f t="shared" si="0"/>
        <v>51.658730158730158</v>
      </c>
      <c r="D19" s="40">
        <f t="shared" si="4"/>
        <v>45.705486963665678</v>
      </c>
      <c r="E19" s="65" cm="1">
        <f t="array" ref="E19">SUM(B$3:B19-D$3:D19)/AVERAGE(ABS(B$3:B19-D$3:D19))</f>
        <v>17</v>
      </c>
      <c r="F19" s="24">
        <f t="shared" si="1"/>
        <v>48.993617814724402</v>
      </c>
      <c r="G19" s="24">
        <f t="shared" si="2"/>
        <v>1.9413723244654251</v>
      </c>
      <c r="H19" s="25">
        <f t="shared" si="5"/>
        <v>48.987235629448804</v>
      </c>
      <c r="I19" s="8"/>
      <c r="J19" s="34" t="str">
        <f>PROPER(CHAR(COLUMN(H4)+96))&amp;ROW(H4)</f>
        <v>H4</v>
      </c>
      <c r="K19" s="32" t="str" cm="1">
        <f t="array" aca="1" ref="K19" ca="1">_xlfn.FORMULATEXT(INDIRECT(J19))</f>
        <v>=F3+G3</v>
      </c>
      <c r="L19" s="32"/>
      <c r="M19" s="32"/>
      <c r="N19" s="32"/>
      <c r="O19" s="33"/>
    </row>
    <row r="20" spans="1:15">
      <c r="A20" s="2">
        <v>18</v>
      </c>
      <c r="B20" s="27">
        <v>50</v>
      </c>
      <c r="C20" s="26">
        <f t="shared" si="0"/>
        <v>53.650793650793652</v>
      </c>
      <c r="D20" s="40">
        <f t="shared" si="4"/>
        <v>47.352743481832839</v>
      </c>
      <c r="E20" s="65" cm="1">
        <f t="array" ref="E20">SUM(B$3:B20-D$3:D20)/AVERAGE(ABS(B$3:B20-D$3:D20))</f>
        <v>18</v>
      </c>
      <c r="F20" s="24">
        <f t="shared" si="1"/>
        <v>50.467495069594918</v>
      </c>
      <c r="G20" s="24">
        <f t="shared" si="2"/>
        <v>1.7076247896679704</v>
      </c>
      <c r="H20" s="25">
        <f t="shared" si="5"/>
        <v>50.934990139189829</v>
      </c>
      <c r="I20" s="8"/>
      <c r="J20" s="34" t="str">
        <f>PROPER(CHAR(COLUMN(F30)+96))&amp;ROW(F30)</f>
        <v>F30</v>
      </c>
      <c r="K20" s="32" t="str" cm="1">
        <f t="array" aca="1" ref="K20" ca="1">_xlfn.FORMULATEXT(INDIRECT(J20))</f>
        <v>=(1-$L$2)*H30+$L$2*B30</v>
      </c>
      <c r="L20" s="32"/>
      <c r="M20" s="32"/>
      <c r="N20" s="32"/>
      <c r="O20" s="33"/>
    </row>
    <row r="21" spans="1:15">
      <c r="A21" s="2">
        <v>19</v>
      </c>
      <c r="B21" s="27">
        <v>50</v>
      </c>
      <c r="C21" s="26">
        <f t="shared" si="0"/>
        <v>55.642857142857146</v>
      </c>
      <c r="D21" s="40">
        <f t="shared" si="4"/>
        <v>48.676371740916423</v>
      </c>
      <c r="E21" s="65" cm="1">
        <f t="array" ref="E21">SUM(B$3:B21-D$3:D21)/AVERAGE(ABS(B$3:B21-D$3:D21))</f>
        <v>19</v>
      </c>
      <c r="F21" s="24">
        <f t="shared" si="1"/>
        <v>51.087559929631439</v>
      </c>
      <c r="G21" s="24">
        <f t="shared" si="2"/>
        <v>1.1638448248522457</v>
      </c>
      <c r="H21" s="25">
        <f t="shared" si="5"/>
        <v>52.175119859262885</v>
      </c>
      <c r="I21" s="8"/>
      <c r="J21" s="34" t="str">
        <f>PROPER(CHAR(COLUMN(G30)+96))&amp;ROW(G30)</f>
        <v>G30</v>
      </c>
      <c r="K21" s="32" t="str" cm="1">
        <f t="array" aca="1" ref="K21" ca="1">_xlfn.FORMULATEXT(INDIRECT(J21))</f>
        <v>=(1-$N$2)*G29+$N$2*(F30-F29)</v>
      </c>
      <c r="L21" s="32"/>
      <c r="M21" s="32"/>
      <c r="N21" s="32"/>
      <c r="O21" s="33"/>
    </row>
    <row r="22" spans="1:15">
      <c r="A22" s="2">
        <v>20</v>
      </c>
      <c r="B22" s="27">
        <v>55</v>
      </c>
      <c r="C22" s="26">
        <f t="shared" si="0"/>
        <v>57.63492063492064</v>
      </c>
      <c r="D22" s="40">
        <f t="shared" si="4"/>
        <v>49.338185870458211</v>
      </c>
      <c r="E22" s="65" cm="1">
        <f t="array" ref="E22">SUM(B$3:B22-D$3:D22)/AVERAGE(ABS(B$3:B22-D$3:D22))</f>
        <v>20</v>
      </c>
      <c r="F22" s="24">
        <f t="shared" si="1"/>
        <v>53.625702377241844</v>
      </c>
      <c r="G22" s="24">
        <f t="shared" si="2"/>
        <v>1.8509936362313251</v>
      </c>
      <c r="H22" s="25">
        <f t="shared" si="5"/>
        <v>52.251404754483687</v>
      </c>
      <c r="I22" s="8"/>
      <c r="J22" s="34" t="str">
        <f>PROPER(CHAR(COLUMN(H31)+96))&amp;ROW(H31)</f>
        <v>H31</v>
      </c>
      <c r="K22" s="32" t="str" cm="1">
        <f t="array" aca="1" ref="K22" ca="1">_xlfn.FORMULATEXT(INDIRECT(J22))</f>
        <v>=H30+$G$30</v>
      </c>
      <c r="L22" s="32"/>
      <c r="M22" s="32"/>
      <c r="N22" s="32"/>
      <c r="O22" s="33"/>
    </row>
    <row r="23" spans="1:15">
      <c r="A23" s="2">
        <v>21</v>
      </c>
      <c r="B23" s="27">
        <v>55</v>
      </c>
      <c r="C23" s="26">
        <f t="shared" si="0"/>
        <v>59.626984126984127</v>
      </c>
      <c r="D23" s="40">
        <f t="shared" si="4"/>
        <v>52.169092935229102</v>
      </c>
      <c r="E23" s="65" cm="1">
        <f t="array" ref="E23">SUM(B$3:B23-D$3:D23)/AVERAGE(ABS(B$3:B23-D$3:D23))</f>
        <v>21</v>
      </c>
      <c r="F23" s="24">
        <f t="shared" si="1"/>
        <v>55.238348006736587</v>
      </c>
      <c r="G23" s="24">
        <f t="shared" si="2"/>
        <v>1.7318196328630342</v>
      </c>
      <c r="H23" s="25">
        <f t="shared" si="5"/>
        <v>55.476696013473166</v>
      </c>
      <c r="I23" s="8"/>
      <c r="J23" s="34" t="str">
        <f>PROPER(CHAR(COLUMN(H32)+96))&amp;ROW(H32)</f>
        <v>H32</v>
      </c>
      <c r="K23" s="32" t="str" cm="1">
        <f t="array" aca="1" ref="K23" ca="1">_xlfn.FORMULATEXT(INDIRECT(J23))</f>
        <v>=H31+$G$30</v>
      </c>
      <c r="L23" s="32"/>
      <c r="M23" s="32"/>
      <c r="N23" s="32"/>
      <c r="O23" s="33"/>
    </row>
    <row r="24" spans="1:15">
      <c r="A24" s="2">
        <v>22</v>
      </c>
      <c r="B24" s="27">
        <v>58</v>
      </c>
      <c r="C24" s="26">
        <f t="shared" si="0"/>
        <v>61.61904761904762</v>
      </c>
      <c r="D24" s="40">
        <f t="shared" si="4"/>
        <v>53.584546467614551</v>
      </c>
      <c r="E24" s="65" cm="1">
        <f t="array" ref="E24">SUM(B$3:B24-D$3:D24)/AVERAGE(ABS(B$3:B24-D$3:D24))</f>
        <v>22</v>
      </c>
      <c r="F24" s="24">
        <f t="shared" si="1"/>
        <v>57.485083819799812</v>
      </c>
      <c r="G24" s="24">
        <f t="shared" si="2"/>
        <v>1.9892777229631295</v>
      </c>
      <c r="H24" s="25">
        <f t="shared" si="5"/>
        <v>56.970167639599623</v>
      </c>
      <c r="I24" s="8"/>
      <c r="J24" s="34" t="str">
        <f>PROPER(CHAR(COLUMN(P3)+96))&amp;ROW(P3)</f>
        <v>P3</v>
      </c>
      <c r="K24" s="32" t="str" cm="1">
        <f t="array" aca="1" ref="K24" ca="1">_xlfn.FORMULATEXT(INDIRECT(J24))</f>
        <v>=AC12</v>
      </c>
      <c r="L24" s="32"/>
      <c r="M24" s="32"/>
      <c r="N24" s="32"/>
      <c r="O24" s="33"/>
    </row>
    <row r="25" spans="1:15">
      <c r="A25" s="2">
        <v>23</v>
      </c>
      <c r="B25" s="27">
        <v>62</v>
      </c>
      <c r="C25" s="26">
        <f t="shared" si="0"/>
        <v>63.611111111111114</v>
      </c>
      <c r="D25" s="40">
        <f t="shared" si="4"/>
        <v>55.792273233807279</v>
      </c>
      <c r="E25" s="65" cm="1">
        <f t="array" ref="E25">SUM(B$3:B25-D$3:D25)/AVERAGE(ABS(B$3:B25-D$3:D25))</f>
        <v>23</v>
      </c>
      <c r="F25" s="24">
        <f t="shared" si="1"/>
        <v>60.737180771381475</v>
      </c>
      <c r="G25" s="24">
        <f t="shared" si="2"/>
        <v>2.6206873372723964</v>
      </c>
      <c r="H25" s="25">
        <f t="shared" si="5"/>
        <v>59.474361542762942</v>
      </c>
      <c r="I25" s="8"/>
      <c r="J25" s="34" t="str">
        <f>PROPER(CHAR(COLUMN(P4)+96))&amp;ROW(P4)</f>
        <v>P4</v>
      </c>
      <c r="K25" s="32" t="str" cm="1">
        <f t="array" aca="1" ref="K25" ca="1">_xlfn.FORMULATEXT(INDIRECT(J25))</f>
        <v>=O4</v>
      </c>
      <c r="L25" s="32"/>
      <c r="M25" s="32"/>
      <c r="N25" s="32"/>
      <c r="O25" s="33"/>
    </row>
    <row r="26" spans="1:15">
      <c r="A26" s="2">
        <v>24</v>
      </c>
      <c r="B26" s="27">
        <v>63</v>
      </c>
      <c r="C26" s="26">
        <f t="shared" si="0"/>
        <v>65.603174603174608</v>
      </c>
      <c r="D26" s="40">
        <f t="shared" si="4"/>
        <v>58.89613661690364</v>
      </c>
      <c r="E26" s="65" cm="1">
        <f t="array" ref="E26">SUM(B$3:B26-D$3:D26)/AVERAGE(ABS(B$3:B26-D$3:D26))</f>
        <v>24</v>
      </c>
      <c r="F26" s="24">
        <f t="shared" si="1"/>
        <v>63.17893405432693</v>
      </c>
      <c r="G26" s="24">
        <f t="shared" si="2"/>
        <v>2.5312203101089263</v>
      </c>
      <c r="H26" s="25">
        <f t="shared" si="5"/>
        <v>63.357868108653868</v>
      </c>
      <c r="I26" s="8"/>
      <c r="J26" s="34" t="str">
        <f>PROPER(CHAR(COLUMN(P5)+96))&amp;ROW(P5)</f>
        <v>P5</v>
      </c>
      <c r="K26" s="32" t="str" cm="1">
        <f t="array" aca="1" ref="K26" ca="1">_xlfn.FORMULATEXT(INDIRECT(J26))</f>
        <v>=P4+$O$5</v>
      </c>
      <c r="L26" s="32"/>
      <c r="M26" s="32"/>
      <c r="N26" s="32"/>
      <c r="O26" s="33"/>
    </row>
    <row r="27" spans="1:15">
      <c r="A27" s="2">
        <v>25</v>
      </c>
      <c r="B27" s="27">
        <v>67</v>
      </c>
      <c r="C27" s="26">
        <f t="shared" si="0"/>
        <v>67.595238095238102</v>
      </c>
      <c r="D27" s="40">
        <f t="shared" si="4"/>
        <v>60.948068308451823</v>
      </c>
      <c r="E27" s="65" cm="1">
        <f t="array" ref="E27">SUM(B$3:B27-D$3:D27)/AVERAGE(ABS(B$3:B27-D$3:D27))</f>
        <v>25</v>
      </c>
      <c r="F27" s="24">
        <f t="shared" si="1"/>
        <v>66.355077182217926</v>
      </c>
      <c r="G27" s="24">
        <f t="shared" si="2"/>
        <v>2.8536817189999608</v>
      </c>
      <c r="H27" s="25">
        <f t="shared" si="5"/>
        <v>65.710154364435851</v>
      </c>
      <c r="I27" s="8"/>
      <c r="J27" s="34" t="str">
        <f>PROPER(CHAR(COLUMN(Q3)+96))&amp;ROW(Q3)</f>
        <v>Q3</v>
      </c>
      <c r="K27" s="32" t="str" cm="1">
        <f t="array" aca="1" ref="K27" ca="1">_xlfn.FORMULATEXT(INDIRECT(J27))</f>
        <v>=Q2</v>
      </c>
      <c r="L27" s="32"/>
      <c r="M27" s="32"/>
      <c r="N27" s="32"/>
      <c r="O27" s="33"/>
    </row>
    <row r="28" spans="1:15">
      <c r="A28" s="2">
        <v>26</v>
      </c>
      <c r="B28" s="27">
        <v>72</v>
      </c>
      <c r="C28" s="26">
        <f t="shared" si="0"/>
        <v>69.587301587301596</v>
      </c>
      <c r="D28" s="40">
        <f t="shared" si="4"/>
        <v>63.974034154225912</v>
      </c>
      <c r="E28" s="65" cm="1">
        <f t="array" ref="E28">SUM(B$3:B28-D$3:D28)/AVERAGE(ABS(B$3:B28-D$3:D28))</f>
        <v>26</v>
      </c>
      <c r="F28" s="24">
        <f t="shared" si="1"/>
        <v>70.604379450608945</v>
      </c>
      <c r="G28" s="24">
        <f t="shared" si="2"/>
        <v>3.5514919936954903</v>
      </c>
      <c r="H28" s="25">
        <f t="shared" si="5"/>
        <v>69.208758901217891</v>
      </c>
      <c r="I28" s="8"/>
      <c r="J28" s="34" t="str">
        <f>PROPER(CHAR(COLUMN(R3)+96))&amp;ROW(R3)</f>
        <v>R3</v>
      </c>
      <c r="K28" s="32" t="str" cm="1">
        <f t="array" aca="1" ref="K28" ca="1">_xlfn.FORMULATEXT(INDIRECT(J28))</f>
        <v>=Q3+$R$2</v>
      </c>
      <c r="L28" s="32"/>
      <c r="M28" s="32"/>
      <c r="N28" s="32"/>
      <c r="O28" s="33"/>
    </row>
    <row r="29" spans="1:15">
      <c r="A29" s="2">
        <v>27</v>
      </c>
      <c r="B29" s="27">
        <v>79</v>
      </c>
      <c r="C29" s="26">
        <f t="shared" si="0"/>
        <v>71.57936507936509</v>
      </c>
      <c r="D29" s="40">
        <f t="shared" si="4"/>
        <v>67.987017077112952</v>
      </c>
      <c r="E29" s="65" cm="1">
        <f t="array" ref="E29">SUM(B$3:B29-D$3:D29)/AVERAGE(ABS(B$3:B29-D$3:D29))</f>
        <v>27.000000000000004</v>
      </c>
      <c r="F29" s="24">
        <f t="shared" si="1"/>
        <v>76.577935722152219</v>
      </c>
      <c r="G29" s="24">
        <f t="shared" si="2"/>
        <v>4.7625241326193821</v>
      </c>
      <c r="H29" s="25">
        <f t="shared" si="5"/>
        <v>74.155871444304438</v>
      </c>
      <c r="I29" s="8"/>
      <c r="J29" s="34" t="str">
        <f>PROPER(CHAR(COLUMN(P15)+96))&amp;ROW(P15)</f>
        <v>P15</v>
      </c>
      <c r="K29" s="32" t="str" cm="1">
        <f t="array" aca="1" ref="K29" ca="1">_xlfn.FORMULATEXT(INDIRECT(J29))</f>
        <v>=MIN(Q4:AA14)</v>
      </c>
      <c r="L29" s="32"/>
      <c r="M29" s="32"/>
      <c r="N29" s="32"/>
      <c r="O29" s="33"/>
    </row>
    <row r="30" spans="1:15">
      <c r="A30" s="2">
        <v>28</v>
      </c>
      <c r="B30" s="27">
        <v>86</v>
      </c>
      <c r="C30" s="26">
        <f t="shared" si="0"/>
        <v>73.571428571428584</v>
      </c>
      <c r="D30" s="40">
        <f t="shared" si="4"/>
        <v>73.493508538556483</v>
      </c>
      <c r="E30" s="65" cm="1">
        <f t="array" ref="E30">SUM(B$3:B30-D$3:D30)/AVERAGE(ABS(B$3:B30-D$3:D30))</f>
        <v>28.000000000000004</v>
      </c>
      <c r="F30" s="24">
        <f t="shared" si="1"/>
        <v>83.670229927385805</v>
      </c>
      <c r="G30" s="24">
        <f t="shared" si="2"/>
        <v>5.9274091689264843</v>
      </c>
      <c r="H30" s="25">
        <f t="shared" si="5"/>
        <v>81.340459854771595</v>
      </c>
      <c r="I30" s="8"/>
      <c r="J30" s="34" t="str">
        <f>PROPER(CHAR(COLUMN(F30)+96))&amp;ROW(Q16)</f>
        <v>F16</v>
      </c>
      <c r="K30" s="32" t="str" cm="1">
        <f t="array" aca="1" ref="K30" ca="1">_xlfn.FORMULATEXT(INDIRECT(J30))</f>
        <v>=(1-$L$2)*H16+$L$2*B16</v>
      </c>
      <c r="L30" s="32"/>
      <c r="M30" s="32"/>
      <c r="N30" s="32"/>
      <c r="O30" s="33"/>
    </row>
    <row r="31" spans="1:15">
      <c r="A31" s="2">
        <v>29</v>
      </c>
      <c r="C31" s="22">
        <f t="shared" si="0"/>
        <v>75.563492063492077</v>
      </c>
      <c r="D31" s="22">
        <f>D30</f>
        <v>73.493508538556483</v>
      </c>
      <c r="E31" s="22"/>
      <c r="H31" s="22">
        <f>H30+$G$30</f>
        <v>87.267869023698083</v>
      </c>
      <c r="J31" s="34" t="str">
        <f>PROPER(CHAR(COLUMN(G30)+96))&amp;ROW(Q17)</f>
        <v>G17</v>
      </c>
      <c r="K31" s="32" t="str" cm="1">
        <f t="array" aca="1" ref="K31" ca="1">_xlfn.FORMULATEXT(INDIRECT(J31))</f>
        <v>=(1-$N$2)*G16+$N$2*(F17-F16)</v>
      </c>
      <c r="L31" s="32"/>
      <c r="M31" s="32"/>
      <c r="N31" s="32"/>
      <c r="O31" s="33"/>
    </row>
    <row r="32" spans="1:15">
      <c r="A32" s="2">
        <v>30</v>
      </c>
      <c r="C32" s="22">
        <f t="shared" si="0"/>
        <v>77.555555555555557</v>
      </c>
      <c r="D32" s="22">
        <f>D31</f>
        <v>73.493508538556483</v>
      </c>
      <c r="E32" s="22"/>
      <c r="H32" s="22">
        <f t="shared" ref="H32" si="7">H31+$G$30</f>
        <v>93.195278192624571</v>
      </c>
      <c r="J32" s="34" t="str">
        <f>PROPER(CHAR(COLUMN(H31)+96))&amp;ROW(Q18)</f>
        <v>H18</v>
      </c>
      <c r="K32" s="32" t="str" cm="1">
        <f t="array" aca="1" ref="K32" ca="1">_xlfn.FORMULATEXT(INDIRECT(J32))</f>
        <v>=F17+G17</v>
      </c>
      <c r="L32" s="32"/>
      <c r="M32" s="32"/>
      <c r="N32" s="32"/>
      <c r="O32" s="33"/>
    </row>
    <row r="33" spans="8:15" ht="17.25" thickBot="1">
      <c r="H33" s="22"/>
      <c r="J33" s="35" t="str">
        <f>PROPER(CHAR(COLUMN(H32)+96))&amp;ROW(Q19)</f>
        <v>H19</v>
      </c>
      <c r="K33" s="36" t="str" cm="1">
        <f t="array" aca="1" ref="K33" ca="1">_xlfn.FORMULATEXT(INDIRECT(J33))</f>
        <v>=F18+G18</v>
      </c>
      <c r="L33" s="36"/>
      <c r="M33" s="36"/>
      <c r="N33" s="36"/>
      <c r="O33" s="37"/>
    </row>
    <row r="34" spans="8:15">
      <c r="H34" s="22"/>
    </row>
    <row r="35" spans="8:15">
      <c r="H35" s="22"/>
    </row>
    <row r="36" spans="8:15">
      <c r="H36" s="22"/>
    </row>
  </sheetData>
  <phoneticPr fontId="4" type="noConversion"/>
  <conditionalFormatting sqref="Q4:AA14">
    <cfRule type="cellIs" dxfId="1" priority="2" operator="equal">
      <formula>$P$15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3656-16BA-4188-B296-42C02ED4E721}">
  <dimension ref="A1:AC29"/>
  <sheetViews>
    <sheetView zoomScale="106" zoomScaleNormal="106" workbookViewId="0">
      <selection activeCell="M30" sqref="M30"/>
    </sheetView>
  </sheetViews>
  <sheetFormatPr defaultRowHeight="16.5"/>
  <cols>
    <col min="1" max="1" width="9.28515625" style="2" bestFit="1" customWidth="1"/>
    <col min="2" max="2" width="9.28515625" style="20" bestFit="1" customWidth="1"/>
    <col min="3" max="6" width="9.28515625" style="2" bestFit="1" customWidth="1"/>
    <col min="7" max="7" width="13.85546875" style="2" bestFit="1" customWidth="1"/>
    <col min="8" max="8" width="11.28515625" style="2" bestFit="1" customWidth="1"/>
    <col min="9" max="11" width="9.28515625" style="2" bestFit="1" customWidth="1"/>
    <col min="12" max="12" width="5.7109375" style="2" customWidth="1"/>
    <col min="13" max="13" width="9.28515625" style="2" bestFit="1" customWidth="1"/>
    <col min="14" max="14" width="11.140625" style="2" bestFit="1" customWidth="1"/>
    <col min="15" max="18" width="6.140625" style="2" bestFit="1" customWidth="1"/>
    <col min="19" max="29" width="6.140625" style="2" customWidth="1"/>
    <col min="30" max="16384" width="9.140625" style="2"/>
  </cols>
  <sheetData>
    <row r="1" spans="1:29">
      <c r="A1" s="2" t="s">
        <v>0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17</v>
      </c>
      <c r="G1" s="3" t="s">
        <v>18</v>
      </c>
      <c r="H1" s="4" t="s">
        <v>1</v>
      </c>
      <c r="I1" s="2">
        <f>INTERCEPT($B$2:$B$29,$A$2:$A$29)</f>
        <v>23.309523809523817</v>
      </c>
      <c r="J1" s="2">
        <f>SLOPE($B$2:$B$29,$A$2:$A$29)</f>
        <v>1.6781609195402296</v>
      </c>
      <c r="K1" s="5" t="s">
        <v>2</v>
      </c>
      <c r="L1" s="2">
        <v>0.5</v>
      </c>
      <c r="M1" s="2">
        <v>0.5</v>
      </c>
      <c r="R1" s="2">
        <v>0</v>
      </c>
      <c r="S1" s="2">
        <v>0.1</v>
      </c>
      <c r="T1" s="2">
        <v>0</v>
      </c>
      <c r="U1" s="2">
        <v>0.1</v>
      </c>
    </row>
    <row r="2" spans="1:29" ht="17.25" thickBot="1">
      <c r="A2" s="2">
        <v>1</v>
      </c>
      <c r="B2" s="2">
        <v>31</v>
      </c>
      <c r="C2" s="2">
        <v>29</v>
      </c>
      <c r="D2" s="1">
        <v>25</v>
      </c>
      <c r="E2" s="2">
        <v>29</v>
      </c>
      <c r="F2" s="2">
        <v>21</v>
      </c>
      <c r="G2" s="2">
        <f>'[1]9.ArdiDataNew28'!$C$3</f>
        <v>23</v>
      </c>
      <c r="H2" s="6">
        <f t="shared" ref="H2:H29" si="0">$I$1+$J$1*A2</f>
        <v>24.987684729064046</v>
      </c>
      <c r="I2" s="7">
        <f>(1-$L$1)*K2+$L$1*B2</f>
        <v>27.993842364532021</v>
      </c>
      <c r="J2" s="7">
        <f>(1-$M$1)*J1+$M$1*(I2-I1)</f>
        <v>3.1812397372742169</v>
      </c>
      <c r="K2" s="8">
        <f>I1+J1</f>
        <v>24.987684729064046</v>
      </c>
      <c r="R2" s="2" cm="1">
        <f t="array" ref="R2">AVERAGE(ABS(B2:B29-K2:K29))</f>
        <v>1.8035925860737139</v>
      </c>
      <c r="S2" s="2">
        <f>T1</f>
        <v>0</v>
      </c>
      <c r="T2" s="2">
        <f t="shared" ref="T2:AC2" si="1">S2+$U$1</f>
        <v>0.1</v>
      </c>
      <c r="U2" s="2">
        <f t="shared" si="1"/>
        <v>0.2</v>
      </c>
      <c r="V2" s="2">
        <f t="shared" si="1"/>
        <v>0.30000000000000004</v>
      </c>
      <c r="W2" s="2">
        <f t="shared" si="1"/>
        <v>0.4</v>
      </c>
      <c r="X2" s="2">
        <f t="shared" si="1"/>
        <v>0.5</v>
      </c>
      <c r="Y2" s="2">
        <f t="shared" si="1"/>
        <v>0.6</v>
      </c>
      <c r="Z2" s="2">
        <f t="shared" si="1"/>
        <v>0.7</v>
      </c>
      <c r="AA2" s="2">
        <f t="shared" si="1"/>
        <v>0.79999999999999993</v>
      </c>
      <c r="AB2" s="2">
        <f t="shared" si="1"/>
        <v>0.89999999999999991</v>
      </c>
      <c r="AC2" s="2">
        <f t="shared" si="1"/>
        <v>0.99999999999999989</v>
      </c>
    </row>
    <row r="3" spans="1:29">
      <c r="A3" s="2">
        <v>2</v>
      </c>
      <c r="B3" s="2">
        <v>31</v>
      </c>
      <c r="C3" s="2">
        <v>24</v>
      </c>
      <c r="D3" s="1">
        <v>22</v>
      </c>
      <c r="E3" s="2">
        <v>10</v>
      </c>
      <c r="F3" s="2">
        <v>22</v>
      </c>
      <c r="G3" s="2">
        <f>'[1]9.ArdiDataNew28'!$C$3</f>
        <v>23</v>
      </c>
      <c r="H3" s="6">
        <f t="shared" si="0"/>
        <v>26.665845648604275</v>
      </c>
      <c r="I3" s="7">
        <f t="shared" ref="I3:I29" si="2">(1-$L$1)*K3+$L$1*B3</f>
        <v>31.08754105090312</v>
      </c>
      <c r="J3" s="7">
        <f t="shared" ref="J3:J29" si="3">(1-$M$1)*J2+$M$1*(I3-I2)</f>
        <v>3.1374692118226575</v>
      </c>
      <c r="K3" s="8">
        <f t="shared" ref="K3:K29" si="4">I2+J2</f>
        <v>31.17508210180624</v>
      </c>
      <c r="L3" s="10" t="s">
        <v>10</v>
      </c>
      <c r="M3" s="11"/>
      <c r="N3" s="11"/>
      <c r="O3" s="11"/>
      <c r="P3" s="12"/>
      <c r="R3" s="2">
        <f>R1</f>
        <v>0</v>
      </c>
      <c r="S3" s="22">
        <f t="dataTable" ref="S3:AC13" dt2D="1" dtr="1" r1="M1" r2="L1"/>
        <v>4.2133474079286959</v>
      </c>
      <c r="T3" s="22">
        <v>4.2133474079286959</v>
      </c>
      <c r="U3" s="22">
        <v>4.2133474079286959</v>
      </c>
      <c r="V3" s="22">
        <v>4.2133474079286959</v>
      </c>
      <c r="W3" s="22">
        <v>4.2133474079286959</v>
      </c>
      <c r="X3" s="22">
        <v>4.2133474079286959</v>
      </c>
      <c r="Y3" s="22">
        <v>4.2133474079286959</v>
      </c>
      <c r="Z3" s="22">
        <v>4.2133474079286959</v>
      </c>
      <c r="AA3" s="22">
        <v>4.2133474079286959</v>
      </c>
      <c r="AB3" s="22">
        <v>4.2133474079286959</v>
      </c>
      <c r="AC3" s="22">
        <v>4.2133474079286959</v>
      </c>
    </row>
    <row r="4" spans="1:29">
      <c r="A4" s="2">
        <v>3</v>
      </c>
      <c r="B4" s="2">
        <v>31</v>
      </c>
      <c r="C4" s="2">
        <v>29</v>
      </c>
      <c r="D4" s="1">
        <v>25</v>
      </c>
      <c r="E4" s="2">
        <v>29</v>
      </c>
      <c r="F4" s="2">
        <v>23</v>
      </c>
      <c r="G4" s="2">
        <f>'[1]9.ArdiDataNew28'!$C$3</f>
        <v>23</v>
      </c>
      <c r="H4" s="6">
        <f t="shared" si="0"/>
        <v>28.344006568144508</v>
      </c>
      <c r="I4" s="7">
        <f t="shared" si="2"/>
        <v>32.612505131362887</v>
      </c>
      <c r="J4" s="7">
        <f t="shared" si="3"/>
        <v>2.3312166461412125</v>
      </c>
      <c r="K4" s="8">
        <f t="shared" si="4"/>
        <v>34.225010262725775</v>
      </c>
      <c r="L4" s="13" t="s">
        <v>8</v>
      </c>
      <c r="M4" s="14"/>
      <c r="N4" s="14"/>
      <c r="O4" s="14"/>
      <c r="P4" s="15"/>
      <c r="R4" s="2">
        <f t="shared" ref="R4:R13" si="5">R3+$S$1</f>
        <v>0.1</v>
      </c>
      <c r="S4" s="22">
        <v>3.8402192290494397</v>
      </c>
      <c r="T4" s="22">
        <v>4.0846919626675717</v>
      </c>
      <c r="U4" s="22">
        <v>4.2618772017252011</v>
      </c>
      <c r="V4" s="22">
        <v>4.3361135214369719</v>
      </c>
      <c r="W4" s="22">
        <v>4.3471216983841137</v>
      </c>
      <c r="X4" s="22">
        <v>4.3542919098459807</v>
      </c>
      <c r="Y4" s="22">
        <v>4.2597188641413046</v>
      </c>
      <c r="Z4" s="22">
        <v>4.0911001282908437</v>
      </c>
      <c r="AA4" s="22">
        <v>3.8504020113957833</v>
      </c>
      <c r="AB4" s="22">
        <v>3.6099194183276837</v>
      </c>
      <c r="AC4" s="22">
        <v>3.4353551608662025</v>
      </c>
    </row>
    <row r="5" spans="1:29">
      <c r="A5" s="2">
        <v>4</v>
      </c>
      <c r="B5" s="2">
        <v>32</v>
      </c>
      <c r="C5" s="2">
        <v>30</v>
      </c>
      <c r="D5" s="1">
        <v>28</v>
      </c>
      <c r="E5" s="2">
        <v>32</v>
      </c>
      <c r="F5" s="2">
        <v>26</v>
      </c>
      <c r="G5" s="2">
        <f>'[1]9.ArdiDataNew28'!$C$3</f>
        <v>23</v>
      </c>
      <c r="H5" s="6">
        <f t="shared" si="0"/>
        <v>30.022167487684737</v>
      </c>
      <c r="I5" s="7">
        <f t="shared" si="2"/>
        <v>33.471860888752047</v>
      </c>
      <c r="J5" s="7">
        <f t="shared" si="3"/>
        <v>1.5952862017651863</v>
      </c>
      <c r="K5" s="8">
        <f t="shared" si="4"/>
        <v>34.943721777504102</v>
      </c>
      <c r="L5" s="13" t="s">
        <v>9</v>
      </c>
      <c r="M5" s="14"/>
      <c r="N5" s="14"/>
      <c r="O5" s="14"/>
      <c r="P5" s="15"/>
      <c r="R5" s="2">
        <f t="shared" si="5"/>
        <v>0.2</v>
      </c>
      <c r="S5" s="22">
        <v>3.273320747105283</v>
      </c>
      <c r="T5" s="22">
        <v>3.3535550131863365</v>
      </c>
      <c r="U5" s="22">
        <v>3.3316451129389351</v>
      </c>
      <c r="V5" s="22">
        <v>3.2120515181297171</v>
      </c>
      <c r="W5" s="22">
        <v>2.9973043792914154</v>
      </c>
      <c r="X5" s="22">
        <v>2.8357691038415593</v>
      </c>
      <c r="Y5" s="22">
        <v>2.7643867031824199</v>
      </c>
      <c r="Z5" s="22">
        <v>2.7280312870559551</v>
      </c>
      <c r="AA5" s="22">
        <v>2.6694408477265417</v>
      </c>
      <c r="AB5" s="22">
        <v>2.5791214742285757</v>
      </c>
      <c r="AC5" s="22">
        <v>2.4682085478841436</v>
      </c>
    </row>
    <row r="6" spans="1:29">
      <c r="A6" s="2">
        <v>5</v>
      </c>
      <c r="B6" s="2">
        <v>35</v>
      </c>
      <c r="C6" s="2">
        <v>33</v>
      </c>
      <c r="D6" s="1">
        <v>30</v>
      </c>
      <c r="E6" s="2">
        <v>36</v>
      </c>
      <c r="F6" s="2">
        <v>30</v>
      </c>
      <c r="G6" s="2">
        <f>'[1]9.ArdiDataNew28'!$C$3</f>
        <v>23</v>
      </c>
      <c r="H6" s="6">
        <f t="shared" si="0"/>
        <v>31.700328407224966</v>
      </c>
      <c r="I6" s="7">
        <f t="shared" si="2"/>
        <v>35.033573545258619</v>
      </c>
      <c r="J6" s="7">
        <f t="shared" si="3"/>
        <v>1.5784994291358792</v>
      </c>
      <c r="K6" s="8">
        <f t="shared" si="4"/>
        <v>35.067147090517231</v>
      </c>
      <c r="L6" s="13" t="s">
        <v>13</v>
      </c>
      <c r="M6" s="14"/>
      <c r="N6" s="14"/>
      <c r="O6" s="14"/>
      <c r="P6" s="15"/>
      <c r="R6" s="2">
        <f t="shared" si="5"/>
        <v>0.30000000000000004</v>
      </c>
      <c r="S6" s="22">
        <v>2.822109433721157</v>
      </c>
      <c r="T6" s="22">
        <v>2.8080268701861173</v>
      </c>
      <c r="U6" s="22">
        <v>2.6922421596951778</v>
      </c>
      <c r="V6" s="22">
        <v>2.5358423310342806</v>
      </c>
      <c r="W6" s="22">
        <v>2.4388714675065239</v>
      </c>
      <c r="X6" s="22">
        <v>2.353818491342007</v>
      </c>
      <c r="Y6" s="22">
        <v>2.2344675288485414</v>
      </c>
      <c r="Z6" s="22">
        <v>2.1030531960786827</v>
      </c>
      <c r="AA6" s="22">
        <v>2.033166099122671</v>
      </c>
      <c r="AB6" s="22">
        <v>1.9939101019826939</v>
      </c>
      <c r="AC6" s="22">
        <v>1.9745338551574867</v>
      </c>
    </row>
    <row r="7" spans="1:29">
      <c r="A7" s="2">
        <v>6</v>
      </c>
      <c r="B7" s="2">
        <v>36</v>
      </c>
      <c r="C7" s="2">
        <v>35</v>
      </c>
      <c r="D7" s="1">
        <v>35</v>
      </c>
      <c r="E7" s="2">
        <v>36</v>
      </c>
      <c r="F7" s="2">
        <v>30</v>
      </c>
      <c r="G7" s="2">
        <f>'[1]9.ArdiDataNew28'!$C$3</f>
        <v>23</v>
      </c>
      <c r="H7" s="6">
        <f t="shared" si="0"/>
        <v>33.378489326765191</v>
      </c>
      <c r="I7" s="7">
        <f t="shared" si="2"/>
        <v>36.306036487197247</v>
      </c>
      <c r="J7" s="7">
        <f t="shared" si="3"/>
        <v>1.4254811855372533</v>
      </c>
      <c r="K7" s="8">
        <f t="shared" si="4"/>
        <v>36.612072974394501</v>
      </c>
      <c r="L7" s="13" t="s">
        <v>14</v>
      </c>
      <c r="M7" s="14"/>
      <c r="N7" s="14"/>
      <c r="O7" s="14"/>
      <c r="P7" s="15"/>
      <c r="R7" s="2">
        <f t="shared" si="5"/>
        <v>0.4</v>
      </c>
      <c r="S7" s="22">
        <v>2.5048600003679695</v>
      </c>
      <c r="T7" s="22">
        <v>2.457062511198036</v>
      </c>
      <c r="U7" s="22">
        <v>2.3465210475836265</v>
      </c>
      <c r="V7" s="22">
        <v>2.1890528278793338</v>
      </c>
      <c r="W7" s="22">
        <v>2.0659524368899627</v>
      </c>
      <c r="X7" s="22">
        <v>1.9489885028838885</v>
      </c>
      <c r="Y7" s="22">
        <v>1.8969370037467386</v>
      </c>
      <c r="Z7" s="22">
        <v>1.85999638072774</v>
      </c>
      <c r="AA7" s="22">
        <v>1.8361517157870657</v>
      </c>
      <c r="AB7" s="22">
        <v>1.8324914770612477</v>
      </c>
      <c r="AC7" s="22">
        <v>1.8510881399615486</v>
      </c>
    </row>
    <row r="8" spans="1:29">
      <c r="A8" s="2">
        <v>7</v>
      </c>
      <c r="B8" s="2">
        <v>36</v>
      </c>
      <c r="C8" s="2">
        <v>35</v>
      </c>
      <c r="D8" s="1">
        <v>36</v>
      </c>
      <c r="E8" s="2">
        <v>40</v>
      </c>
      <c r="F8" s="2">
        <v>31</v>
      </c>
      <c r="G8" s="2">
        <f>'[1]9.ArdiDataNew28'!$C$3</f>
        <v>23</v>
      </c>
      <c r="H8" s="6">
        <f t="shared" si="0"/>
        <v>35.056650246305423</v>
      </c>
      <c r="I8" s="7">
        <f t="shared" si="2"/>
        <v>36.865758836367249</v>
      </c>
      <c r="J8" s="7">
        <f t="shared" si="3"/>
        <v>0.99260176735362771</v>
      </c>
      <c r="K8" s="8">
        <f t="shared" si="4"/>
        <v>37.731517672734498</v>
      </c>
      <c r="L8" s="13" t="s">
        <v>11</v>
      </c>
      <c r="M8" s="14"/>
      <c r="N8" s="14"/>
      <c r="O8" s="14"/>
      <c r="P8" s="15"/>
      <c r="R8" s="2">
        <f t="shared" si="5"/>
        <v>0.5</v>
      </c>
      <c r="S8" s="22">
        <v>2.2907335258980575</v>
      </c>
      <c r="T8" s="22">
        <v>2.2362636115100725</v>
      </c>
      <c r="U8" s="22">
        <v>2.0867406777802144</v>
      </c>
      <c r="V8" s="22">
        <v>1.9220530914921561</v>
      </c>
      <c r="W8" s="22">
        <v>1.8279059362093182</v>
      </c>
      <c r="X8" s="22">
        <v>1.8035925860737139</v>
      </c>
      <c r="Y8" s="22">
        <v>1.8129549738599933</v>
      </c>
      <c r="Z8" s="22">
        <v>1.8414630121755873</v>
      </c>
      <c r="AA8" s="22">
        <v>1.8911816579650782</v>
      </c>
      <c r="AB8" s="22">
        <v>1.9556461416741049</v>
      </c>
      <c r="AC8" s="22">
        <v>2.0442228270281695</v>
      </c>
    </row>
    <row r="9" spans="1:29">
      <c r="A9" s="2">
        <v>8</v>
      </c>
      <c r="B9" s="2">
        <v>37</v>
      </c>
      <c r="C9" s="2">
        <v>36</v>
      </c>
      <c r="D9" s="1">
        <v>39</v>
      </c>
      <c r="E9" s="2">
        <v>42</v>
      </c>
      <c r="F9" s="2">
        <v>32</v>
      </c>
      <c r="G9" s="2">
        <f>'[1]9.ArdiDataNew28'!$C$3</f>
        <v>23</v>
      </c>
      <c r="H9" s="6">
        <f t="shared" si="0"/>
        <v>36.734811165845656</v>
      </c>
      <c r="I9" s="7">
        <f t="shared" si="2"/>
        <v>37.429180301860441</v>
      </c>
      <c r="J9" s="7">
        <f t="shared" si="3"/>
        <v>0.7780116164234101</v>
      </c>
      <c r="K9" s="8">
        <f t="shared" si="4"/>
        <v>37.858360603720875</v>
      </c>
      <c r="L9" s="13" t="s">
        <v>15</v>
      </c>
      <c r="M9" s="14"/>
      <c r="N9" s="14"/>
      <c r="O9" s="14"/>
      <c r="P9" s="15"/>
      <c r="R9" s="2">
        <f t="shared" si="5"/>
        <v>0.6</v>
      </c>
      <c r="S9" s="22">
        <v>2.1464406718795117</v>
      </c>
      <c r="T9" s="22">
        <v>2.0554046994870792</v>
      </c>
      <c r="U9" s="22">
        <v>1.8990074127976009</v>
      </c>
      <c r="V9" s="22">
        <v>1.8309371089627611</v>
      </c>
      <c r="W9" s="22">
        <v>1.8211633285047424</v>
      </c>
      <c r="X9" s="22">
        <v>1.8416998530896791</v>
      </c>
      <c r="Y9" s="22">
        <v>1.8739378228268779</v>
      </c>
      <c r="Z9" s="22">
        <v>1.9502585860371358</v>
      </c>
      <c r="AA9" s="22">
        <v>2.0454006938646545</v>
      </c>
      <c r="AB9" s="22">
        <v>2.1356591779199952</v>
      </c>
      <c r="AC9" s="22">
        <v>2.2206494837161435</v>
      </c>
    </row>
    <row r="10" spans="1:29">
      <c r="A10" s="2">
        <v>9</v>
      </c>
      <c r="B10" s="2">
        <v>38</v>
      </c>
      <c r="C10" s="2">
        <v>36</v>
      </c>
      <c r="D10" s="1">
        <v>39</v>
      </c>
      <c r="E10" s="2">
        <v>43</v>
      </c>
      <c r="F10" s="2">
        <v>33</v>
      </c>
      <c r="G10" s="2">
        <f>'[1]9.ArdiDataNew28'!$C$3</f>
        <v>23</v>
      </c>
      <c r="H10" s="6">
        <f t="shared" si="0"/>
        <v>38.412972085385881</v>
      </c>
      <c r="I10" s="7">
        <f t="shared" si="2"/>
        <v>38.103595959141927</v>
      </c>
      <c r="J10" s="7">
        <f t="shared" si="3"/>
        <v>0.726213636852448</v>
      </c>
      <c r="K10" s="8">
        <f t="shared" si="4"/>
        <v>38.207191918283854</v>
      </c>
      <c r="L10" s="13" t="s">
        <v>16</v>
      </c>
      <c r="M10" s="14"/>
      <c r="N10" s="14"/>
      <c r="O10" s="14"/>
      <c r="P10" s="15"/>
      <c r="R10" s="2">
        <f t="shared" si="5"/>
        <v>0.7</v>
      </c>
      <c r="S10" s="22">
        <v>2.0347161588468015</v>
      </c>
      <c r="T10" s="22">
        <v>1.9517300673056996</v>
      </c>
      <c r="U10" s="22">
        <v>1.8454045803457857</v>
      </c>
      <c r="V10" s="22">
        <v>1.8406668188067383</v>
      </c>
      <c r="W10" s="22">
        <v>1.8511295002883354</v>
      </c>
      <c r="X10" s="22">
        <v>1.8795454074212539</v>
      </c>
      <c r="Y10" s="22">
        <v>1.961980147735314</v>
      </c>
      <c r="Z10" s="22">
        <v>2.0489798839785847</v>
      </c>
      <c r="AA10" s="22">
        <v>2.1264928582931844</v>
      </c>
      <c r="AB10" s="22">
        <v>2.1929889026624076</v>
      </c>
      <c r="AC10" s="22">
        <v>2.2501179870081613</v>
      </c>
    </row>
    <row r="11" spans="1:29" ht="17.25" thickBot="1">
      <c r="A11" s="2">
        <v>10</v>
      </c>
      <c r="B11" s="2">
        <v>39</v>
      </c>
      <c r="C11" s="2">
        <v>37</v>
      </c>
      <c r="D11" s="1">
        <v>40</v>
      </c>
      <c r="E11" s="2">
        <v>43</v>
      </c>
      <c r="F11" s="2">
        <v>33</v>
      </c>
      <c r="G11" s="2">
        <f>'[1]9.ArdiDataNew28'!$C$3</f>
        <v>23</v>
      </c>
      <c r="H11" s="6">
        <f t="shared" si="0"/>
        <v>40.091133004926114</v>
      </c>
      <c r="I11" s="7">
        <f t="shared" si="2"/>
        <v>38.914904797997188</v>
      </c>
      <c r="J11" s="7">
        <f t="shared" si="3"/>
        <v>0.76876123785385464</v>
      </c>
      <c r="K11" s="8">
        <f t="shared" si="4"/>
        <v>38.829809595994377</v>
      </c>
      <c r="L11" s="21" t="s">
        <v>12</v>
      </c>
      <c r="M11" s="18"/>
      <c r="N11" s="18"/>
      <c r="O11" s="18"/>
      <c r="P11" s="19"/>
      <c r="R11" s="2">
        <f t="shared" si="5"/>
        <v>0.79999999999999993</v>
      </c>
      <c r="S11" s="22">
        <v>1.9819318949505431</v>
      </c>
      <c r="T11" s="22">
        <v>1.9081317836785889</v>
      </c>
      <c r="U11" s="22">
        <v>1.8508813649598872</v>
      </c>
      <c r="V11" s="22">
        <v>1.8509967189260761</v>
      </c>
      <c r="W11" s="22">
        <v>1.8644996302451491</v>
      </c>
      <c r="X11" s="22">
        <v>1.9402533534533162</v>
      </c>
      <c r="Y11" s="22">
        <v>2.0158218312482732</v>
      </c>
      <c r="Z11" s="22">
        <v>2.0811652697403313</v>
      </c>
      <c r="AA11" s="22">
        <v>2.1572190063524874</v>
      </c>
      <c r="AB11" s="22">
        <v>2.2771242530222837</v>
      </c>
      <c r="AC11" s="22">
        <v>2.3973172656523216</v>
      </c>
    </row>
    <row r="12" spans="1:29" ht="17.25" thickBot="1">
      <c r="A12" s="2">
        <v>11</v>
      </c>
      <c r="B12" s="2">
        <v>39</v>
      </c>
      <c r="C12" s="2">
        <v>38</v>
      </c>
      <c r="D12" s="1">
        <v>43</v>
      </c>
      <c r="E12" s="2">
        <v>44</v>
      </c>
      <c r="F12" s="2">
        <v>35</v>
      </c>
      <c r="G12" s="2">
        <f>'[1]9.ArdiDataNew28'!$C$3</f>
        <v>23</v>
      </c>
      <c r="H12" s="6">
        <f t="shared" si="0"/>
        <v>41.769293924466339</v>
      </c>
      <c r="I12" s="7">
        <f t="shared" si="2"/>
        <v>39.341833017925524</v>
      </c>
      <c r="J12" s="7">
        <f t="shared" si="3"/>
        <v>0.59784472889109497</v>
      </c>
      <c r="K12" s="8">
        <f t="shared" si="4"/>
        <v>39.68366603585104</v>
      </c>
      <c r="R12" s="2">
        <f t="shared" si="5"/>
        <v>0.89999999999999991</v>
      </c>
      <c r="S12" s="22">
        <v>1.9477131757230597</v>
      </c>
      <c r="T12" s="22">
        <v>1.8765445864112251</v>
      </c>
      <c r="U12" s="22">
        <v>1.8505640911063372</v>
      </c>
      <c r="V12" s="22">
        <v>1.8512129610575812</v>
      </c>
      <c r="W12" s="22">
        <v>1.8845786278113521</v>
      </c>
      <c r="X12" s="22">
        <v>1.9540191014478339</v>
      </c>
      <c r="Y12" s="22">
        <v>2.059001868152849</v>
      </c>
      <c r="Z12" s="22">
        <v>2.1756238451772854</v>
      </c>
      <c r="AA12" s="22">
        <v>2.2970429496245282</v>
      </c>
      <c r="AB12" s="22">
        <v>2.4071376413412318</v>
      </c>
      <c r="AC12" s="22">
        <v>2.5005038936619939</v>
      </c>
    </row>
    <row r="13" spans="1:29">
      <c r="A13" s="2">
        <v>12</v>
      </c>
      <c r="B13" s="2">
        <v>42</v>
      </c>
      <c r="C13" s="2">
        <v>40</v>
      </c>
      <c r="D13" s="1">
        <v>43</v>
      </c>
      <c r="E13" s="2">
        <v>46</v>
      </c>
      <c r="F13" s="2">
        <v>36</v>
      </c>
      <c r="G13" s="2">
        <f>'[1]9.ArdiDataNew28'!$C$3</f>
        <v>23</v>
      </c>
      <c r="H13" s="6">
        <f t="shared" si="0"/>
        <v>43.447454844006572</v>
      </c>
      <c r="I13" s="7">
        <f t="shared" si="2"/>
        <v>40.969838873408307</v>
      </c>
      <c r="J13" s="7">
        <f t="shared" si="3"/>
        <v>1.112925292186939</v>
      </c>
      <c r="K13" s="8">
        <f t="shared" si="4"/>
        <v>39.939677746816621</v>
      </c>
      <c r="L13" s="10" t="str">
        <f>PROPER(CHAR(COLUMN(I1)+96))&amp;ROW(I1)</f>
        <v>I1</v>
      </c>
      <c r="M13" s="11" t="str" cm="1">
        <f t="array" aca="1" ref="M13" ca="1">_xlfn.FORMULATEXT(INDIRECT(L13))</f>
        <v>=INTERCEPT($B$2:$B$29,$A$2:$A$29)</v>
      </c>
      <c r="N13" s="11"/>
      <c r="O13" s="11"/>
      <c r="P13" s="11"/>
      <c r="Q13" s="12"/>
      <c r="R13" s="2">
        <f t="shared" si="5"/>
        <v>0.99999999999999989</v>
      </c>
      <c r="S13" s="22">
        <v>1.9199800609899143</v>
      </c>
      <c r="T13" s="22">
        <v>1.8521754245066258</v>
      </c>
      <c r="U13" s="22">
        <v>1.8458898792944554</v>
      </c>
      <c r="V13" s="22">
        <v>1.8457868614591162</v>
      </c>
      <c r="W13" s="22">
        <v>1.912766585323912</v>
      </c>
      <c r="X13" s="22">
        <v>2.0449258515540496</v>
      </c>
      <c r="Y13" s="22">
        <v>2.1692665622918086</v>
      </c>
      <c r="Z13" s="22">
        <v>2.288248848355777</v>
      </c>
      <c r="AA13" s="22">
        <v>2.3880036136073497</v>
      </c>
      <c r="AB13" s="22">
        <v>2.4671074388626701</v>
      </c>
      <c r="AC13" s="22">
        <v>2.5250996950504327</v>
      </c>
    </row>
    <row r="14" spans="1:29">
      <c r="A14" s="2">
        <v>13</v>
      </c>
      <c r="B14" s="2">
        <v>42</v>
      </c>
      <c r="C14" s="2">
        <v>42</v>
      </c>
      <c r="D14" s="1">
        <v>44</v>
      </c>
      <c r="E14" s="2">
        <v>46</v>
      </c>
      <c r="F14" s="2">
        <v>40</v>
      </c>
      <c r="G14" s="2">
        <f>'[1]9.ArdiDataNew28'!$C$3</f>
        <v>23</v>
      </c>
      <c r="H14" s="6">
        <f t="shared" si="0"/>
        <v>45.125615763546804</v>
      </c>
      <c r="I14" s="7">
        <f t="shared" si="2"/>
        <v>42.041382082797625</v>
      </c>
      <c r="J14" s="7">
        <f t="shared" si="3"/>
        <v>1.0922342507881289</v>
      </c>
      <c r="K14" s="8">
        <f t="shared" si="4"/>
        <v>42.082764165595243</v>
      </c>
      <c r="L14" s="13" t="str">
        <f>PROPER(CHAR(COLUMN(J1)+96))&amp;ROW(J1)</f>
        <v>J1</v>
      </c>
      <c r="M14" s="14" t="str" cm="1">
        <f t="array" aca="1" ref="M14" ca="1">_xlfn.FORMULATEXT(INDIRECT(L14))</f>
        <v>=SLOPE($B$2:$B$29,$A$2:$A$29)</v>
      </c>
      <c r="N14" s="14"/>
      <c r="O14" s="14"/>
      <c r="P14" s="14"/>
      <c r="Q14" s="15"/>
      <c r="S14" s="2">
        <f>MIN(S3:AC13)</f>
        <v>1.8035925860737139</v>
      </c>
    </row>
    <row r="15" spans="1:29">
      <c r="A15" s="2">
        <v>14</v>
      </c>
      <c r="B15" s="2">
        <v>43</v>
      </c>
      <c r="C15" s="2">
        <v>43</v>
      </c>
      <c r="D15" s="1">
        <v>45</v>
      </c>
      <c r="E15" s="2">
        <v>47</v>
      </c>
      <c r="F15" s="2">
        <v>40</v>
      </c>
      <c r="G15" s="2">
        <f>'[1]9.ArdiDataNew28'!$C$3</f>
        <v>23</v>
      </c>
      <c r="H15" s="6">
        <f t="shared" si="0"/>
        <v>46.803776683087037</v>
      </c>
      <c r="I15" s="7">
        <f t="shared" si="2"/>
        <v>43.066808166792882</v>
      </c>
      <c r="J15" s="7">
        <f t="shared" si="3"/>
        <v>1.0588301673916927</v>
      </c>
      <c r="K15" s="8">
        <f t="shared" si="4"/>
        <v>43.133616333585756</v>
      </c>
      <c r="L15" s="16" t="str">
        <f>PROPER(CHAR(COLUMN(K2)+96))&amp;ROW(K2)</f>
        <v>K2</v>
      </c>
      <c r="M15" s="14" t="str" cm="1">
        <f t="array" aca="1" ref="M15" ca="1">_xlfn.FORMULATEXT(INDIRECT(L15))</f>
        <v>=I1+J1</v>
      </c>
      <c r="N15" s="14"/>
      <c r="O15" s="14"/>
      <c r="P15" s="14"/>
      <c r="Q15" s="15"/>
    </row>
    <row r="16" spans="1:29">
      <c r="A16" s="2">
        <v>15</v>
      </c>
      <c r="B16" s="2">
        <v>44</v>
      </c>
      <c r="C16" s="2">
        <v>44</v>
      </c>
      <c r="D16" s="1">
        <v>49</v>
      </c>
      <c r="E16" s="2">
        <v>48</v>
      </c>
      <c r="F16" s="2">
        <v>40</v>
      </c>
      <c r="G16" s="2">
        <f>'[1]9.ArdiDataNew28'!$C$3</f>
        <v>23</v>
      </c>
      <c r="H16" s="6">
        <f t="shared" si="0"/>
        <v>48.481937602627262</v>
      </c>
      <c r="I16" s="7">
        <f t="shared" si="2"/>
        <v>44.062819167092286</v>
      </c>
      <c r="J16" s="7">
        <f t="shared" si="3"/>
        <v>1.0274205838455486</v>
      </c>
      <c r="K16" s="8">
        <f t="shared" si="4"/>
        <v>44.125638334184572</v>
      </c>
      <c r="L16" s="16" t="str">
        <f>PROPER(CHAR(COLUMN(I2)+96))&amp;ROW(I2)</f>
        <v>I2</v>
      </c>
      <c r="M16" s="14" t="str" cm="1">
        <f t="array" aca="1" ref="M16" ca="1">_xlfn.FORMULATEXT(INDIRECT(L16))</f>
        <v>=(1-$L$1)*K2+$L$1*B2</v>
      </c>
      <c r="N16" s="14"/>
      <c r="O16" s="14"/>
      <c r="P16" s="14"/>
      <c r="Q16" s="15"/>
    </row>
    <row r="17" spans="1:17">
      <c r="A17" s="2">
        <v>16</v>
      </c>
      <c r="B17" s="2">
        <v>46</v>
      </c>
      <c r="C17" s="2">
        <v>45</v>
      </c>
      <c r="D17" s="1">
        <v>50</v>
      </c>
      <c r="E17" s="2">
        <v>49</v>
      </c>
      <c r="F17" s="2">
        <v>41</v>
      </c>
      <c r="G17" s="2">
        <f>'[1]9.ArdiDataNew28'!$C$3</f>
        <v>23</v>
      </c>
      <c r="H17" s="6">
        <f t="shared" si="0"/>
        <v>50.160098522167488</v>
      </c>
      <c r="I17" s="7">
        <f t="shared" si="2"/>
        <v>45.545119875468913</v>
      </c>
      <c r="J17" s="7">
        <f t="shared" si="3"/>
        <v>1.2548606461110878</v>
      </c>
      <c r="K17" s="8">
        <f t="shared" si="4"/>
        <v>45.090239750937833</v>
      </c>
      <c r="L17" s="16" t="str">
        <f>PROPER(CHAR(COLUMN(J2)+96))&amp;ROW(J2)</f>
        <v>J2</v>
      </c>
      <c r="M17" s="14" t="str" cm="1">
        <f t="array" aca="1" ref="M17" ca="1">_xlfn.FORMULATEXT(INDIRECT(L17))</f>
        <v>=(1-$M$1)*J1+$M$1*(I2-I1)</v>
      </c>
      <c r="N17" s="14"/>
      <c r="O17" s="14"/>
      <c r="P17" s="14"/>
      <c r="Q17" s="15"/>
    </row>
    <row r="18" spans="1:17">
      <c r="A18" s="2">
        <v>17</v>
      </c>
      <c r="B18" s="2">
        <v>48</v>
      </c>
      <c r="C18" s="2">
        <v>47</v>
      </c>
      <c r="D18" s="1">
        <v>52</v>
      </c>
      <c r="E18" s="2">
        <v>50</v>
      </c>
      <c r="F18" s="2">
        <v>41</v>
      </c>
      <c r="G18" s="2">
        <f>'[1]9.ArdiDataNew28'!$C$3</f>
        <v>23</v>
      </c>
      <c r="H18" s="6">
        <f t="shared" si="0"/>
        <v>51.83825944170772</v>
      </c>
      <c r="I18" s="7">
        <f t="shared" si="2"/>
        <v>47.399990260790005</v>
      </c>
      <c r="J18" s="7">
        <f t="shared" si="3"/>
        <v>1.5548655157160902</v>
      </c>
      <c r="K18" s="8">
        <f t="shared" si="4"/>
        <v>46.799980521580004</v>
      </c>
      <c r="L18" s="16" t="str">
        <f>PROPER(CHAR(COLUMN(K3)+96))&amp;ROW(K3)</f>
        <v>K3</v>
      </c>
      <c r="M18" s="14" t="str" cm="1">
        <f t="array" aca="1" ref="M18" ca="1">_xlfn.FORMULATEXT(INDIRECT(L18))</f>
        <v>=I2+J2</v>
      </c>
      <c r="N18" s="14"/>
      <c r="O18" s="14"/>
      <c r="P18" s="14"/>
      <c r="Q18" s="15"/>
    </row>
    <row r="19" spans="1:17">
      <c r="A19" s="2">
        <v>18</v>
      </c>
      <c r="B19" s="2">
        <v>49</v>
      </c>
      <c r="C19" s="2">
        <v>47</v>
      </c>
      <c r="D19" s="1">
        <v>52</v>
      </c>
      <c r="E19" s="2">
        <v>50</v>
      </c>
      <c r="F19" s="2">
        <v>41</v>
      </c>
      <c r="G19" s="2">
        <f>'[1]9.ArdiDataNew28'!$C$3</f>
        <v>23</v>
      </c>
      <c r="H19" s="6">
        <f t="shared" si="0"/>
        <v>53.516420361247953</v>
      </c>
      <c r="I19" s="7">
        <f t="shared" si="2"/>
        <v>48.977427888253047</v>
      </c>
      <c r="J19" s="7">
        <f t="shared" si="3"/>
        <v>1.5661515715895657</v>
      </c>
      <c r="K19" s="8">
        <f t="shared" si="4"/>
        <v>48.954855776506093</v>
      </c>
      <c r="L19" s="16" t="str">
        <f>PROPER(CHAR(COLUMN(R2)+96))&amp;ROW(R2)</f>
        <v>R2</v>
      </c>
      <c r="M19" s="14" t="str" cm="1">
        <f t="array" aca="1" ref="M19" ca="1">_xlfn.FORMULATEXT(INDIRECT(L19))</f>
        <v>=AVERAGE(ABS(B2:B29-K2:K29))</v>
      </c>
      <c r="N19" s="14"/>
      <c r="O19" s="14"/>
      <c r="P19" s="14"/>
      <c r="Q19" s="15"/>
    </row>
    <row r="20" spans="1:17">
      <c r="A20" s="2">
        <v>19</v>
      </c>
      <c r="B20" s="2">
        <v>49</v>
      </c>
      <c r="C20" s="2">
        <v>51</v>
      </c>
      <c r="D20" s="1">
        <v>53</v>
      </c>
      <c r="E20" s="2">
        <v>50</v>
      </c>
      <c r="F20" s="2">
        <v>42</v>
      </c>
      <c r="G20" s="2">
        <f>'[1]9.ArdiDataNew28'!$C$3</f>
        <v>23</v>
      </c>
      <c r="H20" s="6">
        <f t="shared" si="0"/>
        <v>55.194581280788185</v>
      </c>
      <c r="I20" s="7">
        <f t="shared" si="2"/>
        <v>49.771789729921309</v>
      </c>
      <c r="J20" s="7">
        <f t="shared" si="3"/>
        <v>1.180256706628914</v>
      </c>
      <c r="K20" s="8">
        <f t="shared" si="4"/>
        <v>50.543579459842611</v>
      </c>
      <c r="L20" s="16" t="str">
        <f>PROPER(CHAR(COLUMN(R3)+96))&amp;ROW(R3)</f>
        <v>R3</v>
      </c>
      <c r="M20" s="14" t="str" cm="1">
        <f t="array" aca="1" ref="M20" ca="1">_xlfn.FORMULATEXT(INDIRECT(L20))</f>
        <v>=R1</v>
      </c>
      <c r="N20" s="14"/>
      <c r="O20" s="14"/>
      <c r="P20" s="14"/>
      <c r="Q20" s="15"/>
    </row>
    <row r="21" spans="1:17">
      <c r="A21" s="2">
        <v>20</v>
      </c>
      <c r="B21" s="2">
        <v>52</v>
      </c>
      <c r="C21" s="2">
        <v>52</v>
      </c>
      <c r="D21" s="1">
        <v>53</v>
      </c>
      <c r="E21" s="2">
        <v>51</v>
      </c>
      <c r="F21" s="2">
        <v>47</v>
      </c>
      <c r="G21" s="2">
        <f>'[1]9.ArdiDataNew28'!$C$3</f>
        <v>23</v>
      </c>
      <c r="H21" s="6">
        <f t="shared" si="0"/>
        <v>56.87274220032841</v>
      </c>
      <c r="I21" s="7">
        <f t="shared" si="2"/>
        <v>51.476023218275117</v>
      </c>
      <c r="J21" s="7">
        <f t="shared" si="3"/>
        <v>1.4422450974913608</v>
      </c>
      <c r="K21" s="8">
        <f t="shared" si="4"/>
        <v>50.952046436550226</v>
      </c>
      <c r="L21" s="16" t="str">
        <f>PROPER(CHAR(COLUMN(R4)+96))&amp;ROW(R4)</f>
        <v>R4</v>
      </c>
      <c r="M21" s="14" t="str" cm="1">
        <f t="array" aca="1" ref="M21" ca="1">_xlfn.FORMULATEXT(INDIRECT(L21))</f>
        <v>=R3+$S$1</v>
      </c>
      <c r="N21" s="14"/>
      <c r="O21" s="14"/>
      <c r="P21" s="14"/>
      <c r="Q21" s="15"/>
    </row>
    <row r="22" spans="1:17">
      <c r="A22" s="2">
        <v>21</v>
      </c>
      <c r="B22" s="2">
        <v>52</v>
      </c>
      <c r="C22" s="2">
        <v>55</v>
      </c>
      <c r="D22" s="1">
        <v>53</v>
      </c>
      <c r="E22" s="2">
        <v>52</v>
      </c>
      <c r="F22" s="2">
        <v>49</v>
      </c>
      <c r="G22" s="2">
        <f>'[1]9.ArdiDataNew28'!$C$3</f>
        <v>23</v>
      </c>
      <c r="H22" s="6">
        <f t="shared" si="0"/>
        <v>58.550903119868636</v>
      </c>
      <c r="I22" s="7">
        <f t="shared" si="2"/>
        <v>52.459134157883241</v>
      </c>
      <c r="J22" s="7">
        <f t="shared" si="3"/>
        <v>1.2126780185497426</v>
      </c>
      <c r="K22" s="8">
        <f t="shared" si="4"/>
        <v>52.918268315766475</v>
      </c>
      <c r="L22" s="16" t="str">
        <f>PROPER(CHAR(COLUMN(S2)+96))&amp;ROW(S2)</f>
        <v>S2</v>
      </c>
      <c r="M22" s="14" t="str" cm="1">
        <f t="array" aca="1" ref="M22" ca="1">_xlfn.FORMULATEXT(INDIRECT(L22))</f>
        <v>=T1</v>
      </c>
      <c r="N22" s="14"/>
      <c r="O22" s="14"/>
      <c r="P22" s="14"/>
      <c r="Q22" s="15"/>
    </row>
    <row r="23" spans="1:17">
      <c r="A23" s="2">
        <v>22</v>
      </c>
      <c r="B23" s="2">
        <v>58</v>
      </c>
      <c r="C23" s="2">
        <v>55</v>
      </c>
      <c r="D23" s="1">
        <v>55</v>
      </c>
      <c r="E23" s="2">
        <v>53</v>
      </c>
      <c r="F23" s="2">
        <v>49</v>
      </c>
      <c r="G23" s="2">
        <f>'[1]9.ArdiDataNew28'!$C$3</f>
        <v>23</v>
      </c>
      <c r="H23" s="6">
        <f t="shared" si="0"/>
        <v>60.229064039408868</v>
      </c>
      <c r="I23" s="7">
        <f t="shared" si="2"/>
        <v>55.83590608821649</v>
      </c>
      <c r="J23" s="7">
        <f t="shared" si="3"/>
        <v>2.2947249744414955</v>
      </c>
      <c r="K23" s="8">
        <f t="shared" si="4"/>
        <v>53.671812176432987</v>
      </c>
      <c r="L23" s="16" t="str">
        <f>PROPER(CHAR(COLUMN(T2)+96))&amp;ROW(T2)</f>
        <v>T2</v>
      </c>
      <c r="M23" s="14" t="str" cm="1">
        <f t="array" aca="1" ref="M23" ca="1">_xlfn.FORMULATEXT(INDIRECT(L23))</f>
        <v>=S2+$U$1</v>
      </c>
      <c r="N23" s="14"/>
      <c r="O23" s="14"/>
      <c r="P23" s="14"/>
      <c r="Q23" s="15"/>
    </row>
    <row r="24" spans="1:17" ht="17.25" thickBot="1">
      <c r="A24" s="2">
        <v>23</v>
      </c>
      <c r="B24" s="2">
        <v>58</v>
      </c>
      <c r="C24" s="2">
        <v>57</v>
      </c>
      <c r="D24" s="1">
        <v>58</v>
      </c>
      <c r="E24" s="2">
        <v>54</v>
      </c>
      <c r="F24" s="2">
        <v>53</v>
      </c>
      <c r="G24" s="2">
        <f>'[1]9.ArdiDataNew28'!$C$3</f>
        <v>23</v>
      </c>
      <c r="H24" s="6">
        <f t="shared" si="0"/>
        <v>61.907224958949101</v>
      </c>
      <c r="I24" s="7">
        <f t="shared" si="2"/>
        <v>58.065315531328991</v>
      </c>
      <c r="J24" s="7">
        <f t="shared" si="3"/>
        <v>2.2620672087769984</v>
      </c>
      <c r="K24" s="8">
        <f t="shared" si="4"/>
        <v>58.130631062657983</v>
      </c>
      <c r="L24" s="17" t="str">
        <f>PROPER(CHAR(COLUMN(S14)+96))&amp;ROW(S14)</f>
        <v>S14</v>
      </c>
      <c r="M24" s="18" t="str" cm="1">
        <f t="array" aca="1" ref="M24" ca="1">_xlfn.FORMULATEXT(INDIRECT(L24))</f>
        <v>=MIN(S3:AC13)</v>
      </c>
      <c r="N24" s="18"/>
      <c r="O24" s="18"/>
      <c r="P24" s="18"/>
      <c r="Q24" s="19"/>
    </row>
    <row r="25" spans="1:17">
      <c r="A25" s="2">
        <v>24</v>
      </c>
      <c r="B25" s="2">
        <v>58</v>
      </c>
      <c r="C25" s="2">
        <v>57</v>
      </c>
      <c r="D25" s="1">
        <v>62</v>
      </c>
      <c r="E25" s="2">
        <v>63</v>
      </c>
      <c r="F25" s="2">
        <v>57</v>
      </c>
      <c r="G25" s="2">
        <f>'[1]9.ArdiDataNew28'!$C$3</f>
        <v>23</v>
      </c>
      <c r="H25" s="6">
        <f t="shared" si="0"/>
        <v>63.585385878489326</v>
      </c>
      <c r="I25" s="7">
        <f t="shared" si="2"/>
        <v>59.163691370052995</v>
      </c>
      <c r="J25" s="7">
        <f t="shared" si="3"/>
        <v>1.6802215237505007</v>
      </c>
      <c r="K25" s="8">
        <f t="shared" si="4"/>
        <v>60.327382740105989</v>
      </c>
    </row>
    <row r="26" spans="1:17">
      <c r="A26" s="2">
        <v>25</v>
      </c>
      <c r="B26" s="2">
        <v>70</v>
      </c>
      <c r="C26" s="2">
        <v>62</v>
      </c>
      <c r="D26" s="1">
        <v>68</v>
      </c>
      <c r="E26" s="2">
        <v>63</v>
      </c>
      <c r="F26" s="2">
        <v>60</v>
      </c>
      <c r="G26" s="2">
        <f>'[1]9.ArdiDataNew28'!$C$3</f>
        <v>23</v>
      </c>
      <c r="H26" s="6">
        <f t="shared" si="0"/>
        <v>65.263546798029552</v>
      </c>
      <c r="I26" s="7">
        <f t="shared" si="2"/>
        <v>65.421956446901746</v>
      </c>
      <c r="J26" s="7">
        <f t="shared" si="3"/>
        <v>3.9692433002996257</v>
      </c>
      <c r="K26" s="8">
        <f t="shared" si="4"/>
        <v>60.843912893803498</v>
      </c>
    </row>
    <row r="27" spans="1:17">
      <c r="A27" s="2">
        <v>26</v>
      </c>
      <c r="B27" s="2">
        <v>75</v>
      </c>
      <c r="C27" s="2">
        <v>69</v>
      </c>
      <c r="D27" s="1">
        <v>70</v>
      </c>
      <c r="E27" s="2">
        <v>69</v>
      </c>
      <c r="F27" s="2">
        <v>66</v>
      </c>
      <c r="G27" s="2">
        <f>'[1]9.ArdiDataNew28'!$C$3</f>
        <v>23</v>
      </c>
      <c r="H27" s="6">
        <f t="shared" si="0"/>
        <v>66.941707717569784</v>
      </c>
      <c r="I27" s="7">
        <f t="shared" si="2"/>
        <v>72.195599873600685</v>
      </c>
      <c r="J27" s="7">
        <f t="shared" si="3"/>
        <v>5.3714433634992824</v>
      </c>
      <c r="K27" s="8">
        <f t="shared" si="4"/>
        <v>69.39119974720137</v>
      </c>
    </row>
    <row r="28" spans="1:17">
      <c r="A28" s="2">
        <v>27</v>
      </c>
      <c r="B28" s="2">
        <v>80</v>
      </c>
      <c r="C28" s="2">
        <v>74</v>
      </c>
      <c r="D28" s="1">
        <v>78</v>
      </c>
      <c r="E28" s="2">
        <v>73</v>
      </c>
      <c r="F28" s="2">
        <v>70</v>
      </c>
      <c r="G28" s="2">
        <f>'[1]9.ArdiDataNew28'!$C$3</f>
        <v>23</v>
      </c>
      <c r="H28" s="6">
        <f t="shared" si="0"/>
        <v>68.619868637110017</v>
      </c>
      <c r="I28" s="7">
        <f t="shared" si="2"/>
        <v>78.783521618549983</v>
      </c>
      <c r="J28" s="7">
        <f t="shared" si="3"/>
        <v>5.97968255422429</v>
      </c>
      <c r="K28" s="8">
        <f t="shared" si="4"/>
        <v>77.567043237099966</v>
      </c>
    </row>
    <row r="29" spans="1:17">
      <c r="A29" s="2">
        <v>28</v>
      </c>
      <c r="B29" s="2">
        <v>83</v>
      </c>
      <c r="C29" s="2">
        <v>81</v>
      </c>
      <c r="D29" s="1">
        <v>84</v>
      </c>
      <c r="E29" s="2">
        <v>83</v>
      </c>
      <c r="F29" s="2">
        <v>80</v>
      </c>
      <c r="G29" s="2">
        <f>'[1]9.ArdiDataNew28'!$C$3</f>
        <v>23</v>
      </c>
      <c r="H29" s="6">
        <f t="shared" si="0"/>
        <v>70.298029556650249</v>
      </c>
      <c r="I29" s="7">
        <f t="shared" si="2"/>
        <v>83.881602086387133</v>
      </c>
      <c r="J29" s="7">
        <f t="shared" si="3"/>
        <v>5.5388815110307199</v>
      </c>
      <c r="K29" s="8">
        <f t="shared" si="4"/>
        <v>84.763204172774266</v>
      </c>
    </row>
  </sheetData>
  <phoneticPr fontId="4" type="noConversion"/>
  <conditionalFormatting sqref="S3:AC13">
    <cfRule type="cellIs" dxfId="0" priority="1" operator="equal">
      <formula>$S$14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MoreData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 , Ardavan</dc:creator>
  <cp:lastModifiedBy>Asef-Vaziri , Ardavan</cp:lastModifiedBy>
  <dcterms:created xsi:type="dcterms:W3CDTF">2023-09-10T01:04:58Z</dcterms:created>
  <dcterms:modified xsi:type="dcterms:W3CDTF">2023-09-13T16:48:39Z</dcterms:modified>
</cp:coreProperties>
</file>