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4-PredAnalBase2021-Part2\"/>
    </mc:Choice>
  </mc:AlternateContent>
  <xr:revisionPtr revIDLastSave="0" documentId="13_ncr:1_{3929ABBB-EF11-4583-ACFA-ED3D46B838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g-Piecewise" sheetId="57" r:id="rId1"/>
    <sheet name="Reg-Piecewise (3)" sheetId="60" r:id="rId2"/>
    <sheet name="All.MA" sheetId="55" r:id="rId3"/>
  </sheets>
  <definedNames>
    <definedName name="solver_adj" localSheetId="2" hidden="1">All.MA!#REF!</definedName>
    <definedName name="solver_adj" localSheetId="0" hidden="1">'Reg-Piecewise'!$H$2:$H$6</definedName>
    <definedName name="solver_adj" localSheetId="1" hidden="1">'Reg-Piecewise (3)'!$H$2:$H$6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ng" localSheetId="2" hidden="1">1</definedName>
    <definedName name="solver_eng" localSheetId="0" hidden="1">1</definedName>
    <definedName name="solver_eng" localSheetId="1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lhs1" localSheetId="2" hidden="1">All.MA!#REF!</definedName>
    <definedName name="solver_lhs1" localSheetId="0" hidden="1">'Reg-Piecewise'!$H$4</definedName>
    <definedName name="solver_lhs1" localSheetId="1" hidden="1">'Reg-Piecewise (3)'!$H$4</definedName>
    <definedName name="solver_lhs2" localSheetId="2" hidden="1">All.MA!#REF!</definedName>
    <definedName name="solver_lhs2" localSheetId="0" hidden="1">'Reg-Piecewise'!$H$4</definedName>
    <definedName name="solver_lhs2" localSheetId="1" hidden="1">'Reg-Piecewise (3)'!$H$4</definedName>
    <definedName name="solver_lhs3" localSheetId="2" hidden="1">All.MA!#REF!</definedName>
    <definedName name="solver_lhs3" localSheetId="0" hidden="1">'Reg-Piecewise'!$H$4</definedName>
    <definedName name="solver_lhs3" localSheetId="1" hidden="1">'Reg-Piecewise (3)'!$H$4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sl" localSheetId="2" hidden="1">2</definedName>
    <definedName name="solver_msl" localSheetId="0" hidden="1">2</definedName>
    <definedName name="solver_msl" localSheetId="1" hidden="1">2</definedName>
    <definedName name="solver_neg" localSheetId="2" hidden="1">1</definedName>
    <definedName name="solver_neg" localSheetId="0" hidden="1">1</definedName>
    <definedName name="solver_neg" localSheetId="1" hidden="1">1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um" localSheetId="2" hidden="1">2</definedName>
    <definedName name="solver_num" localSheetId="0" hidden="1">3</definedName>
    <definedName name="solver_num" localSheetId="1" hidden="1">3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All.MA!$G$25</definedName>
    <definedName name="solver_opt" localSheetId="0" hidden="1">'Reg-Piecewise'!$F$26</definedName>
    <definedName name="solver_opt" localSheetId="1" hidden="1">'Reg-Piecewise (3)'!$F$27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rbv" localSheetId="2" hidden="1">1</definedName>
    <definedName name="solver_rbv" localSheetId="0" hidden="1">1</definedName>
    <definedName name="solver_rbv" localSheetId="1" hidden="1">1</definedName>
    <definedName name="solver_rel1" localSheetId="2" hidden="1">1</definedName>
    <definedName name="solver_rel1" localSheetId="0" hidden="1">1</definedName>
    <definedName name="solver_rel1" localSheetId="1" hidden="1">1</definedName>
    <definedName name="solver_rel2" localSheetId="2" hidden="1">3</definedName>
    <definedName name="solver_rel2" localSheetId="0" hidden="1">4</definedName>
    <definedName name="solver_rel2" localSheetId="1" hidden="1">4</definedName>
    <definedName name="solver_rel3" localSheetId="2" hidden="1">3</definedName>
    <definedName name="solver_rel3" localSheetId="0" hidden="1">3</definedName>
    <definedName name="solver_rel3" localSheetId="1" hidden="1">3</definedName>
    <definedName name="solver_rhs1" localSheetId="2" hidden="1">1</definedName>
    <definedName name="solver_rhs1" localSheetId="0" hidden="1">23</definedName>
    <definedName name="solver_rhs1" localSheetId="1" hidden="1">23</definedName>
    <definedName name="solver_rhs2" localSheetId="2" hidden="1">0</definedName>
    <definedName name="solver_rhs2" localSheetId="0" hidden="1">"integer"</definedName>
    <definedName name="solver_rhs2" localSheetId="1" hidden="1">"integer"</definedName>
    <definedName name="solver_rhs3" localSheetId="2" hidden="1">0</definedName>
    <definedName name="solver_rhs3" localSheetId="0" hidden="1">2</definedName>
    <definedName name="solver_rhs3" localSheetId="1" hidden="1">2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scl" localSheetId="2" hidden="1">1</definedName>
    <definedName name="solver_scl" localSheetId="0" hidden="1">1</definedName>
    <definedName name="solver_scl" localSheetId="1" hidden="1">1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yp" localSheetId="2" hidden="1">2</definedName>
    <definedName name="solver_typ" localSheetId="0" hidden="1">2</definedName>
    <definedName name="solver_typ" localSheetId="1" hidden="1">2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55" l="1"/>
  <c r="C4" i="55" s="1" a="1"/>
  <c r="C4" i="55" s="1"/>
  <c r="C4" i="57"/>
  <c r="C5" i="57"/>
  <c r="C6" i="57"/>
  <c r="C7" i="57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3" i="57"/>
  <c r="D3" i="57" s="1"/>
  <c r="C3" i="60"/>
  <c r="C4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I4" i="60"/>
  <c r="C3" i="55" l="1" a="1"/>
  <c r="C3" i="55" s="1"/>
  <c r="D3" i="55" s="1"/>
  <c r="C5" i="55" a="1"/>
  <c r="C5" i="55" s="1"/>
  <c r="C6" i="55" s="1" a="1"/>
  <c r="C6" i="55" s="1"/>
  <c r="C7" i="55" s="1" a="1"/>
  <c r="C7" i="55" s="1"/>
  <c r="C8" i="55" s="1" a="1"/>
  <c r="C8" i="55" s="1"/>
  <c r="C9" i="55" s="1" a="1"/>
  <c r="C9" i="55" s="1"/>
  <c r="C10" i="55" s="1" a="1"/>
  <c r="C10" i="55" s="1"/>
  <c r="C11" i="55" s="1" a="1"/>
  <c r="C11" i="55" s="1"/>
  <c r="C12" i="55" s="1" a="1"/>
  <c r="C12" i="55" s="1"/>
  <c r="C13" i="55" s="1" a="1"/>
  <c r="C13" i="55" s="1"/>
  <c r="C14" i="55" s="1" a="1"/>
  <c r="C14" i="55" s="1"/>
  <c r="C15" i="55" s="1" a="1"/>
  <c r="C15" i="55" s="1"/>
  <c r="C16" i="55" s="1" a="1"/>
  <c r="C16" i="55" s="1"/>
  <c r="C17" i="55" s="1" a="1"/>
  <c r="C17" i="55" s="1"/>
  <c r="C18" i="55" s="1" a="1"/>
  <c r="C18" i="55" s="1"/>
  <c r="C19" i="55" s="1" a="1"/>
  <c r="C19" i="55" s="1"/>
  <c r="C20" i="55" s="1" a="1"/>
  <c r="C20" i="55" s="1"/>
  <c r="C21" i="55" s="1" a="1"/>
  <c r="C21" i="55" s="1"/>
  <c r="C22" i="55" s="1" a="1"/>
  <c r="C22" i="55" s="1"/>
  <c r="C23" i="55" s="1" a="1"/>
  <c r="C23" i="55" s="1"/>
  <c r="C24" i="55" s="1" a="1"/>
  <c r="C24" i="55" s="1"/>
  <c r="C25" i="55" s="1" a="1"/>
  <c r="C25" i="55" s="1"/>
  <c r="C26" i="55" s="1" a="1"/>
  <c r="C26" i="55" s="1"/>
  <c r="F4" i="55"/>
  <c r="D3" i="60"/>
  <c r="D4" i="60" s="1"/>
  <c r="D5" i="60" s="1"/>
  <c r="D6" i="60" s="1"/>
  <c r="D7" i="60" s="1"/>
  <c r="D8" i="60" s="1"/>
  <c r="D9" i="60" s="1"/>
  <c r="D10" i="60" s="1"/>
  <c r="D11" i="60" s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E3" i="57"/>
  <c r="D4" i="57"/>
  <c r="D5" i="57" s="1"/>
  <c r="D6" i="57" s="1"/>
  <c r="D7" i="57" s="1"/>
  <c r="D8" i="57" s="1"/>
  <c r="D9" i="57" s="1"/>
  <c r="D10" i="57" s="1"/>
  <c r="D11" i="57" s="1"/>
  <c r="D12" i="57" s="1"/>
  <c r="D13" i="57" s="1"/>
  <c r="D14" i="57" s="1"/>
  <c r="D15" i="57" s="1"/>
  <c r="D16" i="57" s="1"/>
  <c r="D17" i="57" s="1"/>
  <c r="D18" i="57" s="1"/>
  <c r="D19" i="57" s="1"/>
  <c r="D20" i="57" s="1"/>
  <c r="D21" i="57" s="1"/>
  <c r="D22" i="57" s="1"/>
  <c r="D23" i="57" s="1"/>
  <c r="D24" i="57" s="1"/>
  <c r="D25" i="57" s="1"/>
  <c r="E3" i="60"/>
  <c r="F3" i="60" s="1"/>
  <c r="E3" i="55" l="1"/>
  <c r="G3" i="55" s="1"/>
  <c r="F3" i="55"/>
  <c r="D4" i="55"/>
  <c r="E4" i="55" s="1"/>
  <c r="D5" i="55"/>
  <c r="E5" i="55" s="1"/>
  <c r="F5" i="55"/>
  <c r="F6" i="55"/>
  <c r="D6" i="55"/>
  <c r="E6" i="55" s="1"/>
  <c r="E4" i="57"/>
  <c r="F3" i="57"/>
  <c r="E4" i="60"/>
  <c r="H5" i="55" l="1"/>
  <c r="G5" i="55"/>
  <c r="G4" i="55"/>
  <c r="H3" i="55"/>
  <c r="I3" i="55" s="1"/>
  <c r="G6" i="55"/>
  <c r="H4" i="55"/>
  <c r="H6" i="55"/>
  <c r="F7" i="55"/>
  <c r="D7" i="55"/>
  <c r="E7" i="55" s="1"/>
  <c r="G7" i="55" s="1"/>
  <c r="E5" i="57"/>
  <c r="F4" i="57"/>
  <c r="E5" i="60"/>
  <c r="F4" i="60"/>
  <c r="H7" i="55" l="1"/>
  <c r="I7" i="55" s="1"/>
  <c r="I5" i="55"/>
  <c r="I6" i="55"/>
  <c r="I4" i="55"/>
  <c r="F8" i="55"/>
  <c r="D8" i="55"/>
  <c r="E8" i="55" s="1"/>
  <c r="G8" i="55" s="1"/>
  <c r="E6" i="57"/>
  <c r="F5" i="57"/>
  <c r="E6" i="60"/>
  <c r="F5" i="60"/>
  <c r="H8" i="55" l="1"/>
  <c r="I8" i="55" s="1"/>
  <c r="F9" i="55"/>
  <c r="D9" i="55"/>
  <c r="E9" i="55" s="1"/>
  <c r="G9" i="55" s="1"/>
  <c r="E7" i="57"/>
  <c r="F6" i="57"/>
  <c r="E7" i="60"/>
  <c r="F6" i="60"/>
  <c r="H9" i="55" l="1"/>
  <c r="I9" i="55" s="1"/>
  <c r="F10" i="55"/>
  <c r="D10" i="55"/>
  <c r="E10" i="55" s="1"/>
  <c r="G10" i="55" s="1"/>
  <c r="E8" i="57"/>
  <c r="F7" i="57"/>
  <c r="E8" i="60"/>
  <c r="F7" i="60"/>
  <c r="H10" i="55" l="1"/>
  <c r="I10" i="55" s="1"/>
  <c r="F11" i="55"/>
  <c r="D11" i="55"/>
  <c r="E11" i="55" s="1"/>
  <c r="G11" i="55" s="1"/>
  <c r="E9" i="57"/>
  <c r="F8" i="57"/>
  <c r="E9" i="60"/>
  <c r="F8" i="60"/>
  <c r="H11" i="55" l="1"/>
  <c r="I11" i="55" s="1"/>
  <c r="D12" i="55"/>
  <c r="E12" i="55" s="1"/>
  <c r="G12" i="55" s="1"/>
  <c r="F12" i="55"/>
  <c r="E10" i="57"/>
  <c r="F9" i="57"/>
  <c r="E10" i="60"/>
  <c r="F9" i="60"/>
  <c r="H12" i="55" l="1"/>
  <c r="I12" i="55" s="1"/>
  <c r="F13" i="55"/>
  <c r="D13" i="55"/>
  <c r="E13" i="55" s="1"/>
  <c r="G13" i="55" s="1"/>
  <c r="E11" i="57"/>
  <c r="F10" i="57"/>
  <c r="E11" i="60"/>
  <c r="F10" i="60"/>
  <c r="H13" i="55" l="1"/>
  <c r="I13" i="55" s="1"/>
  <c r="D14" i="55"/>
  <c r="E14" i="55" s="1"/>
  <c r="G14" i="55" s="1"/>
  <c r="F14" i="55"/>
  <c r="E12" i="57"/>
  <c r="F11" i="57"/>
  <c r="E12" i="60"/>
  <c r="F11" i="60"/>
  <c r="H14" i="55" l="1"/>
  <c r="I14" i="55" s="1"/>
  <c r="F15" i="55"/>
  <c r="D15" i="55"/>
  <c r="E15" i="55" s="1"/>
  <c r="G15" i="55" s="1"/>
  <c r="E13" i="57"/>
  <c r="F12" i="57"/>
  <c r="E13" i="60"/>
  <c r="F12" i="60"/>
  <c r="H15" i="55" l="1"/>
  <c r="I15" i="55" s="1"/>
  <c r="D16" i="55"/>
  <c r="E16" i="55" s="1"/>
  <c r="G16" i="55" s="1"/>
  <c r="F16" i="55"/>
  <c r="E14" i="57"/>
  <c r="F13" i="57"/>
  <c r="E14" i="60"/>
  <c r="F13" i="60"/>
  <c r="H16" i="55" l="1"/>
  <c r="I16" i="55" s="1"/>
  <c r="F17" i="55"/>
  <c r="D17" i="55"/>
  <c r="E17" i="55" s="1"/>
  <c r="G17" i="55" s="1"/>
  <c r="E15" i="57"/>
  <c r="F14" i="57"/>
  <c r="E15" i="60"/>
  <c r="F14" i="60"/>
  <c r="H17" i="55" l="1"/>
  <c r="I17" i="55" s="1"/>
  <c r="F18" i="55"/>
  <c r="D18" i="55"/>
  <c r="E18" i="55" s="1"/>
  <c r="G18" i="55" s="1"/>
  <c r="E16" i="57"/>
  <c r="F15" i="57"/>
  <c r="E16" i="60"/>
  <c r="F15" i="60"/>
  <c r="H18" i="55" l="1"/>
  <c r="I18" i="55" s="1"/>
  <c r="F19" i="55"/>
  <c r="D19" i="55"/>
  <c r="E19" i="55" s="1"/>
  <c r="G19" i="55" s="1"/>
  <c r="E17" i="57"/>
  <c r="F16" i="57"/>
  <c r="W27" i="57" s="1"/>
  <c r="E17" i="60"/>
  <c r="F16" i="60"/>
  <c r="W29" i="60" s="1"/>
  <c r="H19" i="55" l="1"/>
  <c r="I19" i="55" s="1"/>
  <c r="F20" i="55"/>
  <c r="D20" i="55"/>
  <c r="E20" i="55" s="1"/>
  <c r="G20" i="55" s="1"/>
  <c r="E18" i="57"/>
  <c r="F17" i="57"/>
  <c r="W28" i="57"/>
  <c r="W29" i="57"/>
  <c r="W28" i="60"/>
  <c r="W27" i="60"/>
  <c r="E18" i="60"/>
  <c r="F17" i="60"/>
  <c r="H20" i="55" l="1"/>
  <c r="I20" i="55" s="1"/>
  <c r="D21" i="55"/>
  <c r="E21" i="55" s="1"/>
  <c r="G21" i="55" s="1"/>
  <c r="F21" i="55"/>
  <c r="E19" i="57"/>
  <c r="F18" i="57"/>
  <c r="E19" i="60"/>
  <c r="F18" i="60"/>
  <c r="H21" i="55" l="1"/>
  <c r="I21" i="55" s="1"/>
  <c r="F22" i="55"/>
  <c r="D22" i="55"/>
  <c r="E22" i="55" s="1"/>
  <c r="G22" i="55" s="1"/>
  <c r="E20" i="57"/>
  <c r="F19" i="57"/>
  <c r="E20" i="60"/>
  <c r="F19" i="60"/>
  <c r="H22" i="55" l="1"/>
  <c r="I22" i="55" s="1"/>
  <c r="F23" i="55"/>
  <c r="D23" i="55"/>
  <c r="E23" i="55" s="1"/>
  <c r="G23" i="55" s="1"/>
  <c r="E21" i="57"/>
  <c r="F20" i="57"/>
  <c r="E21" i="60"/>
  <c r="F20" i="60"/>
  <c r="H23" i="55" l="1"/>
  <c r="I23" i="55" s="1"/>
  <c r="F24" i="55"/>
  <c r="D24" i="55"/>
  <c r="E24" i="55" s="1"/>
  <c r="G24" i="55" s="1"/>
  <c r="E22" i="57"/>
  <c r="F21" i="57"/>
  <c r="E22" i="60"/>
  <c r="F21" i="60"/>
  <c r="H24" i="55" l="1"/>
  <c r="I24" i="55" s="1"/>
  <c r="F25" i="55"/>
  <c r="D25" i="55"/>
  <c r="E25" i="55" s="1"/>
  <c r="G25" i="55" s="1"/>
  <c r="E23" i="57"/>
  <c r="F22" i="57"/>
  <c r="E23" i="60"/>
  <c r="F22" i="60"/>
  <c r="H25" i="55" l="1"/>
  <c r="I25" i="55" s="1"/>
  <c r="E24" i="57"/>
  <c r="F23" i="57"/>
  <c r="E24" i="60"/>
  <c r="F23" i="60"/>
  <c r="E25" i="57" l="1"/>
  <c r="F25" i="57" s="1"/>
  <c r="F24" i="57"/>
  <c r="E25" i="60"/>
  <c r="F24" i="60"/>
  <c r="F26" i="57" l="1"/>
  <c r="F25" i="60"/>
  <c r="F27" i="60" s="1"/>
  <c r="E27" i="6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<sst xmlns="http://schemas.openxmlformats.org/spreadsheetml/2006/main" count="30" uniqueCount="16">
  <si>
    <t>t</t>
  </si>
  <si>
    <t>At</t>
  </si>
  <si>
    <t>Ft</t>
  </si>
  <si>
    <t>E</t>
  </si>
  <si>
    <t>|E|</t>
  </si>
  <si>
    <t>E2</t>
  </si>
  <si>
    <t>MAD</t>
  </si>
  <si>
    <t>MSE</t>
  </si>
  <si>
    <t>BIAS</t>
  </si>
  <si>
    <t>TS</t>
  </si>
  <si>
    <t>b0</t>
  </si>
  <si>
    <t>b1</t>
  </si>
  <si>
    <t>b'0</t>
  </si>
  <si>
    <t>b'1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</si>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</sst>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40F7-A81E-21B8A916AB97}"/>
            </c:ext>
          </c:extLst>
        </c:ser>
        <c:ser>
          <c:idx val="1"/>
          <c:order val="1"/>
          <c:tx>
            <c:strRef>
              <c:f>'Reg-Piecewise'!$C$1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'Reg-Piecewise'!$C$3:$C$25</c:f>
              <c:numCache>
                <c:formatCode>0.0</c:formatCode>
                <c:ptCount val="23"/>
                <c:pt idx="0">
                  <c:v>6682.4311643844621</c:v>
                </c:pt>
                <c:pt idx="1">
                  <c:v>7642.7312322771322</c:v>
                </c:pt>
                <c:pt idx="2">
                  <c:v>8603.0313001698014</c:v>
                </c:pt>
                <c:pt idx="3">
                  <c:v>9563.3313680624706</c:v>
                </c:pt>
                <c:pt idx="4">
                  <c:v>10523.631435955142</c:v>
                </c:pt>
                <c:pt idx="5">
                  <c:v>11483.931503847811</c:v>
                </c:pt>
                <c:pt idx="6">
                  <c:v>12444.231571740482</c:v>
                </c:pt>
                <c:pt idx="7">
                  <c:v>13404.531639633151</c:v>
                </c:pt>
                <c:pt idx="8">
                  <c:v>14364.83170752582</c:v>
                </c:pt>
                <c:pt idx="9">
                  <c:v>15325.131775418491</c:v>
                </c:pt>
                <c:pt idx="10">
                  <c:v>16285.43184331116</c:v>
                </c:pt>
                <c:pt idx="11">
                  <c:v>12747.982044809476</c:v>
                </c:pt>
                <c:pt idx="12">
                  <c:v>13143.126150084307</c:v>
                </c:pt>
                <c:pt idx="13">
                  <c:v>13538.270255359135</c:v>
                </c:pt>
                <c:pt idx="14">
                  <c:v>13933.414360633964</c:v>
                </c:pt>
                <c:pt idx="15">
                  <c:v>14328.558465908794</c:v>
                </c:pt>
                <c:pt idx="16">
                  <c:v>14723.702571183623</c:v>
                </c:pt>
                <c:pt idx="17">
                  <c:v>15118.846676458452</c:v>
                </c:pt>
                <c:pt idx="18">
                  <c:v>15513.990781733282</c:v>
                </c:pt>
                <c:pt idx="19">
                  <c:v>15909.134887008109</c:v>
                </c:pt>
                <c:pt idx="20">
                  <c:v>16304.27899228294</c:v>
                </c:pt>
                <c:pt idx="21">
                  <c:v>16699.423097557767</c:v>
                </c:pt>
                <c:pt idx="22">
                  <c:v>17094.567202832597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4-40F7-A81E-21B8A916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'Reg-Piecewise'!$E$1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'Reg-Piecewise'!$E$3:$E$25</c:f>
              <c:numCache>
                <c:formatCode>0</c:formatCode>
                <c:ptCount val="23"/>
                <c:pt idx="0">
                  <c:v>-217.93116438446123</c:v>
                </c:pt>
                <c:pt idx="1">
                  <c:v>-384.96239666159272</c:v>
                </c:pt>
                <c:pt idx="2">
                  <c:v>-750.49369683139412</c:v>
                </c:pt>
                <c:pt idx="3">
                  <c:v>-832.92506489386506</c:v>
                </c:pt>
                <c:pt idx="4">
                  <c:v>285.64349915099228</c:v>
                </c:pt>
                <c:pt idx="5">
                  <c:v>507.41199530318227</c:v>
                </c:pt>
                <c:pt idx="6">
                  <c:v>-99.619576437298747</c:v>
                </c:pt>
                <c:pt idx="7">
                  <c:v>-402.95121607044894</c:v>
                </c:pt>
                <c:pt idx="8">
                  <c:v>-573.5829235962683</c:v>
                </c:pt>
                <c:pt idx="9">
                  <c:v>-138.61469901475903</c:v>
                </c:pt>
                <c:pt idx="10">
                  <c:v>-756.84654232591856</c:v>
                </c:pt>
                <c:pt idx="11">
                  <c:v>833.37141286460428</c:v>
                </c:pt>
                <c:pt idx="12">
                  <c:v>-492.9547372197012</c:v>
                </c:pt>
                <c:pt idx="13">
                  <c:v>64.075007421164628</c:v>
                </c:pt>
                <c:pt idx="14">
                  <c:v>132.06064678720031</c:v>
                </c:pt>
                <c:pt idx="15">
                  <c:v>-72.79781912159342</c:v>
                </c:pt>
                <c:pt idx="16">
                  <c:v>-197.2003903052173</c:v>
                </c:pt>
                <c:pt idx="17">
                  <c:v>-155.34706676367023</c:v>
                </c:pt>
                <c:pt idx="18">
                  <c:v>-317.03784849695148</c:v>
                </c:pt>
                <c:pt idx="19">
                  <c:v>-594.27273550506106</c:v>
                </c:pt>
                <c:pt idx="20">
                  <c:v>-10.951727788002245</c:v>
                </c:pt>
                <c:pt idx="21">
                  <c:v>839.52517465422898</c:v>
                </c:pt>
                <c:pt idx="22">
                  <c:v>835.85797182163333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4D3F-BA7D-BAD47995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(3)'!$B$1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(3)'!$B$3:$B$25</c:f>
              <c:numCache>
                <c:formatCode>General</c:formatCode>
                <c:ptCount val="23"/>
                <c:pt idx="0">
                  <c:v>38</c:v>
                </c:pt>
                <c:pt idx="1">
                  <c:v>15</c:v>
                </c:pt>
                <c:pt idx="2">
                  <c:v>85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90</c:v>
                </c:pt>
                <c:pt idx="7">
                  <c:v>70</c:v>
                </c:pt>
                <c:pt idx="8">
                  <c:v>115</c:v>
                </c:pt>
                <c:pt idx="9">
                  <c:v>115</c:v>
                </c:pt>
                <c:pt idx="10">
                  <c:v>40</c:v>
                </c:pt>
                <c:pt idx="11">
                  <c:v>35</c:v>
                </c:pt>
                <c:pt idx="12">
                  <c:v>15</c:v>
                </c:pt>
                <c:pt idx="13">
                  <c:v>85</c:v>
                </c:pt>
                <c:pt idx="14">
                  <c:v>50</c:v>
                </c:pt>
                <c:pt idx="15">
                  <c:v>100</c:v>
                </c:pt>
                <c:pt idx="16">
                  <c:v>60</c:v>
                </c:pt>
                <c:pt idx="17">
                  <c:v>90</c:v>
                </c:pt>
                <c:pt idx="18">
                  <c:v>70</c:v>
                </c:pt>
                <c:pt idx="19">
                  <c:v>115</c:v>
                </c:pt>
                <c:pt idx="20">
                  <c:v>120</c:v>
                </c:pt>
                <c:pt idx="21">
                  <c:v>115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8-4F2A-937D-5EAA91CE520A}"/>
            </c:ext>
          </c:extLst>
        </c:ser>
        <c:ser>
          <c:idx val="1"/>
          <c:order val="1"/>
          <c:tx>
            <c:strRef>
              <c:f>'Reg-Piecewise (3)'!$C$1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(3)'!$C$3:$C$25</c:f>
              <c:numCache>
                <c:formatCode>0.0</c:formatCode>
                <c:ptCount val="23"/>
                <c:pt idx="0">
                  <c:v>36.514721439149213</c:v>
                </c:pt>
                <c:pt idx="1">
                  <c:v>45.567317813251151</c:v>
                </c:pt>
                <c:pt idx="2">
                  <c:v>54.619914187353089</c:v>
                </c:pt>
                <c:pt idx="3">
                  <c:v>63.672510561455027</c:v>
                </c:pt>
                <c:pt idx="4">
                  <c:v>72.725106935556965</c:v>
                </c:pt>
                <c:pt idx="5">
                  <c:v>81.777703309658904</c:v>
                </c:pt>
                <c:pt idx="6">
                  <c:v>90.830299683760842</c:v>
                </c:pt>
                <c:pt idx="7">
                  <c:v>99.88289605786278</c:v>
                </c:pt>
                <c:pt idx="8">
                  <c:v>108.93549243196472</c:v>
                </c:pt>
                <c:pt idx="9">
                  <c:v>45.883491648124767</c:v>
                </c:pt>
                <c:pt idx="10">
                  <c:v>50.471840812937245</c:v>
                </c:pt>
                <c:pt idx="11">
                  <c:v>55.060189977749715</c:v>
                </c:pt>
                <c:pt idx="12">
                  <c:v>59.648539142562193</c:v>
                </c:pt>
                <c:pt idx="13">
                  <c:v>64.23688830737467</c:v>
                </c:pt>
                <c:pt idx="14">
                  <c:v>68.825237472187155</c:v>
                </c:pt>
                <c:pt idx="15">
                  <c:v>73.413586636999625</c:v>
                </c:pt>
                <c:pt idx="16">
                  <c:v>78.001935801812095</c:v>
                </c:pt>
                <c:pt idx="17">
                  <c:v>82.59028496662458</c:v>
                </c:pt>
                <c:pt idx="18">
                  <c:v>87.17863413143705</c:v>
                </c:pt>
                <c:pt idx="19">
                  <c:v>91.766983296249535</c:v>
                </c:pt>
                <c:pt idx="20">
                  <c:v>96.355332461062005</c:v>
                </c:pt>
                <c:pt idx="21">
                  <c:v>100.94368162587449</c:v>
                </c:pt>
                <c:pt idx="22">
                  <c:v>105.53203079068696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8-4F2A-937D-5EAA91CE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 (3)'!$E$1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 (3)'!$A$3:$A$25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 (3)'!$E$3:$E$25</c:f>
              <c:numCache>
                <c:formatCode>0</c:formatCode>
                <c:ptCount val="23"/>
                <c:pt idx="0">
                  <c:v>1.4852785608507872</c:v>
                </c:pt>
                <c:pt idx="1">
                  <c:v>-29.082039252400364</c:v>
                </c:pt>
                <c:pt idx="2">
                  <c:v>1.2980465602465472</c:v>
                </c:pt>
                <c:pt idx="3">
                  <c:v>-12.37446400120848</c:v>
                </c:pt>
                <c:pt idx="4">
                  <c:v>14.900429063234554</c:v>
                </c:pt>
                <c:pt idx="5">
                  <c:v>-6.8772742464243493</c:v>
                </c:pt>
                <c:pt idx="6">
                  <c:v>-7.7075739301851911</c:v>
                </c:pt>
                <c:pt idx="7">
                  <c:v>-37.590469988047971</c:v>
                </c:pt>
                <c:pt idx="8">
                  <c:v>-31.525962420012689</c:v>
                </c:pt>
                <c:pt idx="9">
                  <c:v>37.59054593186255</c:v>
                </c:pt>
                <c:pt idx="10">
                  <c:v>27.118705118925305</c:v>
                </c:pt>
                <c:pt idx="11">
                  <c:v>7.0585151411755902</c:v>
                </c:pt>
                <c:pt idx="12">
                  <c:v>-37.590024001386602</c:v>
                </c:pt>
                <c:pt idx="13">
                  <c:v>-16.826912308761273</c:v>
                </c:pt>
                <c:pt idx="14">
                  <c:v>-35.652149780948427</c:v>
                </c:pt>
                <c:pt idx="15">
                  <c:v>-9.0657364179480524</c:v>
                </c:pt>
                <c:pt idx="16">
                  <c:v>-27.067672219760148</c:v>
                </c:pt>
                <c:pt idx="17">
                  <c:v>-19.657957186384728</c:v>
                </c:pt>
                <c:pt idx="18">
                  <c:v>-36.836591317821778</c:v>
                </c:pt>
                <c:pt idx="19">
                  <c:v>-13.603574614071313</c:v>
                </c:pt>
                <c:pt idx="20">
                  <c:v>10.041092924866682</c:v>
                </c:pt>
                <c:pt idx="21">
                  <c:v>24.097411298992192</c:v>
                </c:pt>
                <c:pt idx="22">
                  <c:v>18.565380508305232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0-42C9-9C56-AA8B3AD9015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 (3)'!$I$3:$I$4</c:f>
              <c:numCache>
                <c:formatCode>General</c:formatCode>
                <c:ptCount val="2"/>
                <c:pt idx="0">
                  <c:v>1</c:v>
                </c:pt>
                <c:pt idx="1">
                  <c:v>23</c:v>
                </c:pt>
              </c:numCache>
            </c:numRef>
          </c:xVal>
          <c:yVal>
            <c:numRef>
              <c:f>'Reg-Piecewise (3)'!$J$3:$J$4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0-42C9-9C56-AA8B3AD9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7-Period MA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2-4F8B-B742-F349A2565B08}"/>
            </c:ext>
          </c:extLst>
        </c:ser>
        <c:ser>
          <c:idx val="1"/>
          <c:order val="1"/>
          <c:tx>
            <c:strRef>
              <c:f>All.MA!$C$1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All.MA!$A$3:$A$26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All.MA!$C$3:$C$26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7914.65</c:v>
                </c:pt>
                <c:pt idx="4">
                  <c:v>9209.0749999999989</c:v>
                </c:pt>
                <c:pt idx="5">
                  <c:v>10266.575000000001</c:v>
                </c:pt>
                <c:pt idx="6">
                  <c:v>11166.5</c:v>
                </c:pt>
                <c:pt idx="7">
                  <c:v>12071.574999999999</c:v>
                </c:pt>
                <c:pt idx="8">
                  <c:v>12709.575000000001</c:v>
                </c:pt>
                <c:pt idx="9">
                  <c:v>13723.175000000003</c:v>
                </c:pt>
                <c:pt idx="10">
                  <c:v>14680.675000000003</c:v>
                </c:pt>
                <c:pt idx="11">
                  <c:v>14989.925000000003</c:v>
                </c:pt>
                <c:pt idx="12">
                  <c:v>14395.575000000004</c:v>
                </c:pt>
                <c:pt idx="13">
                  <c:v>13979.375000000005</c:v>
                </c:pt>
                <c:pt idx="14">
                  <c:v>13562.925000000007</c:v>
                </c:pt>
                <c:pt idx="15">
                  <c:v>13509.300000000007</c:v>
                </c:pt>
                <c:pt idx="16">
                  <c:v>14204.925000000007</c:v>
                </c:pt>
                <c:pt idx="17">
                  <c:v>14471.275000000005</c:v>
                </c:pt>
                <c:pt idx="18">
                  <c:v>14809.000000000005</c:v>
                </c:pt>
                <c:pt idx="19">
                  <c:v>15186.050000000007</c:v>
                </c:pt>
                <c:pt idx="20">
                  <c:v>15758.125000000004</c:v>
                </c:pt>
                <c:pt idx="21">
                  <c:v>16355.425000000003</c:v>
                </c:pt>
                <c:pt idx="22">
                  <c:v>16790.075000000001</c:v>
                </c:pt>
                <c:pt idx="23">
                  <c:v>12882.1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2-4F8B-B742-F349A256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All.MA!$H$1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All.MA!$H$1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All.MA!$H$3:$H$25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1566.25</c:v>
                </c:pt>
                <c:pt idx="4">
                  <c:v>3999.375</c:v>
                </c:pt>
                <c:pt idx="5">
                  <c:v>5438.5</c:v>
                </c:pt>
                <c:pt idx="6">
                  <c:v>6109.2000000000007</c:v>
                </c:pt>
                <c:pt idx="7">
                  <c:v>7138.8250000000025</c:v>
                </c:pt>
                <c:pt idx="8">
                  <c:v>8623.4500000000025</c:v>
                </c:pt>
                <c:pt idx="9">
                  <c:v>10660.375</c:v>
                </c:pt>
                <c:pt idx="10">
                  <c:v>11646.899999999998</c:v>
                </c:pt>
                <c:pt idx="11">
                  <c:v>10995.174999999994</c:v>
                </c:pt>
                <c:pt idx="12">
                  <c:v>8416.3999999999905</c:v>
                </c:pt>
                <c:pt idx="13">
                  <c:v>8532.3249999999862</c:v>
                </c:pt>
                <c:pt idx="14">
                  <c:v>8970.7999999999793</c:v>
                </c:pt>
                <c:pt idx="15">
                  <c:v>9585.1999999999734</c:v>
                </c:pt>
                <c:pt idx="16">
                  <c:v>9979.5749999999662</c:v>
                </c:pt>
                <c:pt idx="17">
                  <c:v>10668.99999999996</c:v>
                </c:pt>
                <c:pt idx="18">
                  <c:v>11212.299999999956</c:v>
                </c:pt>
                <c:pt idx="19">
                  <c:v>11658.149999999949</c:v>
                </c:pt>
                <c:pt idx="20">
                  <c:v>12787.624999999944</c:v>
                </c:pt>
                <c:pt idx="21">
                  <c:v>13982.099999999939</c:v>
                </c:pt>
                <c:pt idx="22">
                  <c:v>14282.924999999939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9-4CB3-A54B-9BC23731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All.MA!$I$1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All.MA!$I$1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All.MA!$A$3:$A$25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All.MA!$I$3:$I$25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8.0461494679283199</c:v>
                </c:pt>
                <c:pt idx="12">
                  <c:v>5.6571712799279359</c:v>
                </c:pt>
                <c:pt idx="13">
                  <c:v>6.259823954993295</c:v>
                </c:pt>
                <c:pt idx="14">
                  <c:v>6.9758291320519827</c:v>
                </c:pt>
                <c:pt idx="15">
                  <c:v>7.7655519686903904</c:v>
                </c:pt>
                <c:pt idx="16">
                  <c:v>8.4981243052630262</c:v>
                </c:pt>
                <c:pt idx="17">
                  <c:v>9.3423817863397307</c:v>
                </c:pt>
                <c:pt idx="18">
                  <c:v>10.150724539276737</c:v>
                </c:pt>
                <c:pt idx="19">
                  <c:v>10.938071046379081</c:v>
                </c:pt>
                <c:pt idx="20">
                  <c:v>11.958113891251944</c:v>
                </c:pt>
                <c:pt idx="21">
                  <c:v>12.995088807470461</c:v>
                </c:pt>
                <c:pt idx="22">
                  <c:v>13.770706363429266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8-4147-A54C-4BECC59C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152400</xdr:rowOff>
    </xdr:from>
    <xdr:to>
      <xdr:col>16</xdr:col>
      <xdr:colOff>304800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36495E-BFAC-4F6A-9FF9-490C763C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17</xdr:row>
      <xdr:rowOff>95250</xdr:rowOff>
    </xdr:from>
    <xdr:to>
      <xdr:col>14</xdr:col>
      <xdr:colOff>161925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4CADB-FB94-40E5-B2B9-7A4B161C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22</xdr:col>
      <xdr:colOff>514350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5EE8E-E94D-4FC6-A751-313B7689C80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38100</xdr:rowOff>
    </xdr:from>
    <xdr:to>
      <xdr:col>17</xdr:col>
      <xdr:colOff>104775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17BE7-F86C-4E6A-A380-C0426DFF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17</xdr:row>
      <xdr:rowOff>95250</xdr:rowOff>
    </xdr:from>
    <xdr:to>
      <xdr:col>14</xdr:col>
      <xdr:colOff>161925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F8DD1B-E574-4B36-B7C2-003F9F476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22</xdr:col>
      <xdr:colOff>514350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CE209-74B2-4F4A-921A-7E09B65AE40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5</xdr:row>
      <xdr:rowOff>66675</xdr:rowOff>
    </xdr:from>
    <xdr:to>
      <xdr:col>17</xdr:col>
      <xdr:colOff>123825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A1AEA-5218-4C80-97DA-B7F6352A1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7</xdr:row>
      <xdr:rowOff>133350</xdr:rowOff>
    </xdr:from>
    <xdr:to>
      <xdr:col>23</xdr:col>
      <xdr:colOff>523875</xdr:colOff>
      <xdr:row>24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199C5-FB56-402D-AF03-BB3EA500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85725</xdr:colOff>
      <xdr:row>24</xdr:row>
      <xdr:rowOff>152400</xdr:rowOff>
    </xdr:from>
    <xdr:to>
      <xdr:col>22</xdr:col>
      <xdr:colOff>390525</xdr:colOff>
      <xdr:row>41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C43D5A-4C6E-4B38-B95B-FE020C43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123825</xdr:rowOff>
    </xdr:from>
    <xdr:to>
      <xdr:col>25</xdr:col>
      <xdr:colOff>600075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0B7247-3503-4BF3-97DF-BDD42EFAEF6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7350" y="7124700"/>
          <a:ext cx="14039850" cy="271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26A-8354-4532-B3AF-72D7CDBABE92}">
  <sheetPr>
    <tabColor rgb="FF00B050"/>
  </sheetPr>
  <dimension ref="A1:W222"/>
  <sheetViews>
    <sheetView tabSelected="1" workbookViewId="0">
      <selection activeCell="F26" sqref="F26"/>
    </sheetView>
  </sheetViews>
  <sheetFormatPr defaultRowHeight="15" x14ac:dyDescent="0.25"/>
  <cols>
    <col min="1" max="1" width="5.7109375" customWidth="1"/>
    <col min="3" max="3" width="8.42578125" bestFit="1" customWidth="1"/>
    <col min="4" max="4" width="9" bestFit="1" customWidth="1"/>
    <col min="5" max="5" width="6.7109375" bestFit="1" customWidth="1"/>
    <col min="6" max="6" width="6.28515625" customWidth="1"/>
    <col min="7" max="7" width="4.85546875" customWidth="1"/>
    <col min="8" max="8" width="10.85546875" customWidth="1"/>
    <col min="9" max="10" width="12.5703125" bestFit="1" customWidth="1"/>
    <col min="11" max="19" width="11.5703125" bestFit="1" customWidth="1"/>
  </cols>
  <sheetData>
    <row r="1" spans="1:21" x14ac:dyDescent="0.25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</row>
    <row r="2" spans="1:21" s="1" customFormat="1" ht="12.75" customHeight="1" x14ac:dyDescent="0.25">
      <c r="A2" s="2"/>
      <c r="B2" s="2"/>
      <c r="C2" s="1">
        <v>0</v>
      </c>
      <c r="F2"/>
      <c r="G2" s="3" t="s">
        <v>10</v>
      </c>
      <c r="H2" s="4">
        <v>5722.1310964917921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3">
        <v>1</v>
      </c>
      <c r="B3" s="3">
        <v>6464.5000000000009</v>
      </c>
      <c r="C3" s="4">
        <f>IF(A3&lt;$H$4,$H$2+$H$3*A3, $H$5+$H$6*A3-$H$4)</f>
        <v>6682.4311643844621</v>
      </c>
      <c r="D3" s="6">
        <f>(B3-C3)^2/A3</f>
        <v>47493.992409967061</v>
      </c>
      <c r="E3" s="6">
        <f>E2+(B3-C3)</f>
        <v>-217.93116438446123</v>
      </c>
      <c r="F3">
        <f>ABS(E3)</f>
        <v>217.93116438446123</v>
      </c>
      <c r="G3" s="3" t="s">
        <v>11</v>
      </c>
      <c r="H3" s="4">
        <v>960.30006789266986</v>
      </c>
    </row>
    <row r="4" spans="1:21" ht="12.75" customHeight="1" x14ac:dyDescent="0.25">
      <c r="A4" s="3">
        <v>2</v>
      </c>
      <c r="B4" s="3">
        <v>7475.7000000000007</v>
      </c>
      <c r="C4" s="4">
        <f t="shared" ref="C4:C25" si="0">IF(A4&lt;$H$4,$H$2+$H$3*A4, $H$5+$H$6*A4-$H$4)</f>
        <v>7642.7312322771322</v>
      </c>
      <c r="D4" s="6">
        <f>(D3*A3+(B4-C4)^2)/A4</f>
        <v>37696.712482992058</v>
      </c>
      <c r="E4" s="6">
        <f t="shared" ref="E4:E25" si="1">E3+(B4-C4)</f>
        <v>-384.96239666159272</v>
      </c>
      <c r="F4">
        <f t="shared" ref="F4:F25" si="2">ABS(E4)</f>
        <v>384.96239666159272</v>
      </c>
      <c r="G4" t="s">
        <v>14</v>
      </c>
      <c r="H4">
        <v>12</v>
      </c>
    </row>
    <row r="5" spans="1:21" ht="12.75" customHeight="1" x14ac:dyDescent="0.25">
      <c r="A5" s="3">
        <v>3</v>
      </c>
      <c r="B5" s="3">
        <v>8237.5</v>
      </c>
      <c r="C5" s="4">
        <f t="shared" si="0"/>
        <v>8603.0313001698014</v>
      </c>
      <c r="D5" s="6">
        <f>(D4*A4+(B5-C5)^2)/A5</f>
        <v>69668.852123269855</v>
      </c>
      <c r="E5" s="6">
        <f t="shared" si="1"/>
        <v>-750.49369683139412</v>
      </c>
      <c r="F5">
        <f t="shared" si="2"/>
        <v>750.49369683139412</v>
      </c>
      <c r="G5" t="s">
        <v>12</v>
      </c>
      <c r="H5" s="7">
        <v>8018.2527815115263</v>
      </c>
    </row>
    <row r="6" spans="1:21" ht="12.75" customHeight="1" x14ac:dyDescent="0.25">
      <c r="A6" s="3">
        <v>4</v>
      </c>
      <c r="B6" s="3">
        <v>9480.9</v>
      </c>
      <c r="C6" s="4">
        <f t="shared" si="0"/>
        <v>9563.3313680624706</v>
      </c>
      <c r="D6" s="6">
        <f>(D5*A5+(B6-C6)^2)/A6</f>
        <v>53950.371702615026</v>
      </c>
      <c r="E6" s="6">
        <f t="shared" si="1"/>
        <v>-832.92506489386506</v>
      </c>
      <c r="F6">
        <f t="shared" si="2"/>
        <v>832.92506489386506</v>
      </c>
      <c r="G6" t="s">
        <v>13</v>
      </c>
      <c r="H6" s="7">
        <v>395.1441052748292</v>
      </c>
    </row>
    <row r="7" spans="1:21" ht="12.75" customHeight="1" x14ac:dyDescent="0.25">
      <c r="A7" s="3">
        <v>5</v>
      </c>
      <c r="B7" s="3">
        <v>11642.199999999999</v>
      </c>
      <c r="C7" s="4">
        <f t="shared" si="0"/>
        <v>10523.631435955142</v>
      </c>
      <c r="D7" s="6">
        <f>(D6*A6+(B7-C7)^2)/A7</f>
        <v>293399.42385596689</v>
      </c>
      <c r="E7" s="6">
        <f t="shared" si="1"/>
        <v>285.64349915099228</v>
      </c>
      <c r="F7">
        <f t="shared" si="2"/>
        <v>285.64349915099228</v>
      </c>
    </row>
    <row r="8" spans="1:21" ht="12.75" customHeight="1" x14ac:dyDescent="0.25">
      <c r="A8" s="3">
        <v>6</v>
      </c>
      <c r="B8" s="3">
        <v>11705.7</v>
      </c>
      <c r="C8" s="4">
        <f t="shared" si="0"/>
        <v>11483.931503847811</v>
      </c>
      <c r="D8" s="6">
        <f>(D7*A7+(B8-C8)^2)/A8</f>
        <v>252696.39752757305</v>
      </c>
      <c r="E8" s="6">
        <f t="shared" si="1"/>
        <v>507.41199530318227</v>
      </c>
      <c r="F8">
        <f t="shared" si="2"/>
        <v>507.41199530318227</v>
      </c>
    </row>
    <row r="9" spans="1:21" ht="12.75" customHeight="1" x14ac:dyDescent="0.25">
      <c r="A9" s="3">
        <v>7</v>
      </c>
      <c r="B9" s="3">
        <v>11837.2</v>
      </c>
      <c r="C9" s="4">
        <f t="shared" si="0"/>
        <v>12444.231571740482</v>
      </c>
      <c r="D9" s="6">
        <f>(D8*A8+(B9-C9)^2)/A9</f>
        <v>269237.95917930815</v>
      </c>
      <c r="E9" s="6">
        <f t="shared" si="1"/>
        <v>-99.619576437298747</v>
      </c>
      <c r="F9">
        <f t="shared" si="2"/>
        <v>99.619576437298747</v>
      </c>
    </row>
    <row r="10" spans="1:21" ht="12.75" customHeight="1" x14ac:dyDescent="0.25">
      <c r="A10" s="3">
        <v>8</v>
      </c>
      <c r="B10" s="3">
        <v>13101.2</v>
      </c>
      <c r="C10" s="4">
        <f t="shared" si="0"/>
        <v>13404.531639633151</v>
      </c>
      <c r="D10" s="6">
        <f>(D9*A9+(B10-C10)^2)/A10</f>
        <v>247084.47473221153</v>
      </c>
      <c r="E10" s="6">
        <f t="shared" si="1"/>
        <v>-402.95121607044894</v>
      </c>
      <c r="F10">
        <f t="shared" si="2"/>
        <v>402.95121607044894</v>
      </c>
    </row>
    <row r="11" spans="1:21" ht="12.75" customHeight="1" x14ac:dyDescent="0.25">
      <c r="A11" s="3">
        <v>9</v>
      </c>
      <c r="B11" s="3">
        <v>14194.2</v>
      </c>
      <c r="C11" s="4">
        <f t="shared" si="0"/>
        <v>14364.83170752582</v>
      </c>
      <c r="D11" s="6">
        <f>(D10*A10+(B11-C11)^2)/A11</f>
        <v>222865.66416342987</v>
      </c>
      <c r="E11" s="6">
        <f t="shared" si="1"/>
        <v>-573.5829235962683</v>
      </c>
      <c r="F11">
        <f t="shared" si="2"/>
        <v>573.5829235962683</v>
      </c>
    </row>
    <row r="12" spans="1:21" ht="12.75" customHeight="1" x14ac:dyDescent="0.25">
      <c r="A12" s="3">
        <v>10</v>
      </c>
      <c r="B12" s="3">
        <v>15760.1</v>
      </c>
      <c r="C12" s="4">
        <f t="shared" si="0"/>
        <v>15325.131775418491</v>
      </c>
      <c r="D12" s="6">
        <f>(D11*A11+(B12-C12)^2)/A12</f>
        <v>219498.83338664589</v>
      </c>
      <c r="E12" s="6">
        <f t="shared" si="1"/>
        <v>-138.61469901475903</v>
      </c>
      <c r="F12">
        <f t="shared" si="2"/>
        <v>138.61469901475903</v>
      </c>
    </row>
    <row r="13" spans="1:21" ht="12.75" customHeight="1" x14ac:dyDescent="0.25">
      <c r="A13" s="3">
        <v>11</v>
      </c>
      <c r="B13" s="3">
        <v>15667.2</v>
      </c>
      <c r="C13" s="4">
        <f t="shared" si="0"/>
        <v>16285.43184331116</v>
      </c>
      <c r="D13" s="6">
        <f>(D12*A12+(B13-C13)^2)/A13</f>
        <v>234290.81326821574</v>
      </c>
      <c r="E13" s="6">
        <f t="shared" si="1"/>
        <v>-756.84654232591856</v>
      </c>
      <c r="F13">
        <f t="shared" si="2"/>
        <v>756.84654232591856</v>
      </c>
    </row>
    <row r="14" spans="1:21" ht="12.75" customHeight="1" x14ac:dyDescent="0.25">
      <c r="A14" s="3">
        <v>12</v>
      </c>
      <c r="B14" s="3">
        <v>14338.199999999999</v>
      </c>
      <c r="C14" s="4">
        <f t="shared" si="0"/>
        <v>12747.982044809476</v>
      </c>
      <c r="D14" s="6">
        <f>(D13*A13+(B14-C14)^2)/A14</f>
        <v>425499.34091339173</v>
      </c>
      <c r="E14" s="6">
        <f t="shared" si="1"/>
        <v>833.37141286460428</v>
      </c>
      <c r="F14">
        <f t="shared" si="2"/>
        <v>833.37141286460428</v>
      </c>
    </row>
    <row r="15" spans="1:21" ht="12.75" customHeight="1" x14ac:dyDescent="0.25">
      <c r="A15" s="3">
        <v>13</v>
      </c>
      <c r="B15" s="3">
        <v>11816.800000000001</v>
      </c>
      <c r="C15" s="4">
        <f t="shared" si="0"/>
        <v>13143.126150084307</v>
      </c>
      <c r="D15" s="6">
        <f>(D14*A14+(B15-C15)^2)/A15</f>
        <v>528087.16518139665</v>
      </c>
      <c r="E15" s="6">
        <f t="shared" si="1"/>
        <v>-492.9547372197012</v>
      </c>
      <c r="F15">
        <f t="shared" si="2"/>
        <v>492.9547372197012</v>
      </c>
    </row>
    <row r="16" spans="1:21" ht="12.75" customHeight="1" x14ac:dyDescent="0.25">
      <c r="A16" s="3">
        <v>14</v>
      </c>
      <c r="B16" s="3">
        <v>14095.300000000001</v>
      </c>
      <c r="C16" s="4">
        <f t="shared" si="0"/>
        <v>13538.270255359135</v>
      </c>
      <c r="D16" s="6">
        <f>(D15*A15+(B16-C16)^2)/A16</f>
        <v>512529.66312663036</v>
      </c>
      <c r="E16" s="6">
        <f t="shared" si="1"/>
        <v>64.075007421164628</v>
      </c>
      <c r="F16">
        <f t="shared" si="2"/>
        <v>64.075007421164628</v>
      </c>
    </row>
    <row r="17" spans="1:23" ht="12.75" customHeight="1" x14ac:dyDescent="0.25">
      <c r="A17" s="3">
        <v>15</v>
      </c>
      <c r="B17" s="3">
        <v>14001.4</v>
      </c>
      <c r="C17" s="4">
        <f t="shared" si="0"/>
        <v>13933.414360633964</v>
      </c>
      <c r="D17" s="6">
        <f>(D16*A16+(B17-C17)^2)/A17</f>
        <v>478669.15539552231</v>
      </c>
      <c r="E17" s="6">
        <f t="shared" si="1"/>
        <v>132.06064678720031</v>
      </c>
      <c r="F17">
        <f t="shared" si="2"/>
        <v>132.06064678720031</v>
      </c>
    </row>
    <row r="18" spans="1:23" ht="12.75" customHeight="1" x14ac:dyDescent="0.25">
      <c r="A18" s="3">
        <v>16</v>
      </c>
      <c r="B18" s="3">
        <v>14123.7</v>
      </c>
      <c r="C18" s="4">
        <f t="shared" si="0"/>
        <v>14328.558465908794</v>
      </c>
      <c r="D18" s="6">
        <f>(D17*A17+(B18-C18)^2)/A18</f>
        <v>451375.27012420865</v>
      </c>
      <c r="E18" s="6">
        <f t="shared" si="1"/>
        <v>-72.79781912159342</v>
      </c>
      <c r="F18">
        <f t="shared" si="2"/>
        <v>72.79781912159342</v>
      </c>
    </row>
    <row r="19" spans="1:23" ht="12.75" customHeight="1" x14ac:dyDescent="0.25">
      <c r="A19" s="3">
        <v>17</v>
      </c>
      <c r="B19" s="3">
        <v>14599.3</v>
      </c>
      <c r="C19" s="4">
        <f t="shared" si="0"/>
        <v>14723.702571183623</v>
      </c>
      <c r="D19" s="6">
        <f>(D18*A18+(B19-C19)^2)/A19</f>
        <v>425734.13657084911</v>
      </c>
      <c r="E19" s="6">
        <f t="shared" si="1"/>
        <v>-197.2003903052173</v>
      </c>
      <c r="F19">
        <f t="shared" si="2"/>
        <v>197.2003903052173</v>
      </c>
    </row>
    <row r="20" spans="1:23" ht="12.75" customHeight="1" x14ac:dyDescent="0.25">
      <c r="A20" s="3">
        <v>18</v>
      </c>
      <c r="B20" s="3">
        <v>15160.699999999999</v>
      </c>
      <c r="C20" s="4">
        <f t="shared" si="0"/>
        <v>15118.846676458452</v>
      </c>
      <c r="D20" s="6">
        <f>(D19*A19+(B20-C20)^2)/A20</f>
        <v>402179.55679977272</v>
      </c>
      <c r="E20" s="6">
        <f t="shared" si="1"/>
        <v>-155.34706676367023</v>
      </c>
      <c r="F20">
        <f t="shared" si="2"/>
        <v>155.34706676367023</v>
      </c>
    </row>
    <row r="21" spans="1:23" ht="12.75" customHeight="1" x14ac:dyDescent="0.25">
      <c r="A21" s="3">
        <v>19</v>
      </c>
      <c r="B21" s="3">
        <v>15352.300000000001</v>
      </c>
      <c r="C21" s="4">
        <f t="shared" si="0"/>
        <v>15513.990781733282</v>
      </c>
      <c r="D21" s="6">
        <f>(D20*A20+(B21-C21)^2)/A21</f>
        <v>382388.20691018045</v>
      </c>
      <c r="E21" s="6">
        <f t="shared" si="1"/>
        <v>-317.03784849695148</v>
      </c>
      <c r="F21">
        <f t="shared" si="2"/>
        <v>317.03784849695148</v>
      </c>
    </row>
    <row r="22" spans="1:23" ht="12.75" customHeight="1" x14ac:dyDescent="0.25">
      <c r="A22" s="3">
        <v>20</v>
      </c>
      <c r="B22" s="3">
        <v>15631.9</v>
      </c>
      <c r="C22" s="4">
        <f t="shared" si="0"/>
        <v>15909.134887008109</v>
      </c>
      <c r="D22" s="6">
        <f>(D21*A21+(B22-C22)^2)/A22</f>
        <v>367111.75569339143</v>
      </c>
      <c r="E22" s="6">
        <f t="shared" si="1"/>
        <v>-594.27273550506106</v>
      </c>
      <c r="F22">
        <f t="shared" si="2"/>
        <v>594.27273550506106</v>
      </c>
    </row>
    <row r="23" spans="1:23" ht="12.75" customHeight="1" x14ac:dyDescent="0.25">
      <c r="A23" s="3">
        <v>21</v>
      </c>
      <c r="B23" s="3">
        <v>16887.599999999999</v>
      </c>
      <c r="C23" s="4">
        <f t="shared" si="0"/>
        <v>16304.27899228294</v>
      </c>
      <c r="D23" s="6">
        <f>(D22*A22+(B23-C23)^2)/A23</f>
        <v>365833.26247199398</v>
      </c>
      <c r="E23" s="6">
        <f t="shared" si="1"/>
        <v>-10.951727788002245</v>
      </c>
      <c r="F23">
        <f t="shared" si="2"/>
        <v>10.951727788002245</v>
      </c>
    </row>
    <row r="24" spans="1:23" ht="12.75" customHeight="1" x14ac:dyDescent="0.25">
      <c r="A24" s="3">
        <v>22</v>
      </c>
      <c r="B24" s="3">
        <v>17549.899999999998</v>
      </c>
      <c r="C24" s="4">
        <f t="shared" si="0"/>
        <v>16699.423097557767</v>
      </c>
      <c r="D24" s="6">
        <f>(D23*A23+(B24-C24)^2)/A24</f>
        <v>382082.24879543664</v>
      </c>
      <c r="E24" s="6">
        <f t="shared" si="1"/>
        <v>839.52517465422898</v>
      </c>
      <c r="F24">
        <f t="shared" si="2"/>
        <v>839.52517465422898</v>
      </c>
    </row>
    <row r="25" spans="1:23" ht="12.75" customHeight="1" x14ac:dyDescent="0.25">
      <c r="A25" s="3">
        <v>23</v>
      </c>
      <c r="B25" s="3">
        <v>17090.900000000001</v>
      </c>
      <c r="C25" s="4">
        <f t="shared" si="0"/>
        <v>17094.567202832597</v>
      </c>
      <c r="D25" s="6">
        <f>(D24*A24+(B25-C25)^2)/A25</f>
        <v>365470.56182070525</v>
      </c>
      <c r="E25" s="6">
        <f t="shared" si="1"/>
        <v>835.85797182163333</v>
      </c>
      <c r="F25">
        <f t="shared" si="2"/>
        <v>835.85797182163333</v>
      </c>
    </row>
    <row r="26" spans="1:23" ht="12.75" customHeight="1" x14ac:dyDescent="0.25">
      <c r="F26">
        <f>MAX(F3:F25)</f>
        <v>839.52517465422898</v>
      </c>
    </row>
    <row r="27" spans="1:23" ht="12.75" customHeight="1" x14ac:dyDescent="0.25">
      <c r="W27" t="str">
        <f>C1&amp;": "&amp;F15&amp;" = "&amp;F16&amp;"; "&amp;G15&amp;" = "&amp;G16</f>
        <v xml:space="preserve">Ft: 492.954737219701 = 64.0750074211646;  = </v>
      </c>
    </row>
    <row r="28" spans="1:23" ht="12.75" customHeight="1" x14ac:dyDescent="0.25">
      <c r="W28" t="str">
        <f>E1&amp;": "&amp;F15&amp;" = "&amp;F16&amp;"; "&amp;G15&amp;" = "&amp;G16</f>
        <v xml:space="preserve">BIAS: 492.954737219701 = 64.0750074211646;  = </v>
      </c>
    </row>
    <row r="29" spans="1:23" ht="12.75" customHeight="1" x14ac:dyDescent="0.25">
      <c r="W29" t="e">
        <f>#REF!&amp;": "&amp;F15&amp;" = "&amp;F16&amp;"; "&amp;G15&amp;" = "&amp;G16</f>
        <v>#REF!</v>
      </c>
    </row>
    <row r="30" spans="1:23" ht="12.75" customHeight="1" x14ac:dyDescent="0.25"/>
    <row r="31" spans="1:23" ht="12.75" customHeight="1" x14ac:dyDescent="0.25"/>
    <row r="32" spans="1:2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F145-6021-4CEA-B668-55535C56853C}">
  <sheetPr>
    <tabColor rgb="FF00B050"/>
  </sheetPr>
  <dimension ref="A1:W222"/>
  <sheetViews>
    <sheetView workbookViewId="0">
      <selection activeCell="H37" sqref="H37"/>
    </sheetView>
  </sheetViews>
  <sheetFormatPr defaultRowHeight="15" x14ac:dyDescent="0.25"/>
  <cols>
    <col min="1" max="1" width="5.7109375" customWidth="1"/>
    <col min="3" max="3" width="8.42578125" bestFit="1" customWidth="1"/>
    <col min="4" max="4" width="9" bestFit="1" customWidth="1"/>
    <col min="5" max="5" width="6.7109375" bestFit="1" customWidth="1"/>
    <col min="6" max="6" width="6.28515625" customWidth="1"/>
    <col min="7" max="7" width="4.85546875" customWidth="1"/>
    <col min="8" max="8" width="10.85546875" customWidth="1"/>
    <col min="9" max="10" width="12.5703125" bestFit="1" customWidth="1"/>
    <col min="11" max="19" width="11.5703125" bestFit="1" customWidth="1"/>
  </cols>
  <sheetData>
    <row r="1" spans="1:21" x14ac:dyDescent="0.25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</row>
    <row r="2" spans="1:21" s="1" customFormat="1" ht="12.75" customHeight="1" x14ac:dyDescent="0.25">
      <c r="A2" s="2"/>
      <c r="B2" s="2"/>
      <c r="C2" s="1">
        <v>0</v>
      </c>
      <c r="F2"/>
      <c r="G2" s="3" t="s">
        <v>10</v>
      </c>
      <c r="H2" s="4">
        <v>27.462125065047278</v>
      </c>
      <c r="M2"/>
      <c r="N2"/>
      <c r="O2"/>
      <c r="P2"/>
      <c r="Q2"/>
      <c r="R2"/>
      <c r="S2"/>
      <c r="T2"/>
      <c r="U2"/>
    </row>
    <row r="3" spans="1:21" ht="12.75" customHeight="1" x14ac:dyDescent="0.25">
      <c r="A3" s="3">
        <v>1</v>
      </c>
      <c r="B3">
        <v>38</v>
      </c>
      <c r="C3" s="4">
        <f>IF(A3&lt;$H$4,$H$2+$H$3*A3, $H$5+$H$6*A3)</f>
        <v>36.514721439149213</v>
      </c>
      <c r="D3" s="6">
        <f>(B3-C3)^2/A3</f>
        <v>2.2060524033229858</v>
      </c>
      <c r="E3" s="6">
        <f>E2+(B3-C3)</f>
        <v>1.4852785608507872</v>
      </c>
      <c r="F3">
        <f>ABS(E3)</f>
        <v>1.4852785608507872</v>
      </c>
      <c r="G3" s="3" t="s">
        <v>11</v>
      </c>
      <c r="H3" s="4">
        <v>9.0525963741019382</v>
      </c>
      <c r="I3">
        <v>1</v>
      </c>
      <c r="J3">
        <v>0</v>
      </c>
    </row>
    <row r="4" spans="1:21" ht="12.75" customHeight="1" x14ac:dyDescent="0.25">
      <c r="A4" s="3">
        <v>2</v>
      </c>
      <c r="B4">
        <v>15</v>
      </c>
      <c r="C4" s="4">
        <f t="shared" ref="C4:C25" si="0">IF(A4&lt;$H$4,$H$2+$H$3*A4, $H$5+$H$6*A4)</f>
        <v>45.567317813251151</v>
      </c>
      <c r="D4" s="6">
        <f>(D3*A3+(B4-C4)^2)/A4</f>
        <v>468.28348534981211</v>
      </c>
      <c r="E4" s="6">
        <f t="shared" ref="E4:E25" si="1">E3+(B4-C4)</f>
        <v>-29.082039252400364</v>
      </c>
      <c r="F4">
        <f t="shared" ref="F4:F25" si="2">ABS(E4)</f>
        <v>29.082039252400364</v>
      </c>
      <c r="G4" t="s">
        <v>14</v>
      </c>
      <c r="H4">
        <v>10</v>
      </c>
      <c r="I4">
        <f>23</f>
        <v>23</v>
      </c>
      <c r="J4">
        <v>0</v>
      </c>
    </row>
    <row r="5" spans="1:21" ht="12.75" customHeight="1" x14ac:dyDescent="0.25">
      <c r="A5" s="3">
        <v>3</v>
      </c>
      <c r="B5">
        <v>85</v>
      </c>
      <c r="C5" s="4">
        <f t="shared" si="0"/>
        <v>54.619914187353089</v>
      </c>
      <c r="D5" s="6">
        <f>(D4*A4+(B5-C5)^2)/A5</f>
        <v>619.83886156113806</v>
      </c>
      <c r="E5" s="6">
        <f t="shared" si="1"/>
        <v>1.2980465602465472</v>
      </c>
      <c r="F5">
        <f t="shared" si="2"/>
        <v>1.2980465602465472</v>
      </c>
      <c r="G5" t="s">
        <v>12</v>
      </c>
      <c r="H5" s="7">
        <v>0</v>
      </c>
    </row>
    <row r="6" spans="1:21" ht="12.75" customHeight="1" x14ac:dyDescent="0.25">
      <c r="A6" s="3">
        <v>4</v>
      </c>
      <c r="B6">
        <v>50</v>
      </c>
      <c r="C6" s="4">
        <f t="shared" si="0"/>
        <v>63.672510561455027</v>
      </c>
      <c r="D6" s="6">
        <f>(D5*A5+(B6-C6)^2)/A6</f>
        <v>511.61353243412839</v>
      </c>
      <c r="E6" s="6">
        <f t="shared" si="1"/>
        <v>-12.37446400120848</v>
      </c>
      <c r="F6">
        <f t="shared" si="2"/>
        <v>12.37446400120848</v>
      </c>
      <c r="G6" t="s">
        <v>13</v>
      </c>
      <c r="H6" s="7">
        <v>4.5883491648124766</v>
      </c>
    </row>
    <row r="7" spans="1:21" ht="12.75" customHeight="1" x14ac:dyDescent="0.25">
      <c r="A7" s="3">
        <v>5</v>
      </c>
      <c r="B7">
        <v>100</v>
      </c>
      <c r="C7" s="4">
        <f t="shared" si="0"/>
        <v>72.725106935556965</v>
      </c>
      <c r="D7" s="6">
        <f>(D6*A6+(B7-C7)^2)/A7</f>
        <v>558.07478428266336</v>
      </c>
      <c r="E7" s="6">
        <f t="shared" si="1"/>
        <v>14.900429063234554</v>
      </c>
      <c r="F7">
        <f t="shared" si="2"/>
        <v>14.900429063234554</v>
      </c>
    </row>
    <row r="8" spans="1:21" ht="12.75" customHeight="1" x14ac:dyDescent="0.25">
      <c r="A8" s="3">
        <v>6</v>
      </c>
      <c r="B8">
        <v>60</v>
      </c>
      <c r="C8" s="4">
        <f t="shared" si="0"/>
        <v>81.777703309658904</v>
      </c>
      <c r="D8" s="6">
        <f>(D7*A7+(B8-C8)^2)/A8</f>
        <v>544.10704714280746</v>
      </c>
      <c r="E8" s="6">
        <f t="shared" si="1"/>
        <v>-6.8772742464243493</v>
      </c>
      <c r="F8">
        <f t="shared" si="2"/>
        <v>6.8772742464243493</v>
      </c>
    </row>
    <row r="9" spans="1:21" ht="12.75" customHeight="1" x14ac:dyDescent="0.25">
      <c r="A9" s="3">
        <v>7</v>
      </c>
      <c r="B9">
        <v>90</v>
      </c>
      <c r="C9" s="4">
        <f t="shared" si="0"/>
        <v>90.830299683760842</v>
      </c>
      <c r="D9" s="6">
        <f>(D8*A8+(B9-C9)^2)/A9</f>
        <v>466.47595434595684</v>
      </c>
      <c r="E9" s="6">
        <f t="shared" si="1"/>
        <v>-7.7075739301851911</v>
      </c>
      <c r="F9">
        <f t="shared" si="2"/>
        <v>7.7075739301851911</v>
      </c>
    </row>
    <row r="10" spans="1:21" ht="12.75" customHeight="1" x14ac:dyDescent="0.25">
      <c r="A10" s="3">
        <v>8</v>
      </c>
      <c r="B10">
        <v>70</v>
      </c>
      <c r="C10" s="4">
        <f t="shared" si="0"/>
        <v>99.88289605786278</v>
      </c>
      <c r="D10" s="6">
        <f>(D9*A9+(B10-C10)^2)/A10</f>
        <v>519.78989465334109</v>
      </c>
      <c r="E10" s="6">
        <f t="shared" si="1"/>
        <v>-37.590469988047971</v>
      </c>
      <c r="F10">
        <f t="shared" si="2"/>
        <v>37.590469988047971</v>
      </c>
    </row>
    <row r="11" spans="1:21" ht="12.75" customHeight="1" x14ac:dyDescent="0.25">
      <c r="A11" s="3">
        <v>9</v>
      </c>
      <c r="B11">
        <v>115</v>
      </c>
      <c r="C11" s="4">
        <f t="shared" si="0"/>
        <v>108.93549243196472</v>
      </c>
      <c r="D11" s="6">
        <f>(D10*A10+(B11-C11)^2)/A11</f>
        <v>466.12193436327624</v>
      </c>
      <c r="E11" s="6">
        <f t="shared" si="1"/>
        <v>-31.525962420012689</v>
      </c>
      <c r="F11">
        <f t="shared" si="2"/>
        <v>31.525962420012689</v>
      </c>
    </row>
    <row r="12" spans="1:21" ht="12.75" customHeight="1" x14ac:dyDescent="0.25">
      <c r="A12" s="3">
        <v>10</v>
      </c>
      <c r="B12">
        <v>115</v>
      </c>
      <c r="C12" s="4">
        <f t="shared" si="0"/>
        <v>45.883491648124767</v>
      </c>
      <c r="D12" s="6">
        <f>(D11*A11+(B12-C12)^2)/A12</f>
        <v>897.21891360243239</v>
      </c>
      <c r="E12" s="6">
        <f t="shared" si="1"/>
        <v>37.59054593186255</v>
      </c>
      <c r="F12">
        <f t="shared" si="2"/>
        <v>37.59054593186255</v>
      </c>
    </row>
    <row r="13" spans="1:21" ht="12.75" customHeight="1" x14ac:dyDescent="0.25">
      <c r="A13" s="3">
        <v>11</v>
      </c>
      <c r="B13">
        <v>40</v>
      </c>
      <c r="C13" s="4">
        <f t="shared" si="0"/>
        <v>50.471840812937245</v>
      </c>
      <c r="D13" s="6">
        <f>(D12*A12+(B13-C13)^2)/A13</f>
        <v>825.62259873052938</v>
      </c>
      <c r="E13" s="6">
        <f t="shared" si="1"/>
        <v>27.118705118925305</v>
      </c>
      <c r="F13">
        <f t="shared" si="2"/>
        <v>27.118705118925305</v>
      </c>
    </row>
    <row r="14" spans="1:21" ht="12.75" customHeight="1" x14ac:dyDescent="0.25">
      <c r="A14" s="3">
        <v>12</v>
      </c>
      <c r="B14">
        <v>35</v>
      </c>
      <c r="C14" s="4">
        <f t="shared" si="0"/>
        <v>55.060189977749715</v>
      </c>
      <c r="D14" s="6">
        <f>(D13*A13+(B14-C14)^2)/A14</f>
        <v>790.3549839982694</v>
      </c>
      <c r="E14" s="6">
        <f t="shared" si="1"/>
        <v>7.0585151411755902</v>
      </c>
      <c r="F14">
        <f t="shared" si="2"/>
        <v>7.0585151411755902</v>
      </c>
    </row>
    <row r="15" spans="1:21" ht="12.75" customHeight="1" x14ac:dyDescent="0.25">
      <c r="A15" s="3">
        <v>13</v>
      </c>
      <c r="B15">
        <v>15</v>
      </c>
      <c r="C15" s="4">
        <f t="shared" si="0"/>
        <v>59.648539142562193</v>
      </c>
      <c r="D15" s="6">
        <f>(D14*A14+(B15-C15)^2)/A15</f>
        <v>882.90398888801087</v>
      </c>
      <c r="E15" s="6">
        <f t="shared" si="1"/>
        <v>-37.590024001386602</v>
      </c>
      <c r="F15">
        <f t="shared" si="2"/>
        <v>37.590024001386602</v>
      </c>
    </row>
    <row r="16" spans="1:21" ht="12.75" customHeight="1" x14ac:dyDescent="0.25">
      <c r="A16" s="3">
        <v>14</v>
      </c>
      <c r="B16">
        <v>85</v>
      </c>
      <c r="C16" s="4">
        <f t="shared" si="0"/>
        <v>64.23688830737467</v>
      </c>
      <c r="D16" s="6">
        <f>(D15*A15+(B16-C16)^2)/A16</f>
        <v>850.63276162175555</v>
      </c>
      <c r="E16" s="6">
        <f t="shared" si="1"/>
        <v>-16.826912308761273</v>
      </c>
      <c r="F16">
        <f t="shared" si="2"/>
        <v>16.826912308761273</v>
      </c>
    </row>
    <row r="17" spans="1:23" ht="12.75" customHeight="1" x14ac:dyDescent="0.25">
      <c r="A17" s="3">
        <v>15</v>
      </c>
      <c r="B17">
        <v>50</v>
      </c>
      <c r="C17" s="4">
        <f t="shared" si="0"/>
        <v>68.825237472187155</v>
      </c>
      <c r="D17" s="6">
        <f>(D16*A16+(B17-C17)^2)/A17</f>
        <v>817.5498819059211</v>
      </c>
      <c r="E17" s="6">
        <f t="shared" si="1"/>
        <v>-35.652149780948427</v>
      </c>
      <c r="F17">
        <f t="shared" si="2"/>
        <v>35.652149780948427</v>
      </c>
    </row>
    <row r="18" spans="1:23" ht="12.75" customHeight="1" x14ac:dyDescent="0.25">
      <c r="A18" s="3">
        <v>16</v>
      </c>
      <c r="B18">
        <v>100</v>
      </c>
      <c r="C18" s="4">
        <f t="shared" si="0"/>
        <v>73.413586636999625</v>
      </c>
      <c r="D18" s="6">
        <f>(D17*A17+(B18-C18)^2)/A18</f>
        <v>810.63035025607132</v>
      </c>
      <c r="E18" s="6">
        <f t="shared" si="1"/>
        <v>-9.0657364179480524</v>
      </c>
      <c r="F18">
        <f t="shared" si="2"/>
        <v>9.0657364179480524</v>
      </c>
    </row>
    <row r="19" spans="1:23" ht="12.75" customHeight="1" x14ac:dyDescent="0.25">
      <c r="A19" s="3">
        <v>17</v>
      </c>
      <c r="B19">
        <v>60</v>
      </c>
      <c r="C19" s="4">
        <f t="shared" si="0"/>
        <v>78.001935801812095</v>
      </c>
      <c r="D19" s="6">
        <f>(D18*A18+(B19-C19)^2)/A19</f>
        <v>782.00913510057092</v>
      </c>
      <c r="E19" s="6">
        <f t="shared" si="1"/>
        <v>-27.067672219760148</v>
      </c>
      <c r="F19">
        <f t="shared" si="2"/>
        <v>27.067672219760148</v>
      </c>
    </row>
    <row r="20" spans="1:23" ht="12.75" customHeight="1" x14ac:dyDescent="0.25">
      <c r="A20" s="3">
        <v>18</v>
      </c>
      <c r="B20">
        <v>90</v>
      </c>
      <c r="C20" s="4">
        <f t="shared" si="0"/>
        <v>82.59028496662458</v>
      </c>
      <c r="D20" s="6">
        <f>(D19*A19+(B20-C20)^2)/A20</f>
        <v>741.61439853252966</v>
      </c>
      <c r="E20" s="6">
        <f t="shared" si="1"/>
        <v>-19.657957186384728</v>
      </c>
      <c r="F20">
        <f t="shared" si="2"/>
        <v>19.657957186384728</v>
      </c>
    </row>
    <row r="21" spans="1:23" ht="12.75" customHeight="1" x14ac:dyDescent="0.25">
      <c r="A21" s="3">
        <v>19</v>
      </c>
      <c r="B21">
        <v>70</v>
      </c>
      <c r="C21" s="4">
        <f t="shared" si="0"/>
        <v>87.17863413143705</v>
      </c>
      <c r="D21" s="6">
        <f>(D20*A20+(B21-C21)^2)/A21</f>
        <v>718.1139286424899</v>
      </c>
      <c r="E21" s="6">
        <f t="shared" si="1"/>
        <v>-36.836591317821778</v>
      </c>
      <c r="F21">
        <f t="shared" si="2"/>
        <v>36.836591317821778</v>
      </c>
    </row>
    <row r="22" spans="1:23" ht="12.75" customHeight="1" x14ac:dyDescent="0.25">
      <c r="A22" s="3">
        <v>20</v>
      </c>
      <c r="B22">
        <v>115</v>
      </c>
      <c r="C22" s="4">
        <f t="shared" si="0"/>
        <v>91.766983296249535</v>
      </c>
      <c r="D22" s="6">
        <f>(D21*A21+(B22-C22)^2)/A22</f>
        <v>709.19688546820294</v>
      </c>
      <c r="E22" s="6">
        <f t="shared" si="1"/>
        <v>-13.603574614071313</v>
      </c>
      <c r="F22">
        <f t="shared" si="2"/>
        <v>13.603574614071313</v>
      </c>
    </row>
    <row r="23" spans="1:23" ht="12.75" customHeight="1" x14ac:dyDescent="0.25">
      <c r="A23" s="3">
        <v>21</v>
      </c>
      <c r="B23" s="8">
        <v>120</v>
      </c>
      <c r="C23" s="4">
        <f t="shared" si="0"/>
        <v>96.355332461062005</v>
      </c>
      <c r="D23" s="6">
        <f>(D22*A22+(B23-C23)^2)/A23</f>
        <v>702.04800059004606</v>
      </c>
      <c r="E23" s="6">
        <f t="shared" si="1"/>
        <v>10.041092924866682</v>
      </c>
      <c r="F23">
        <f t="shared" si="2"/>
        <v>10.041092924866682</v>
      </c>
    </row>
    <row r="24" spans="1:23" ht="12.75" customHeight="1" x14ac:dyDescent="0.25">
      <c r="A24" s="3">
        <v>22</v>
      </c>
      <c r="B24" s="8">
        <v>115</v>
      </c>
      <c r="C24" s="4">
        <f t="shared" si="0"/>
        <v>100.94368162587449</v>
      </c>
      <c r="D24" s="6">
        <f>(D23*A23+(B24-C24)^2)/A24</f>
        <v>679.11764084662479</v>
      </c>
      <c r="E24" s="6">
        <f t="shared" si="1"/>
        <v>24.097411298992192</v>
      </c>
      <c r="F24">
        <f t="shared" si="2"/>
        <v>24.097411298992192</v>
      </c>
    </row>
    <row r="25" spans="1:23" ht="12.75" customHeight="1" x14ac:dyDescent="0.25">
      <c r="A25" s="3">
        <v>23</v>
      </c>
      <c r="B25" s="8">
        <v>100</v>
      </c>
      <c r="C25" s="4">
        <f t="shared" si="0"/>
        <v>105.53203079068696</v>
      </c>
      <c r="D25" s="6">
        <f>(D24*A24+(B25-C25)^2)/A25</f>
        <v>650.92136796934142</v>
      </c>
      <c r="E25" s="6">
        <f t="shared" si="1"/>
        <v>18.565380508305232</v>
      </c>
      <c r="F25">
        <f t="shared" si="2"/>
        <v>18.565380508305232</v>
      </c>
    </row>
    <row r="26" spans="1:23" ht="12.75" customHeight="1" x14ac:dyDescent="0.25"/>
    <row r="27" spans="1:23" ht="12.75" customHeight="1" x14ac:dyDescent="0.25">
      <c r="E27" s="6">
        <f>ABS(MAX(E3:E25))</f>
        <v>37.59054593186255</v>
      </c>
      <c r="F27">
        <f>MAX(F3:F25)</f>
        <v>37.59054593186255</v>
      </c>
      <c r="W27" t="str">
        <f>C1&amp;": "&amp;F15&amp;" = "&amp;F16&amp;"; "&amp;G15&amp;" = "&amp;G16</f>
        <v xml:space="preserve">Ft: 37.5900240013866 = 16.8269123087613;  = </v>
      </c>
    </row>
    <row r="28" spans="1:23" ht="12.75" customHeight="1" x14ac:dyDescent="0.25">
      <c r="W28" t="str">
        <f>E1&amp;": "&amp;F15&amp;" = "&amp;F16&amp;"; "&amp;G15&amp;" = "&amp;G16</f>
        <v xml:space="preserve">BIAS: 37.5900240013866 = 16.8269123087613;  = </v>
      </c>
    </row>
    <row r="29" spans="1:23" ht="12.75" customHeight="1" x14ac:dyDescent="0.25">
      <c r="W29" t="e">
        <f>#REF!&amp;": "&amp;F15&amp;" = "&amp;F16&amp;"; "&amp;G15&amp;" = "&amp;G16</f>
        <v>#REF!</v>
      </c>
    </row>
    <row r="30" spans="1:23" ht="12.75" customHeight="1" x14ac:dyDescent="0.25"/>
    <row r="31" spans="1:23" ht="12.75" customHeight="1" x14ac:dyDescent="0.25"/>
    <row r="32" spans="1:2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FC06-FBA5-4227-9F51-A2CAB38137B0}">
  <sheetPr>
    <tabColor rgb="FF00B050"/>
  </sheetPr>
  <dimension ref="A1:K222"/>
  <sheetViews>
    <sheetView workbookViewId="0">
      <selection activeCell="H25" sqref="H25"/>
    </sheetView>
  </sheetViews>
  <sheetFormatPr defaultRowHeight="15" x14ac:dyDescent="0.25"/>
  <cols>
    <col min="3" max="3" width="7.5703125" bestFit="1" customWidth="1"/>
    <col min="4" max="5" width="8.42578125" bestFit="1" customWidth="1"/>
    <col min="6" max="6" width="9" bestFit="1" customWidth="1"/>
    <col min="7" max="7" width="8.42578125" bestFit="1" customWidth="1"/>
    <col min="8" max="8" width="6.7109375" bestFit="1" customWidth="1"/>
    <col min="9" max="9" width="6.710937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15</v>
      </c>
      <c r="K1">
        <f ca="1">RANDBETWEEN(3,10)</f>
        <v>4</v>
      </c>
    </row>
    <row r="2" spans="1:11" s="1" customFormat="1" ht="12.75" customHeight="1" x14ac:dyDescent="0.25">
      <c r="A2" s="2"/>
      <c r="B2" s="2"/>
      <c r="C2" s="2"/>
    </row>
    <row r="3" spans="1:11" ht="12.75" customHeight="1" x14ac:dyDescent="0.25">
      <c r="A3" s="3">
        <v>1</v>
      </c>
      <c r="B3" s="3">
        <v>6464.5000000000009</v>
      </c>
      <c r="C3" s="4" t="str" cm="1">
        <f t="array" aca="1" ref="C3" ca="1">IF(A3&lt;$K$1,"",IF(A3=$K$1,AVERAGE(B$3:B3),C2+B3/$K$1-INDEX(B$3:B3,A3-$K$1)/$K$1))</f>
        <v/>
      </c>
      <c r="D3" s="6" t="str">
        <f ca="1">IF(C3="","",B3-C3)</f>
        <v/>
      </c>
      <c r="E3" s="6" t="str">
        <f ca="1">IF(D3="","",ABS(D3))</f>
        <v/>
      </c>
      <c r="F3" s="6" t="str">
        <f ca="1">IF(C3="","",(B3-C3)^2)</f>
        <v/>
      </c>
      <c r="G3" s="6" t="str">
        <f ca="1">IF(C3="","",AVERAGE(E$3:E3))</f>
        <v/>
      </c>
      <c r="H3" s="6" t="str">
        <f ca="1">IF(C3="","",SUM(D$3:D3))</f>
        <v/>
      </c>
      <c r="I3" s="6" t="str">
        <f ca="1">IF(C3="","",H3/G3)</f>
        <v/>
      </c>
    </row>
    <row r="4" spans="1:11" ht="12.75" customHeight="1" x14ac:dyDescent="0.25">
      <c r="A4" s="3">
        <v>2</v>
      </c>
      <c r="B4" s="3">
        <v>7475.7000000000007</v>
      </c>
      <c r="C4" s="4" t="str" cm="1">
        <f t="array" aca="1" ref="C4" ca="1">IF(A4&lt;$K$1,"",IF(A4=$K$1,AVERAGE(B$3:B4),C3+B4/$K$1-INDEX(B$3:B4,A4-$K$1)/$K$1))</f>
        <v/>
      </c>
      <c r="D4" s="6" t="str">
        <f ca="1">IF(C4="","",B4-C4)</f>
        <v/>
      </c>
      <c r="E4" s="6" t="str">
        <f ca="1">IF(D4="","",ABS(D4))</f>
        <v/>
      </c>
      <c r="F4" s="6" t="str">
        <f ca="1">IF(C4="","",(B4-C4)^2)</f>
        <v/>
      </c>
      <c r="G4" s="6" t="str">
        <f ca="1">IF(C4="","",AVERAGE(E$3:E4))</f>
        <v/>
      </c>
      <c r="H4" s="6" t="str">
        <f ca="1">IF(C4="","",SUM(D$3:D4))</f>
        <v/>
      </c>
      <c r="I4" s="6" t="str">
        <f ca="1">IF(C4="","",H4/G4)</f>
        <v/>
      </c>
    </row>
    <row r="5" spans="1:11" ht="12.75" customHeight="1" x14ac:dyDescent="0.25">
      <c r="A5" s="3">
        <v>3</v>
      </c>
      <c r="B5" s="3">
        <v>8237.5</v>
      </c>
      <c r="C5" s="4" t="str" cm="1">
        <f t="array" aca="1" ref="C5" ca="1">IF(A5&lt;$K$1,"",IF(A5=$K$1,AVERAGE(B$3:B5),C4+B5/$K$1-INDEX(B$3:B5,A5-$K$1)/$K$1))</f>
        <v/>
      </c>
      <c r="D5" s="6" t="str">
        <f ca="1">IF(C5="","",B5-C5)</f>
        <v/>
      </c>
      <c r="E5" s="6" t="str">
        <f ca="1">IF(D5="","",ABS(D5))</f>
        <v/>
      </c>
      <c r="F5" s="6" t="str">
        <f ca="1">IF(C5="","",(B5-C5)^2)</f>
        <v/>
      </c>
      <c r="G5" s="6" t="str">
        <f ca="1">IF(C5="","",AVERAGE(E$3:E5))</f>
        <v/>
      </c>
      <c r="H5" s="6" t="str">
        <f ca="1">IF(C5="","",SUM(D$3:D5))</f>
        <v/>
      </c>
      <c r="I5" s="6" t="str">
        <f ca="1">IF(C5="","",H5/G5)</f>
        <v/>
      </c>
    </row>
    <row r="6" spans="1:11" ht="12.75" customHeight="1" x14ac:dyDescent="0.25">
      <c r="A6" s="3">
        <v>4</v>
      </c>
      <c r="B6" s="3">
        <v>9480.9</v>
      </c>
      <c r="C6" s="4" cm="1">
        <f t="array" aca="1" ref="C6" ca="1">IF(A6&lt;$K$1,"",IF(A6=$K$1,AVERAGE(B$3:B6),C5+B6/$K$1-INDEX(B$3:B6,A6-$K$1)/$K$1))</f>
        <v>7914.65</v>
      </c>
      <c r="D6" s="6">
        <f ca="1">IF(C6="","",B6-C6)</f>
        <v>1566.25</v>
      </c>
      <c r="E6" s="6">
        <f ca="1">IF(D6="","",ABS(D6))</f>
        <v>1566.25</v>
      </c>
      <c r="F6" s="6">
        <f ca="1">IF(C6="","",(B6-C6)^2)</f>
        <v>2453139.0625</v>
      </c>
      <c r="G6" s="6">
        <f ca="1">IF(C6="","",AVERAGE(E$3:E6))</f>
        <v>1566.25</v>
      </c>
      <c r="H6" s="6">
        <f ca="1">IF(C6="","",SUM(D$3:D6))</f>
        <v>1566.25</v>
      </c>
      <c r="I6" s="6">
        <f ca="1">IF(C6="","",H6/G6)</f>
        <v>1</v>
      </c>
    </row>
    <row r="7" spans="1:11" ht="12.75" customHeight="1" x14ac:dyDescent="0.25">
      <c r="A7" s="3">
        <v>5</v>
      </c>
      <c r="B7" s="3">
        <v>11642.199999999999</v>
      </c>
      <c r="C7" s="4" cm="1">
        <f t="array" aca="1" ref="C7" ca="1">IF(A7&lt;$K$1,"",IF(A7=$K$1,AVERAGE(B$3:B7),C6+B7/$K$1-INDEX(B$3:B7,A7-$K$1)/$K$1))</f>
        <v>9209.0749999999989</v>
      </c>
      <c r="D7" s="6">
        <f ca="1">IF(C7="","",B7-C7)</f>
        <v>2433.125</v>
      </c>
      <c r="E7" s="6">
        <f ca="1">IF(D7="","",ABS(D7))</f>
        <v>2433.125</v>
      </c>
      <c r="F7" s="6">
        <f ca="1">IF(C7="","",(B7-C7)^2)</f>
        <v>5920097.265625</v>
      </c>
      <c r="G7" s="6">
        <f ca="1">IF(C7="","",AVERAGE(E$3:E7))</f>
        <v>1999.6875</v>
      </c>
      <c r="H7" s="6">
        <f ca="1">IF(C7="","",SUM(D$3:D7))</f>
        <v>3999.375</v>
      </c>
      <c r="I7" s="6">
        <f ca="1">IF(C7="","",H7/G7)</f>
        <v>2</v>
      </c>
    </row>
    <row r="8" spans="1:11" ht="12.75" customHeight="1" x14ac:dyDescent="0.25">
      <c r="A8" s="3">
        <v>6</v>
      </c>
      <c r="B8" s="3">
        <v>11705.7</v>
      </c>
      <c r="C8" s="4" cm="1">
        <f t="array" aca="1" ref="C8" ca="1">IF(A8&lt;$K$1,"",IF(A8=$K$1,AVERAGE(B$3:B8),C7+B8/$K$1-INDEX(B$3:B8,A8-$K$1)/$K$1))</f>
        <v>10266.575000000001</v>
      </c>
      <c r="D8" s="6">
        <f ca="1">IF(C8="","",B8-C8)</f>
        <v>1439.125</v>
      </c>
      <c r="E8" s="6">
        <f ca="1">IF(D8="","",ABS(D8))</f>
        <v>1439.125</v>
      </c>
      <c r="F8" s="6">
        <f ca="1">IF(C8="","",(B8-C8)^2)</f>
        <v>2071080.765625</v>
      </c>
      <c r="G8" s="6">
        <f ca="1">IF(C8="","",AVERAGE(E$3:E8))</f>
        <v>1812.8333333333333</v>
      </c>
      <c r="H8" s="6">
        <f ca="1">IF(C8="","",SUM(D$3:D8))</f>
        <v>5438.5</v>
      </c>
      <c r="I8" s="6">
        <f ca="1">IF(C8="","",H8/G8)</f>
        <v>3</v>
      </c>
    </row>
    <row r="9" spans="1:11" ht="12.75" customHeight="1" x14ac:dyDescent="0.25">
      <c r="A9" s="3">
        <v>7</v>
      </c>
      <c r="B9" s="3">
        <v>11837.2</v>
      </c>
      <c r="C9" s="4" cm="1">
        <f t="array" aca="1" ref="C9" ca="1">IF(A9&lt;$K$1,"",IF(A9=$K$1,AVERAGE(B$3:B9),C8+B9/$K$1-INDEX(B$3:B9,A9-$K$1)/$K$1))</f>
        <v>11166.5</v>
      </c>
      <c r="D9" s="6">
        <f ca="1">IF(C9="","",B9-C9)</f>
        <v>670.70000000000073</v>
      </c>
      <c r="E9" s="6">
        <f ca="1">IF(D9="","",ABS(D9))</f>
        <v>670.70000000000073</v>
      </c>
      <c r="F9" s="6">
        <f ca="1">IF(C9="","",(B9-C9)^2)</f>
        <v>449838.49000000098</v>
      </c>
      <c r="G9" s="6">
        <f ca="1">IF(C9="","",AVERAGE(E$3:E9))</f>
        <v>1527.3000000000002</v>
      </c>
      <c r="H9" s="6">
        <f ca="1">IF(C9="","",SUM(D$3:D9))</f>
        <v>6109.2000000000007</v>
      </c>
      <c r="I9" s="6">
        <f ca="1">IF(C9="","",H9/G9)</f>
        <v>4</v>
      </c>
    </row>
    <row r="10" spans="1:11" ht="12.75" customHeight="1" x14ac:dyDescent="0.25">
      <c r="A10" s="3">
        <v>8</v>
      </c>
      <c r="B10" s="3">
        <v>13101.2</v>
      </c>
      <c r="C10" s="4" cm="1">
        <f t="array" aca="1" ref="C10" ca="1">IF(A10&lt;$K$1,"",IF(A10=$K$1,AVERAGE(B$3:B10),C9+B10/$K$1-INDEX(B$3:B10,A10-$K$1)/$K$1))</f>
        <v>12071.574999999999</v>
      </c>
      <c r="D10" s="6">
        <f ca="1">IF(C10="","",B10-C10)</f>
        <v>1029.6250000000018</v>
      </c>
      <c r="E10" s="6">
        <f ca="1">IF(D10="","",ABS(D10))</f>
        <v>1029.6250000000018</v>
      </c>
      <c r="F10" s="6">
        <f ca="1">IF(C10="","",(B10-C10)^2)</f>
        <v>1060127.6406250037</v>
      </c>
      <c r="G10" s="6">
        <f ca="1">IF(C10="","",AVERAGE(E$3:E10))</f>
        <v>1427.7650000000006</v>
      </c>
      <c r="H10" s="6">
        <f ca="1">IF(C10="","",SUM(D$3:D10))</f>
        <v>7138.8250000000025</v>
      </c>
      <c r="I10" s="6">
        <f ca="1">IF(C10="","",H10/G10)</f>
        <v>5</v>
      </c>
    </row>
    <row r="11" spans="1:11" ht="12.75" customHeight="1" x14ac:dyDescent="0.25">
      <c r="A11" s="3">
        <v>9</v>
      </c>
      <c r="B11" s="3">
        <v>14194.2</v>
      </c>
      <c r="C11" s="4" cm="1">
        <f t="array" aca="1" ref="C11" ca="1">IF(A11&lt;$K$1,"",IF(A11=$K$1,AVERAGE(B$3:B11),C10+B11/$K$1-INDEX(B$3:B11,A11-$K$1)/$K$1))</f>
        <v>12709.575000000001</v>
      </c>
      <c r="D11" s="6">
        <f ca="1">IF(C11="","",B11-C11)</f>
        <v>1484.625</v>
      </c>
      <c r="E11" s="6">
        <f ca="1">IF(D11="","",ABS(D11))</f>
        <v>1484.625</v>
      </c>
      <c r="F11" s="6">
        <f ca="1">IF(C11="","",(B11-C11)^2)</f>
        <v>2204111.390625</v>
      </c>
      <c r="G11" s="6">
        <f ca="1">IF(C11="","",AVERAGE(E$3:E11))</f>
        <v>1437.241666666667</v>
      </c>
      <c r="H11" s="6">
        <f ca="1">IF(C11="","",SUM(D$3:D11))</f>
        <v>8623.4500000000025</v>
      </c>
      <c r="I11" s="6">
        <f ca="1">IF(C11="","",H11/G11)</f>
        <v>6</v>
      </c>
    </row>
    <row r="12" spans="1:11" ht="12.75" customHeight="1" x14ac:dyDescent="0.25">
      <c r="A12" s="3">
        <v>10</v>
      </c>
      <c r="B12" s="3">
        <v>15760.1</v>
      </c>
      <c r="C12" s="4" cm="1">
        <f t="array" aca="1" ref="C12" ca="1">IF(A12&lt;$K$1,"",IF(A12=$K$1,AVERAGE(B$3:B12),C11+B12/$K$1-INDEX(B$3:B12,A12-$K$1)/$K$1))</f>
        <v>13723.175000000003</v>
      </c>
      <c r="D12" s="6">
        <f ca="1">IF(C12="","",B12-C12)</f>
        <v>2036.9249999999975</v>
      </c>
      <c r="E12" s="6">
        <f ca="1">IF(D12="","",ABS(D12))</f>
        <v>2036.9249999999975</v>
      </c>
      <c r="F12" s="6">
        <f ca="1">IF(C12="","",(B12-C12)^2)</f>
        <v>4149063.4556249897</v>
      </c>
      <c r="G12" s="6">
        <f ca="1">IF(C12="","",AVERAGE(E$3:E12))</f>
        <v>1522.9107142857142</v>
      </c>
      <c r="H12" s="6">
        <f ca="1">IF(C12="","",SUM(D$3:D12))</f>
        <v>10660.375</v>
      </c>
      <c r="I12" s="6">
        <f ca="1">IF(C12="","",H12/G12)</f>
        <v>7</v>
      </c>
    </row>
    <row r="13" spans="1:11" ht="12.75" customHeight="1" x14ac:dyDescent="0.25">
      <c r="A13" s="3">
        <v>11</v>
      </c>
      <c r="B13" s="3">
        <v>15667.2</v>
      </c>
      <c r="C13" s="4" cm="1">
        <f t="array" aca="1" ref="C13" ca="1">IF(A13&lt;$K$1,"",IF(A13=$K$1,AVERAGE(B$3:B13),C12+B13/$K$1-INDEX(B$3:B13,A13-$K$1)/$K$1))</f>
        <v>14680.675000000003</v>
      </c>
      <c r="D13" s="6">
        <f ca="1">IF(C13="","",B13-C13)</f>
        <v>986.52499999999782</v>
      </c>
      <c r="E13" s="6">
        <f ca="1">IF(D13="","",ABS(D13))</f>
        <v>986.52499999999782</v>
      </c>
      <c r="F13" s="6">
        <f ca="1">IF(C13="","",(B13-C13)^2)</f>
        <v>973231.57562499575</v>
      </c>
      <c r="G13" s="6">
        <f ca="1">IF(C13="","",AVERAGE(E$3:E13))</f>
        <v>1455.8624999999997</v>
      </c>
      <c r="H13" s="6">
        <f ca="1">IF(C13="","",SUM(D$3:D13))</f>
        <v>11646.899999999998</v>
      </c>
      <c r="I13" s="6">
        <f ca="1">IF(C13="","",H13/G13)</f>
        <v>8</v>
      </c>
    </row>
    <row r="14" spans="1:11" ht="12.75" customHeight="1" x14ac:dyDescent="0.25">
      <c r="A14" s="3">
        <v>12</v>
      </c>
      <c r="B14" s="3">
        <v>14338.199999999999</v>
      </c>
      <c r="C14" s="4" cm="1">
        <f t="array" aca="1" ref="C14" ca="1">IF(A14&lt;$K$1,"",IF(A14=$K$1,AVERAGE(B$3:B14),C13+B14/$K$1-INDEX(B$3:B14,A14-$K$1)/$K$1))</f>
        <v>14989.925000000003</v>
      </c>
      <c r="D14" s="6">
        <f ca="1">IF(C14="","",B14-C14)</f>
        <v>-651.725000000004</v>
      </c>
      <c r="E14" s="6">
        <f ca="1">IF(D14="","",ABS(D14))</f>
        <v>651.725000000004</v>
      </c>
      <c r="F14" s="6">
        <f ca="1">IF(C14="","",(B14-C14)^2)</f>
        <v>424745.4756250052</v>
      </c>
      <c r="G14" s="6">
        <f ca="1">IF(C14="","",AVERAGE(E$3:E14))</f>
        <v>1366.5138888888891</v>
      </c>
      <c r="H14" s="6">
        <f ca="1">IF(C14="","",SUM(D$3:D14))</f>
        <v>10995.174999999994</v>
      </c>
      <c r="I14" s="6">
        <f ca="1">IF(C14="","",H14/G14)</f>
        <v>8.0461494679283199</v>
      </c>
    </row>
    <row r="15" spans="1:11" ht="12.75" customHeight="1" x14ac:dyDescent="0.25">
      <c r="A15" s="3">
        <v>13</v>
      </c>
      <c r="B15" s="3">
        <v>11816.800000000001</v>
      </c>
      <c r="C15" s="4" cm="1">
        <f t="array" aca="1" ref="C15" ca="1">IF(A15&lt;$K$1,"",IF(A15=$K$1,AVERAGE(B$3:B15),C14+B15/$K$1-INDEX(B$3:B15,A15-$K$1)/$K$1))</f>
        <v>14395.575000000004</v>
      </c>
      <c r="D15" s="6">
        <f ca="1">IF(C15="","",B15-C15)</f>
        <v>-2578.7750000000033</v>
      </c>
      <c r="E15" s="6">
        <f ca="1">IF(D15="","",ABS(D15))</f>
        <v>2578.7750000000033</v>
      </c>
      <c r="F15" s="6">
        <f ca="1">IF(C15="","",(B15-C15)^2)</f>
        <v>6650080.5006250171</v>
      </c>
      <c r="G15" s="6">
        <f ca="1">IF(C15="","",AVERAGE(E$3:E15))</f>
        <v>1487.7400000000005</v>
      </c>
      <c r="H15" s="6">
        <f ca="1">IF(C15="","",SUM(D$3:D15))</f>
        <v>8416.3999999999905</v>
      </c>
      <c r="I15" s="6">
        <f ca="1">IF(C15="","",H15/G15)</f>
        <v>5.6571712799279359</v>
      </c>
    </row>
    <row r="16" spans="1:11" ht="12.75" customHeight="1" x14ac:dyDescent="0.25">
      <c r="A16" s="3">
        <v>14</v>
      </c>
      <c r="B16" s="3">
        <v>14095.300000000001</v>
      </c>
      <c r="C16" s="4" cm="1">
        <f t="array" aca="1" ref="C16" ca="1">IF(A16&lt;$K$1,"",IF(A16=$K$1,AVERAGE(B$3:B16),C15+B16/$K$1-INDEX(B$3:B16,A16-$K$1)/$K$1))</f>
        <v>13979.375000000005</v>
      </c>
      <c r="D16" s="6">
        <f ca="1">IF(C16="","",B16-C16)</f>
        <v>115.92499999999563</v>
      </c>
      <c r="E16" s="6">
        <f ca="1">IF(D16="","",ABS(D16))</f>
        <v>115.92499999999563</v>
      </c>
      <c r="F16" s="6">
        <f ca="1">IF(C16="","",(B16-C16)^2)</f>
        <v>13438.605624998987</v>
      </c>
      <c r="G16" s="6">
        <f ca="1">IF(C16="","",AVERAGE(E$3:E16))</f>
        <v>1363.0295454545455</v>
      </c>
      <c r="H16" s="6">
        <f ca="1">IF(C16="","",SUM(D$3:D16))</f>
        <v>8532.3249999999862</v>
      </c>
      <c r="I16" s="6">
        <f ca="1">IF(C16="","",H16/G16)</f>
        <v>6.259823954993295</v>
      </c>
    </row>
    <row r="17" spans="1:9" ht="12.75" customHeight="1" x14ac:dyDescent="0.25">
      <c r="A17" s="3">
        <v>15</v>
      </c>
      <c r="B17" s="3">
        <v>14001.4</v>
      </c>
      <c r="C17" s="4" cm="1">
        <f t="array" aca="1" ref="C17" ca="1">IF(A17&lt;$K$1,"",IF(A17=$K$1,AVERAGE(B$3:B17),C16+B17/$K$1-INDEX(B$3:B17,A17-$K$1)/$K$1))</f>
        <v>13562.925000000007</v>
      </c>
      <c r="D17" s="6">
        <f ca="1">IF(C17="","",B17-C17)</f>
        <v>438.47499999999309</v>
      </c>
      <c r="E17" s="6">
        <f ca="1">IF(D17="","",ABS(D17))</f>
        <v>438.47499999999309</v>
      </c>
      <c r="F17" s="6">
        <f ca="1">IF(C17="","",(B17-C17)^2)</f>
        <v>192260.32562499394</v>
      </c>
      <c r="G17" s="6">
        <f ca="1">IF(C17="","",AVERAGE(E$3:E17))</f>
        <v>1285.9833333333329</v>
      </c>
      <c r="H17" s="6">
        <f ca="1">IF(C17="","",SUM(D$3:D17))</f>
        <v>8970.7999999999793</v>
      </c>
      <c r="I17" s="6">
        <f ca="1">IF(C17="","",H17/G17)</f>
        <v>6.9758291320519827</v>
      </c>
    </row>
    <row r="18" spans="1:9" ht="12.75" customHeight="1" x14ac:dyDescent="0.25">
      <c r="A18" s="3">
        <v>16</v>
      </c>
      <c r="B18" s="3">
        <v>14123.7</v>
      </c>
      <c r="C18" s="4" cm="1">
        <f t="array" aca="1" ref="C18" ca="1">IF(A18&lt;$K$1,"",IF(A18=$K$1,AVERAGE(B$3:B18),C17+B18/$K$1-INDEX(B$3:B18,A18-$K$1)/$K$1))</f>
        <v>13509.300000000007</v>
      </c>
      <c r="D18" s="6">
        <f ca="1">IF(C18="","",B18-C18)</f>
        <v>614.39999999999418</v>
      </c>
      <c r="E18" s="6">
        <f ca="1">IF(D18="","",ABS(D18))</f>
        <v>614.39999999999418</v>
      </c>
      <c r="F18" s="6">
        <f ca="1">IF(C18="","",(B18-C18)^2)</f>
        <v>377487.35999999283</v>
      </c>
      <c r="G18" s="6">
        <f ca="1">IF(C18="","",AVERAGE(E$3:E18))</f>
        <v>1234.3230769230761</v>
      </c>
      <c r="H18" s="6">
        <f ca="1">IF(C18="","",SUM(D$3:D18))</f>
        <v>9585.1999999999734</v>
      </c>
      <c r="I18" s="6">
        <f ca="1">IF(C18="","",H18/G18)</f>
        <v>7.7655519686903904</v>
      </c>
    </row>
    <row r="19" spans="1:9" ht="12.75" customHeight="1" x14ac:dyDescent="0.25">
      <c r="A19" s="3">
        <v>17</v>
      </c>
      <c r="B19" s="3">
        <v>14599.3</v>
      </c>
      <c r="C19" s="4" cm="1">
        <f t="array" aca="1" ref="C19" ca="1">IF(A19&lt;$K$1,"",IF(A19=$K$1,AVERAGE(B$3:B19),C18+B19/$K$1-INDEX(B$3:B19,A19-$K$1)/$K$1))</f>
        <v>14204.925000000007</v>
      </c>
      <c r="D19" s="6">
        <f ca="1">IF(C19="","",B19-C19)</f>
        <v>394.37499999999272</v>
      </c>
      <c r="E19" s="6">
        <f ca="1">IF(D19="","",ABS(D19))</f>
        <v>394.37499999999272</v>
      </c>
      <c r="F19" s="6">
        <f ca="1">IF(C19="","",(B19-C19)^2)</f>
        <v>155531.64062499427</v>
      </c>
      <c r="G19" s="6">
        <f ca="1">IF(C19="","",AVERAGE(E$3:E19))</f>
        <v>1174.3267857142844</v>
      </c>
      <c r="H19" s="6">
        <f ca="1">IF(C19="","",SUM(D$3:D19))</f>
        <v>9979.5749999999662</v>
      </c>
      <c r="I19" s="6">
        <f ca="1">IF(C19="","",H19/G19)</f>
        <v>8.4981243052630262</v>
      </c>
    </row>
    <row r="20" spans="1:9" ht="12.75" customHeight="1" x14ac:dyDescent="0.25">
      <c r="A20" s="3">
        <v>18</v>
      </c>
      <c r="B20" s="3">
        <v>15160.699999999999</v>
      </c>
      <c r="C20" s="4" cm="1">
        <f t="array" aca="1" ref="C20" ca="1">IF(A20&lt;$K$1,"",IF(A20=$K$1,AVERAGE(B$3:B20),C19+B20/$K$1-INDEX(B$3:B20,A20-$K$1)/$K$1))</f>
        <v>14471.275000000005</v>
      </c>
      <c r="D20" s="6">
        <f ca="1">IF(C20="","",B20-C20)</f>
        <v>689.42499999999382</v>
      </c>
      <c r="E20" s="6">
        <f ca="1">IF(D20="","",ABS(D20))</f>
        <v>689.42499999999382</v>
      </c>
      <c r="F20" s="6">
        <f ca="1">IF(C20="","",(B20-C20)^2)</f>
        <v>475306.83062499145</v>
      </c>
      <c r="G20" s="6">
        <f ca="1">IF(C20="","",AVERAGE(E$3:E20))</f>
        <v>1141.9999999999986</v>
      </c>
      <c r="H20" s="6">
        <f ca="1">IF(C20="","",SUM(D$3:D20))</f>
        <v>10668.99999999996</v>
      </c>
      <c r="I20" s="6">
        <f ca="1">IF(C20="","",H20/G20)</f>
        <v>9.3423817863397307</v>
      </c>
    </row>
    <row r="21" spans="1:9" ht="12.75" customHeight="1" x14ac:dyDescent="0.25">
      <c r="A21" s="3">
        <v>19</v>
      </c>
      <c r="B21" s="3">
        <v>15352.300000000001</v>
      </c>
      <c r="C21" s="4" cm="1">
        <f t="array" aca="1" ref="C21" ca="1">IF(A21&lt;$K$1,"",IF(A21=$K$1,AVERAGE(B$3:B21),C20+B21/$K$1-INDEX(B$3:B21,A21-$K$1)/$K$1))</f>
        <v>14809.000000000005</v>
      </c>
      <c r="D21" s="6">
        <f ca="1">IF(C21="","",B21-C21)</f>
        <v>543.29999999999563</v>
      </c>
      <c r="E21" s="6">
        <f ca="1">IF(D21="","",ABS(D21))</f>
        <v>543.29999999999563</v>
      </c>
      <c r="F21" s="6">
        <f ca="1">IF(C21="","",(B21-C21)^2)</f>
        <v>295174.88999999524</v>
      </c>
      <c r="G21" s="6">
        <f ca="1">IF(C21="","",AVERAGE(E$3:E21))</f>
        <v>1104.5812499999984</v>
      </c>
      <c r="H21" s="6">
        <f ca="1">IF(C21="","",SUM(D$3:D21))</f>
        <v>11212.299999999956</v>
      </c>
      <c r="I21" s="6">
        <f ca="1">IF(C21="","",H21/G21)</f>
        <v>10.150724539276737</v>
      </c>
    </row>
    <row r="22" spans="1:9" ht="12.75" customHeight="1" x14ac:dyDescent="0.25">
      <c r="A22" s="3">
        <v>20</v>
      </c>
      <c r="B22" s="3">
        <v>15631.9</v>
      </c>
      <c r="C22" s="4" cm="1">
        <f t="array" aca="1" ref="C22" ca="1">IF(A22&lt;$K$1,"",IF(A22=$K$1,AVERAGE(B$3:B22),C21+B22/$K$1-INDEX(B$3:B22,A22-$K$1)/$K$1))</f>
        <v>15186.050000000007</v>
      </c>
      <c r="D22" s="6">
        <f ca="1">IF(C22="","",B22-C22)</f>
        <v>445.84999999999309</v>
      </c>
      <c r="E22" s="6">
        <f ca="1">IF(D22="","",ABS(D22))</f>
        <v>445.84999999999309</v>
      </c>
      <c r="F22" s="6">
        <f ca="1">IF(C22="","",(B22-C22)^2)</f>
        <v>198782.22249999383</v>
      </c>
      <c r="G22" s="6">
        <f ca="1">IF(C22="","",AVERAGE(E$3:E22))</f>
        <v>1065.8323529411743</v>
      </c>
      <c r="H22" s="6">
        <f ca="1">IF(C22="","",SUM(D$3:D22))</f>
        <v>11658.149999999949</v>
      </c>
      <c r="I22" s="6">
        <f ca="1">IF(C22="","",H22/G22)</f>
        <v>10.938071046379081</v>
      </c>
    </row>
    <row r="23" spans="1:9" ht="12.75" customHeight="1" x14ac:dyDescent="0.25">
      <c r="A23" s="3">
        <v>21</v>
      </c>
      <c r="B23" s="3">
        <v>16887.599999999999</v>
      </c>
      <c r="C23" s="4" cm="1">
        <f t="array" aca="1" ref="C23" ca="1">IF(A23&lt;$K$1,"",IF(A23=$K$1,AVERAGE(B$3:B23),C22+B23/$K$1-INDEX(B$3:B23,A23-$K$1)/$K$1))</f>
        <v>15758.125000000004</v>
      </c>
      <c r="D23" s="6">
        <f ca="1">IF(C23="","",B23-C23)</f>
        <v>1129.4749999999949</v>
      </c>
      <c r="E23" s="6">
        <f ca="1">IF(D23="","",ABS(D23))</f>
        <v>1129.4749999999949</v>
      </c>
      <c r="F23" s="6">
        <f ca="1">IF(C23="","",(B23-C23)^2)</f>
        <v>1275713.7756249886</v>
      </c>
      <c r="G23" s="6">
        <f ca="1">IF(C23="","",AVERAGE(E$3:E23))</f>
        <v>1069.3680555555534</v>
      </c>
      <c r="H23" s="6">
        <f ca="1">IF(C23="","",SUM(D$3:D23))</f>
        <v>12787.624999999944</v>
      </c>
      <c r="I23" s="6">
        <f ca="1">IF(C23="","",H23/G23)</f>
        <v>11.958113891251944</v>
      </c>
    </row>
    <row r="24" spans="1:9" ht="12.75" customHeight="1" x14ac:dyDescent="0.25">
      <c r="A24" s="3">
        <v>22</v>
      </c>
      <c r="B24" s="3">
        <v>17549.899999999998</v>
      </c>
      <c r="C24" s="4" cm="1">
        <f t="array" aca="1" ref="C24" ca="1">IF(A24&lt;$K$1,"",IF(A24=$K$1,AVERAGE(B$3:B24),C23+B24/$K$1-INDEX(B$3:B24,A24-$K$1)/$K$1))</f>
        <v>16355.425000000003</v>
      </c>
      <c r="D24" s="6">
        <f ca="1">IF(C24="","",B24-C24)</f>
        <v>1194.4749999999949</v>
      </c>
      <c r="E24" s="6">
        <f ca="1">IF(D24="","",ABS(D24))</f>
        <v>1194.4749999999949</v>
      </c>
      <c r="F24" s="6">
        <f ca="1">IF(C24="","",(B24-C24)^2)</f>
        <v>1426770.5256249879</v>
      </c>
      <c r="G24" s="6">
        <f ca="1">IF(C24="","",AVERAGE(E$3:E24))</f>
        <v>1075.9526315789451</v>
      </c>
      <c r="H24" s="6">
        <f ca="1">IF(C24="","",SUM(D$3:D24))</f>
        <v>13982.099999999939</v>
      </c>
      <c r="I24" s="6">
        <f ca="1">IF(C24="","",H24/G24)</f>
        <v>12.995088807470461</v>
      </c>
    </row>
    <row r="25" spans="1:9" ht="12.75" customHeight="1" x14ac:dyDescent="0.25">
      <c r="A25" s="3">
        <v>23</v>
      </c>
      <c r="B25" s="3">
        <v>17090.900000000001</v>
      </c>
      <c r="C25" s="4" cm="1">
        <f t="array" aca="1" ref="C25" ca="1">IF(A25&lt;$K$1,"",IF(A25=$K$1,AVERAGE(B$3:B25),C24+B25/$K$1-INDEX(B$3:B25,A25-$K$1)/$K$1))</f>
        <v>16790.075000000001</v>
      </c>
      <c r="D25" s="6">
        <f ca="1">IF(C25="","",B25-C25)</f>
        <v>300.82500000000073</v>
      </c>
      <c r="E25" s="6">
        <f ca="1">IF(D25="","",ABS(D25))</f>
        <v>300.82500000000073</v>
      </c>
      <c r="F25" s="6">
        <f ca="1">IF(C25="","",(B25-C25)^2)</f>
        <v>90495.680625000445</v>
      </c>
      <c r="G25" s="6">
        <f ca="1">IF(C25="","",AVERAGE(E$3:E25))</f>
        <v>1037.1962499999977</v>
      </c>
      <c r="H25" s="6">
        <f ca="1">IF(C25="","",SUM(D$3:D25))</f>
        <v>14282.924999999939</v>
      </c>
      <c r="I25" s="6">
        <f ca="1">IF(C25="","",H25/G25)</f>
        <v>13.770706363429266</v>
      </c>
    </row>
    <row r="26" spans="1:9" ht="12.75" customHeight="1" x14ac:dyDescent="0.25">
      <c r="A26" s="3">
        <v>24</v>
      </c>
      <c r="C26" s="4" cm="1">
        <f t="array" aca="1" ref="C26" ca="1">IF(A26&lt;$K$1,"",IF(A26=$K$1,AVERAGE(B$3:B26),C25+B26/$K$1-INDEX(B$3:B26,A26-$K$1)/$K$1))</f>
        <v>12882.1</v>
      </c>
      <c r="D26" s="6"/>
      <c r="E26" s="6"/>
      <c r="F26" s="6"/>
    </row>
    <row r="27" spans="1:9" ht="12.75" customHeight="1" x14ac:dyDescent="0.25">
      <c r="A27" s="3"/>
      <c r="C27" s="4"/>
    </row>
    <row r="28" spans="1:9" ht="12.75" customHeight="1" x14ac:dyDescent="0.25">
      <c r="A28" s="3"/>
      <c r="C28" s="5"/>
    </row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conditionalFormatting sqref="D29">
    <cfRule type="cellIs" dxfId="0" priority="2" operator="equal">
      <formula>#N/A</formula>
    </cfRule>
  </conditionalFormatting>
  <conditionalFormatting sqref="B29">
    <cfRule type="expression" priority="1">
      <formula>NA()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Reg-Piecewise</vt:lpstr>
      <vt:lpstr>Reg-Piecewise (3)</vt:lpstr>
      <vt:lpstr>All.MA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2021-12-27T15:27:08Z</dcterms:modified>
</cp:coreProperties>
</file>