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7455" windowHeight="5070" activeTab="3"/>
  </bookViews>
  <sheets>
    <sheet name="ESLag" sheetId="1" r:id="rId1"/>
    <sheet name="SeasIndexStat" sheetId="2" r:id="rId2"/>
    <sheet name="b0&amp;b1" sheetId="5" r:id="rId3"/>
    <sheet name="Trend&amp;Season" sheetId="3" r:id="rId4"/>
  </sheets>
  <calcPr calcId="125725"/>
</workbook>
</file>

<file path=xl/calcChain.xml><?xml version="1.0" encoding="utf-8"?>
<calcChain xmlns="http://schemas.openxmlformats.org/spreadsheetml/2006/main">
  <c r="J4" i="3"/>
  <c r="D15" i="2"/>
  <c r="D14"/>
  <c r="D8" s="1"/>
  <c r="E8" s="1"/>
  <c r="C11"/>
  <c r="AA25" i="3"/>
  <c r="R4"/>
  <c r="K16"/>
  <c r="K17" s="1"/>
  <c r="S4" s="1"/>
  <c r="F4"/>
  <c r="C16"/>
  <c r="Q4" s="1"/>
  <c r="C5" i="2"/>
  <c r="C6"/>
  <c r="C7"/>
  <c r="C8"/>
  <c r="C9"/>
  <c r="C10"/>
  <c r="C4"/>
  <c r="D6" i="1"/>
  <c r="D7"/>
  <c r="D8"/>
  <c r="D9"/>
  <c r="D10"/>
  <c r="D11"/>
  <c r="D12"/>
  <c r="D13"/>
  <c r="D14"/>
  <c r="D5"/>
  <c r="C6"/>
  <c r="C7"/>
  <c r="C8" s="1"/>
  <c r="C9" s="1"/>
  <c r="C10" s="1"/>
  <c r="C11" s="1"/>
  <c r="C12" s="1"/>
  <c r="C13" s="1"/>
  <c r="C14" s="1"/>
  <c r="C5"/>
  <c r="R16" i="3" l="1"/>
  <c r="R17" s="1"/>
  <c r="Z5" s="1"/>
  <c r="K19"/>
  <c r="K18"/>
  <c r="T8" s="1"/>
  <c r="D13" i="2"/>
  <c r="E13" s="1"/>
  <c r="Q5" i="3"/>
  <c r="D6" i="2"/>
  <c r="E6" s="1"/>
  <c r="D4"/>
  <c r="E4" s="1"/>
  <c r="D11"/>
  <c r="E11" s="1"/>
  <c r="D9"/>
  <c r="E9" s="1"/>
  <c r="D7"/>
  <c r="E7" s="1"/>
  <c r="D2"/>
  <c r="E2" s="1"/>
  <c r="D5"/>
  <c r="E5" s="1"/>
  <c r="D3"/>
  <c r="E3" s="1"/>
  <c r="E15" s="1"/>
  <c r="D12"/>
  <c r="E12" s="1"/>
  <c r="D10"/>
  <c r="E10" s="1"/>
  <c r="Y5" i="3" l="1"/>
  <c r="Y16" s="1"/>
  <c r="AF6" s="1"/>
  <c r="R18"/>
  <c r="AA9" s="1"/>
  <c r="E14" i="2"/>
  <c r="E16"/>
  <c r="E17"/>
  <c r="R19" i="3"/>
  <c r="X6" s="1"/>
  <c r="Y18" l="1"/>
  <c r="AH10" s="1"/>
  <c r="Y17"/>
  <c r="Y19" l="1"/>
  <c r="AE7" s="1"/>
  <c r="AG6"/>
  <c r="AF16" s="1"/>
  <c r="AF18" l="1"/>
  <c r="AF17"/>
  <c r="AF19" s="1"/>
</calcChain>
</file>

<file path=xl/sharedStrings.xml><?xml version="1.0" encoding="utf-8"?>
<sst xmlns="http://schemas.openxmlformats.org/spreadsheetml/2006/main" count="106" uniqueCount="66">
  <si>
    <t>Period</t>
  </si>
  <si>
    <t>Demand</t>
  </si>
  <si>
    <t>α=0.2</t>
  </si>
  <si>
    <t>α=0.5</t>
  </si>
  <si>
    <t>Forecast (α=0.2, α=0.5)</t>
  </si>
  <si>
    <r>
      <t>Quarter</t>
    </r>
    <r>
      <rPr>
        <sz val="12"/>
        <rFont val="Times New Roman"/>
        <family val="1"/>
      </rPr>
      <t xml:space="preserve"> </t>
    </r>
  </si>
  <si>
    <r>
      <t>Demand</t>
    </r>
    <r>
      <rPr>
        <sz val="12"/>
        <rFont val="Times New Roman"/>
        <family val="1"/>
      </rPr>
      <t xml:space="preserve"> </t>
    </r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</si>
  <si>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</si>
  <si>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</si>
  <si>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</si>
  <si>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</si>
  <si>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</si>
  <si>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</si>
  <si>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</si>
  <si>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</si>
  <si>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</si>
  <si>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</si>
  <si>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</si>
  <si>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</si>
  <si>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</si>
  <si>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</si>
  <si>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</si>
  <si>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</si>
  <si>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</si>
  <si>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</si>
  <si>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</si>
  <si>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</si>
  <si>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</si>
  <si>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</si>
  <si>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</si>
  <si>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</si>
  <si>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</si>
  <si>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b0=</t>
  </si>
  <si>
    <t>b1=</t>
  </si>
  <si>
    <t>SeasIndex</t>
  </si>
  <si>
    <t>Average</t>
  </si>
  <si>
    <t>t</t>
  </si>
  <si>
    <t>Dt</t>
  </si>
  <si>
    <t>Ft</t>
  </si>
  <si>
    <t>Lt</t>
  </si>
  <si>
    <t>Tt</t>
  </si>
  <si>
    <t>St</t>
  </si>
  <si>
    <t>α=</t>
  </si>
  <si>
    <t>β=</t>
  </si>
  <si>
    <t>γ=</t>
  </si>
  <si>
    <t>L0=</t>
  </si>
  <si>
    <t>T0=</t>
  </si>
  <si>
    <r>
      <t xml:space="preserve">L1 = </t>
    </r>
    <r>
      <rPr>
        <sz val="11"/>
        <color theme="1"/>
        <rFont val="Calibri"/>
        <family val="2"/>
      </rPr>
      <t>α(D1/S1)+(1-α)(L0+T0)=</t>
    </r>
  </si>
  <si>
    <t>S1=</t>
  </si>
  <si>
    <r>
      <t xml:space="preserve">L2 = </t>
    </r>
    <r>
      <rPr>
        <sz val="11"/>
        <color theme="1"/>
        <rFont val="Calibri"/>
        <family val="2"/>
      </rPr>
      <t>α(D2/S2)+(1-α)(L1+T1)=</t>
    </r>
  </si>
  <si>
    <r>
      <t xml:space="preserve">T2= </t>
    </r>
    <r>
      <rPr>
        <sz val="11"/>
        <color theme="1"/>
        <rFont val="Calibri"/>
        <family val="2"/>
      </rPr>
      <t>β</t>
    </r>
    <r>
      <rPr>
        <sz val="11"/>
        <color theme="1"/>
        <rFont val="Calibri"/>
        <family val="2"/>
        <scheme val="minor"/>
      </rPr>
      <t>(L2-L1)+(1- β)T1=</t>
    </r>
  </si>
  <si>
    <r>
      <t>S6=</t>
    </r>
    <r>
      <rPr>
        <sz val="11"/>
        <color theme="1"/>
        <rFont val="Symbol"/>
        <family val="1"/>
        <charset val="2"/>
      </rPr>
      <t>g*</t>
    </r>
    <r>
      <rPr>
        <sz val="11"/>
        <color theme="1"/>
        <rFont val="Calibri"/>
        <family val="2"/>
      </rPr>
      <t>(D2/L2)+(1-γ)S2=</t>
    </r>
  </si>
  <si>
    <t>F3=(L2+T2)S3=</t>
  </si>
  <si>
    <r>
      <t xml:space="preserve">T1 = </t>
    </r>
    <r>
      <rPr>
        <sz val="11"/>
        <color theme="1"/>
        <rFont val="Calibri"/>
        <family val="2"/>
      </rPr>
      <t>β</t>
    </r>
    <r>
      <rPr>
        <sz val="11"/>
        <color theme="1"/>
        <rFont val="Calibri"/>
        <family val="2"/>
        <scheme val="minor"/>
      </rPr>
      <t>(L1-L0)+(1- β)T0=</t>
    </r>
  </si>
  <si>
    <r>
      <t>S5=</t>
    </r>
    <r>
      <rPr>
        <sz val="11"/>
        <color theme="1"/>
        <rFont val="Symbol"/>
        <family val="1"/>
        <charset val="2"/>
      </rPr>
      <t>g*</t>
    </r>
    <r>
      <rPr>
        <sz val="11"/>
        <color theme="1"/>
        <rFont val="Calibri"/>
        <family val="2"/>
      </rPr>
      <t>(D1/L1)+(1-γ)S1=</t>
    </r>
  </si>
  <si>
    <t>F2=(L1+T1)S2=</t>
  </si>
  <si>
    <t>F1 = (L0+T0)S1=</t>
  </si>
  <si>
    <r>
      <t xml:space="preserve">T3= </t>
    </r>
    <r>
      <rPr>
        <sz val="11"/>
        <color theme="1"/>
        <rFont val="Calibri"/>
        <family val="2"/>
      </rPr>
      <t>β</t>
    </r>
    <r>
      <rPr>
        <sz val="11"/>
        <color theme="1"/>
        <rFont val="Calibri"/>
        <family val="2"/>
        <scheme val="minor"/>
      </rPr>
      <t>(L3-L2)+(1- β)T2=</t>
    </r>
  </si>
  <si>
    <r>
      <t>S7=</t>
    </r>
    <r>
      <rPr>
        <sz val="11"/>
        <color theme="1"/>
        <rFont val="Symbol"/>
        <family val="1"/>
        <charset val="2"/>
      </rPr>
      <t>g*</t>
    </r>
    <r>
      <rPr>
        <sz val="11"/>
        <color theme="1"/>
        <rFont val="Calibri"/>
        <family val="2"/>
      </rPr>
      <t>(D3/L3)+(1-γ)S3=</t>
    </r>
  </si>
  <si>
    <t>F4=(L3+T3)S4=</t>
  </si>
  <si>
    <t>`</t>
  </si>
  <si>
    <r>
      <t xml:space="preserve">L3= </t>
    </r>
    <r>
      <rPr>
        <sz val="11"/>
        <color theme="1"/>
        <rFont val="Calibri"/>
        <family val="2"/>
      </rPr>
      <t>α(D3/S3)+(1-α)(L2+T2)=</t>
    </r>
  </si>
  <si>
    <r>
      <t xml:space="preserve">L4= </t>
    </r>
    <r>
      <rPr>
        <sz val="11"/>
        <color theme="1"/>
        <rFont val="Calibri"/>
        <family val="2"/>
      </rPr>
      <t>α(D4/S4)+(1-α)(L3+T3)=</t>
    </r>
  </si>
  <si>
    <r>
      <t xml:space="preserve">T4= </t>
    </r>
    <r>
      <rPr>
        <sz val="11"/>
        <color theme="1"/>
        <rFont val="Calibri"/>
        <family val="2"/>
      </rPr>
      <t>β</t>
    </r>
    <r>
      <rPr>
        <sz val="11"/>
        <color theme="1"/>
        <rFont val="Calibri"/>
        <family val="2"/>
        <scheme val="minor"/>
      </rPr>
      <t>(L4-L3)+(1- β)T3=</t>
    </r>
  </si>
  <si>
    <r>
      <t>S8=</t>
    </r>
    <r>
      <rPr>
        <sz val="11"/>
        <color theme="1"/>
        <rFont val="Symbol"/>
        <family val="1"/>
        <charset val="2"/>
      </rPr>
      <t>g*</t>
    </r>
    <r>
      <rPr>
        <sz val="11"/>
        <color theme="1"/>
        <rFont val="Calibri"/>
        <family val="2"/>
      </rPr>
      <t>(D4/L4)+(1-γ)S4=</t>
    </r>
  </si>
  <si>
    <t>F5=(L4+T4)S5=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</si>
</sst>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2"/>
      <name val="Times New Roman"/>
      <family val="1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Symbol"/>
      <family val="1"/>
      <charset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0" borderId="0" xfId="1" applyFont="1"/>
    <xf numFmtId="0" fontId="2" fillId="0" borderId="3" xfId="1" applyFont="1" applyBorder="1"/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5" xfId="1" applyFont="1" applyBorder="1"/>
    <xf numFmtId="0" fontId="3" fillId="0" borderId="5" xfId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 readingOrder="1"/>
    </xf>
    <xf numFmtId="0" fontId="2" fillId="0" borderId="1" xfId="0" applyFont="1" applyBorder="1" applyAlignment="1">
      <alignment horizontal="center" wrapText="1" readingOrder="1"/>
    </xf>
    <xf numFmtId="0" fontId="2" fillId="0" borderId="8" xfId="0" applyFont="1" applyBorder="1" applyAlignment="1">
      <alignment horizontal="center" wrapText="1" readingOrder="1"/>
    </xf>
    <xf numFmtId="0" fontId="2" fillId="0" borderId="2" xfId="0" applyFont="1" applyBorder="1" applyAlignment="1">
      <alignment horizontal="center" wrapText="1" readingOrder="1"/>
    </xf>
    <xf numFmtId="0" fontId="0" fillId="0" borderId="0" xfId="0" applyFill="1" applyBorder="1" applyAlignment="1"/>
    <xf numFmtId="0" fontId="0" fillId="0" borderId="10" xfId="0" applyFill="1" applyBorder="1" applyAlignment="1"/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Continuous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right"/>
    </xf>
    <xf numFmtId="2" fontId="0" fillId="0" borderId="7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5" borderId="6" xfId="0" applyFill="1" applyBorder="1"/>
    <xf numFmtId="0" fontId="0" fillId="5" borderId="9" xfId="0" applyFill="1" applyBorder="1" applyAlignment="1">
      <alignment horizontal="right"/>
    </xf>
    <xf numFmtId="0" fontId="0" fillId="5" borderId="7" xfId="0" applyFill="1" applyBorder="1"/>
    <xf numFmtId="0" fontId="0" fillId="5" borderId="0" xfId="0" applyFill="1" applyBorder="1" applyAlignment="1">
      <alignment horizontal="right"/>
    </xf>
    <xf numFmtId="0" fontId="0" fillId="5" borderId="8" xfId="0" applyFill="1" applyBorder="1"/>
    <xf numFmtId="0" fontId="0" fillId="5" borderId="10" xfId="0" applyFill="1" applyBorder="1"/>
    <xf numFmtId="0" fontId="0" fillId="5" borderId="9" xfId="0" applyFill="1" applyBorder="1"/>
    <xf numFmtId="0" fontId="0" fillId="5" borderId="0" xfId="0" applyFill="1" applyBorder="1"/>
    <xf numFmtId="0" fontId="0" fillId="5" borderId="10" xfId="0" applyFill="1" applyBorder="1" applyAlignment="1">
      <alignment horizontal="right"/>
    </xf>
    <xf numFmtId="2" fontId="0" fillId="5" borderId="15" xfId="0" applyNumberFormat="1" applyFill="1" applyBorder="1" applyAlignment="1">
      <alignment horizontal="left"/>
    </xf>
    <xf numFmtId="2" fontId="0" fillId="5" borderId="3" xfId="0" applyNumberFormat="1" applyFill="1" applyBorder="1" applyAlignment="1">
      <alignment horizontal="left"/>
    </xf>
    <xf numFmtId="2" fontId="0" fillId="5" borderId="14" xfId="0" applyNumberForma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2" fillId="8" borderId="6" xfId="0" applyFont="1" applyFill="1" applyBorder="1" applyAlignment="1">
      <alignment horizontal="center" wrapText="1" readingOrder="1"/>
    </xf>
    <xf numFmtId="0" fontId="2" fillId="8" borderId="7" xfId="0" applyFont="1" applyFill="1" applyBorder="1" applyAlignment="1">
      <alignment horizontal="center" wrapText="1" readingOrder="1"/>
    </xf>
    <xf numFmtId="0" fontId="2" fillId="8" borderId="8" xfId="0" applyFont="1" applyFill="1" applyBorder="1" applyAlignment="1">
      <alignment horizontal="center" wrapText="1" readingOrder="1"/>
    </xf>
    <xf numFmtId="2" fontId="6" fillId="8" borderId="3" xfId="0" applyNumberFormat="1" applyFont="1" applyFill="1" applyBorder="1" applyAlignment="1">
      <alignment horizontal="center"/>
    </xf>
    <xf numFmtId="2" fontId="6" fillId="8" borderId="14" xfId="0" applyNumberFormat="1" applyFont="1" applyFill="1" applyBorder="1" applyAlignment="1">
      <alignment horizontal="center"/>
    </xf>
    <xf numFmtId="2" fontId="6" fillId="8" borderId="15" xfId="0" applyNumberFormat="1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 wrapText="1" readingOrder="1"/>
    </xf>
    <xf numFmtId="0" fontId="2" fillId="9" borderId="1" xfId="0" applyFont="1" applyFill="1" applyBorder="1" applyAlignment="1">
      <alignment horizontal="center" wrapText="1" readingOrder="1"/>
    </xf>
    <xf numFmtId="0" fontId="2" fillId="9" borderId="2" xfId="0" applyFont="1" applyFill="1" applyBorder="1" applyAlignment="1">
      <alignment horizontal="center" wrapText="1" readingOrder="1"/>
    </xf>
    <xf numFmtId="0" fontId="0" fillId="10" borderId="0" xfId="0" applyFill="1"/>
    <xf numFmtId="2" fontId="6" fillId="10" borderId="7" xfId="0" applyNumberFormat="1" applyFont="1" applyFill="1" applyBorder="1" applyAlignment="1">
      <alignment horizontal="center"/>
    </xf>
    <xf numFmtId="2" fontId="6" fillId="10" borderId="8" xfId="0" applyNumberFormat="1" applyFont="1" applyFill="1" applyBorder="1" applyAlignment="1">
      <alignment horizontal="center"/>
    </xf>
    <xf numFmtId="0" fontId="6" fillId="10" borderId="0" xfId="0" applyFont="1" applyFill="1" applyBorder="1"/>
    <xf numFmtId="2" fontId="6" fillId="10" borderId="0" xfId="0" applyNumberFormat="1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 wrapText="1" readingOrder="1"/>
    </xf>
    <xf numFmtId="0" fontId="2" fillId="10" borderId="8" xfId="0" applyFont="1" applyFill="1" applyBorder="1" applyAlignment="1">
      <alignment horizontal="center" wrapText="1" readingOrder="1"/>
    </xf>
    <xf numFmtId="0" fontId="6" fillId="10" borderId="13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3" borderId="5" xfId="0" applyFill="1" applyBorder="1"/>
    <xf numFmtId="0" fontId="0" fillId="7" borderId="2" xfId="0" applyFill="1" applyBorder="1"/>
    <xf numFmtId="0" fontId="9" fillId="2" borderId="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10" borderId="0" xfId="0" applyFont="1" applyFill="1" applyAlignment="1">
      <alignment horizontal="right"/>
    </xf>
    <xf numFmtId="2" fontId="9" fillId="10" borderId="0" xfId="0" applyNumberFormat="1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ESLag!$B$2</c:f>
              <c:strCache>
                <c:ptCount val="1"/>
                <c:pt idx="0">
                  <c:v>Demand</c:v>
                </c:pt>
              </c:strCache>
            </c:strRef>
          </c:tx>
          <c:xVal>
            <c:numRef>
              <c:f>ESLag!$A$4:$A$14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xVal>
          <c:yVal>
            <c:numRef>
              <c:f>ESLag!$B$4:$B$14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yVal>
        </c:ser>
        <c:ser>
          <c:idx val="1"/>
          <c:order val="1"/>
          <c:tx>
            <c:strRef>
              <c:f>ESLag!$C$15</c:f>
              <c:strCache>
                <c:ptCount val="1"/>
                <c:pt idx="0">
                  <c:v>α=0.2</c:v>
                </c:pt>
              </c:strCache>
            </c:strRef>
          </c:tx>
          <c:xVal>
            <c:numRef>
              <c:f>ESLag!$A$4:$A$14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xVal>
          <c:yVal>
            <c:numRef>
              <c:f>ESLag!$C$4:$C$14</c:f>
              <c:numCache>
                <c:formatCode>0.0</c:formatCode>
                <c:ptCount val="11"/>
                <c:pt idx="0">
                  <c:v>1</c:v>
                </c:pt>
                <c:pt idx="1">
                  <c:v>1.2000000000000002</c:v>
                </c:pt>
                <c:pt idx="2">
                  <c:v>1.5600000000000003</c:v>
                </c:pt>
                <c:pt idx="3">
                  <c:v>2.048</c:v>
                </c:pt>
                <c:pt idx="4">
                  <c:v>2.6383999999999999</c:v>
                </c:pt>
                <c:pt idx="5">
                  <c:v>3.3107200000000003</c:v>
                </c:pt>
                <c:pt idx="6">
                  <c:v>4.0485760000000006</c:v>
                </c:pt>
                <c:pt idx="7">
                  <c:v>4.8388608000000009</c:v>
                </c:pt>
                <c:pt idx="8">
                  <c:v>5.6710886400000007</c:v>
                </c:pt>
                <c:pt idx="9">
                  <c:v>6.5368709120000004</c:v>
                </c:pt>
                <c:pt idx="10">
                  <c:v>7.4294967296000012</c:v>
                </c:pt>
              </c:numCache>
            </c:numRef>
          </c:yVal>
        </c:ser>
        <c:ser>
          <c:idx val="2"/>
          <c:order val="2"/>
          <c:tx>
            <c:strRef>
              <c:f>ESLag!$D$15</c:f>
              <c:strCache>
                <c:ptCount val="1"/>
                <c:pt idx="0">
                  <c:v>α=0.5</c:v>
                </c:pt>
              </c:strCache>
            </c:strRef>
          </c:tx>
          <c:xVal>
            <c:numRef>
              <c:f>ESLag!$A$4:$A$14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xVal>
          <c:yVal>
            <c:numRef>
              <c:f>ESLag!$D$4:$D$14</c:f>
              <c:numCache>
                <c:formatCode>0.0</c:formatCode>
                <c:ptCount val="11"/>
                <c:pt idx="0">
                  <c:v>1</c:v>
                </c:pt>
                <c:pt idx="1">
                  <c:v>1.5</c:v>
                </c:pt>
                <c:pt idx="2">
                  <c:v>2.1</c:v>
                </c:pt>
                <c:pt idx="3">
                  <c:v>2.7800000000000002</c:v>
                </c:pt>
                <c:pt idx="4">
                  <c:v>3.524</c:v>
                </c:pt>
                <c:pt idx="5">
                  <c:v>4.3192000000000004</c:v>
                </c:pt>
                <c:pt idx="6">
                  <c:v>5.1553599999999999</c:v>
                </c:pt>
                <c:pt idx="7">
                  <c:v>6.0242880000000003</c:v>
                </c:pt>
                <c:pt idx="8">
                  <c:v>6.9194304000000004</c:v>
                </c:pt>
                <c:pt idx="9">
                  <c:v>7.8355443200000003</c:v>
                </c:pt>
                <c:pt idx="10">
                  <c:v>8.7684354560000006</c:v>
                </c:pt>
              </c:numCache>
            </c:numRef>
          </c:yVal>
        </c:ser>
        <c:axId val="159415680"/>
        <c:axId val="159429760"/>
      </c:scatterChart>
      <c:valAx>
        <c:axId val="159415680"/>
        <c:scaling>
          <c:orientation val="minMax"/>
          <c:max val="12"/>
          <c:min val="2"/>
        </c:scaling>
        <c:axPos val="b"/>
        <c:numFmt formatCode="General" sourceLinked="1"/>
        <c:tickLblPos val="nextTo"/>
        <c:crossAx val="159429760"/>
        <c:crosses val="autoZero"/>
        <c:crossBetween val="midCat"/>
      </c:valAx>
      <c:valAx>
        <c:axId val="159429760"/>
        <c:scaling>
          <c:orientation val="minMax"/>
          <c:max val="12"/>
          <c:min val="1"/>
        </c:scaling>
        <c:axPos val="l"/>
        <c:majorGridlines/>
        <c:numFmt formatCode="General" sourceLinked="1"/>
        <c:tickLblPos val="nextTo"/>
        <c:crossAx val="1594156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0</xdr:row>
      <xdr:rowOff>104775</xdr:rowOff>
    </xdr:from>
    <xdr:to>
      <xdr:col>12</xdr:col>
      <xdr:colOff>76200</xdr:colOff>
      <xdr:row>14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D16" sqref="D16"/>
    </sheetView>
  </sheetViews>
  <sheetFormatPr defaultRowHeight="15"/>
  <cols>
    <col min="2" max="2" width="9.85546875" bestFit="1" customWidth="1"/>
    <col min="3" max="3" width="11.85546875" customWidth="1"/>
    <col min="4" max="4" width="13.85546875" customWidth="1"/>
  </cols>
  <sheetData>
    <row r="1" spans="1:4" ht="16.5" thickBot="1">
      <c r="A1" s="1"/>
      <c r="B1" s="1"/>
      <c r="C1" s="6" t="s">
        <v>4</v>
      </c>
      <c r="D1" s="2"/>
    </row>
    <row r="2" spans="1:4" ht="16.5" thickBot="1">
      <c r="A2" s="3" t="s">
        <v>0</v>
      </c>
      <c r="B2" s="3" t="s">
        <v>1</v>
      </c>
      <c r="C2" s="7">
        <v>0.2</v>
      </c>
      <c r="D2" s="7">
        <v>0.5</v>
      </c>
    </row>
    <row r="3" spans="1:4" ht="15.75">
      <c r="A3" s="4">
        <v>1</v>
      </c>
      <c r="B3" s="4">
        <v>1</v>
      </c>
      <c r="C3" s="8"/>
      <c r="D3" s="8"/>
    </row>
    <row r="4" spans="1:4" ht="15.75">
      <c r="A4" s="4">
        <v>2</v>
      </c>
      <c r="B4" s="4">
        <v>2</v>
      </c>
      <c r="C4" s="9">
        <v>1</v>
      </c>
      <c r="D4" s="9">
        <v>1</v>
      </c>
    </row>
    <row r="5" spans="1:4" ht="15.75">
      <c r="A5" s="4">
        <v>3</v>
      </c>
      <c r="B5" s="4">
        <v>3</v>
      </c>
      <c r="C5" s="9">
        <f>(1-$C$2)*C4+$C$2*B4</f>
        <v>1.2000000000000002</v>
      </c>
      <c r="D5" s="9">
        <f>(1-$D$2)*C4+$D$2*B4</f>
        <v>1.5</v>
      </c>
    </row>
    <row r="6" spans="1:4" ht="15.75">
      <c r="A6" s="4">
        <v>4</v>
      </c>
      <c r="B6" s="4">
        <v>4</v>
      </c>
      <c r="C6" s="9">
        <f t="shared" ref="C6:C14" si="0">(1-$C$2)*C5+$C$2*B5</f>
        <v>1.5600000000000003</v>
      </c>
      <c r="D6" s="9">
        <f t="shared" ref="D6:D14" si="1">(1-$D$2)*C5+$D$2*B5</f>
        <v>2.1</v>
      </c>
    </row>
    <row r="7" spans="1:4" ht="15.75">
      <c r="A7" s="4">
        <v>5</v>
      </c>
      <c r="B7" s="4">
        <v>5</v>
      </c>
      <c r="C7" s="9">
        <f t="shared" si="0"/>
        <v>2.048</v>
      </c>
      <c r="D7" s="9">
        <f t="shared" si="1"/>
        <v>2.7800000000000002</v>
      </c>
    </row>
    <row r="8" spans="1:4" ht="15.75">
      <c r="A8" s="4">
        <v>6</v>
      </c>
      <c r="B8" s="4">
        <v>6</v>
      </c>
      <c r="C8" s="9">
        <f t="shared" si="0"/>
        <v>2.6383999999999999</v>
      </c>
      <c r="D8" s="9">
        <f t="shared" si="1"/>
        <v>3.524</v>
      </c>
    </row>
    <row r="9" spans="1:4" ht="15.75">
      <c r="A9" s="4">
        <v>7</v>
      </c>
      <c r="B9" s="4">
        <v>7</v>
      </c>
      <c r="C9" s="9">
        <f t="shared" si="0"/>
        <v>3.3107200000000003</v>
      </c>
      <c r="D9" s="9">
        <f t="shared" si="1"/>
        <v>4.3192000000000004</v>
      </c>
    </row>
    <row r="10" spans="1:4" ht="15.75">
      <c r="A10" s="4">
        <v>8</v>
      </c>
      <c r="B10" s="4">
        <v>8</v>
      </c>
      <c r="C10" s="9">
        <f t="shared" si="0"/>
        <v>4.0485760000000006</v>
      </c>
      <c r="D10" s="9">
        <f t="shared" si="1"/>
        <v>5.1553599999999999</v>
      </c>
    </row>
    <row r="11" spans="1:4" ht="15.75">
      <c r="A11" s="4">
        <v>9</v>
      </c>
      <c r="B11" s="4">
        <v>9</v>
      </c>
      <c r="C11" s="9">
        <f t="shared" si="0"/>
        <v>4.8388608000000009</v>
      </c>
      <c r="D11" s="9">
        <f t="shared" si="1"/>
        <v>6.0242880000000003</v>
      </c>
    </row>
    <row r="12" spans="1:4" ht="15.75">
      <c r="A12" s="4">
        <v>10</v>
      </c>
      <c r="B12" s="4">
        <v>10</v>
      </c>
      <c r="C12" s="9">
        <f t="shared" si="0"/>
        <v>5.6710886400000007</v>
      </c>
      <c r="D12" s="9">
        <f t="shared" si="1"/>
        <v>6.9194304000000004</v>
      </c>
    </row>
    <row r="13" spans="1:4" ht="15.75">
      <c r="A13" s="4">
        <v>11</v>
      </c>
      <c r="B13" s="4">
        <v>11</v>
      </c>
      <c r="C13" s="9">
        <f t="shared" si="0"/>
        <v>6.5368709120000004</v>
      </c>
      <c r="D13" s="9">
        <f t="shared" si="1"/>
        <v>7.8355443200000003</v>
      </c>
    </row>
    <row r="14" spans="1:4" ht="16.5" thickBot="1">
      <c r="A14" s="5">
        <v>12</v>
      </c>
      <c r="B14" s="5">
        <v>12</v>
      </c>
      <c r="C14" s="10">
        <f t="shared" si="0"/>
        <v>7.4294967296000012</v>
      </c>
      <c r="D14" s="10">
        <f t="shared" si="1"/>
        <v>8.7684354560000006</v>
      </c>
    </row>
    <row r="15" spans="1:4" ht="15.75">
      <c r="C15" s="6" t="s">
        <v>2</v>
      </c>
      <c r="D15" s="6" t="s">
        <v>3</v>
      </c>
    </row>
  </sheetData>
  <pageMargins left="0.7" right="0.7" top="0.75" bottom="0.75" header="0.3" footer="0.3"/>
  <pageSetup orientation="portrait" horizontalDpi="200" verticalDpi="20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sqref="A1:E17"/>
    </sheetView>
  </sheetViews>
  <sheetFormatPr defaultRowHeight="15"/>
  <cols>
    <col min="2" max="2" width="8.7109375" bestFit="1" customWidth="1"/>
    <col min="3" max="3" width="9.42578125" customWidth="1"/>
    <col min="4" max="4" width="11.28515625" bestFit="1" customWidth="1"/>
    <col min="5" max="5" width="12" bestFit="1" customWidth="1"/>
  </cols>
  <sheetData>
    <row r="1" spans="1:5" ht="18.75" customHeight="1" thickBot="1">
      <c r="A1" s="76" t="s">
        <v>5</v>
      </c>
      <c r="B1" s="75" t="s">
        <v>6</v>
      </c>
      <c r="C1" s="76" t="s">
        <v>35</v>
      </c>
      <c r="D1" s="75" t="s">
        <v>15</v>
      </c>
      <c r="E1" s="76" t="s">
        <v>34</v>
      </c>
    </row>
    <row r="2" spans="1:5" ht="15.75">
      <c r="A2" s="73">
        <v>1</v>
      </c>
      <c r="B2" s="65">
        <v>4</v>
      </c>
      <c r="C2" s="71"/>
      <c r="D2" s="69">
        <f>$D$14+$D$15*A2</f>
        <v>8.1071428571428577</v>
      </c>
      <c r="E2" s="81">
        <f>B2/D2</f>
        <v>0.49339207048458145</v>
      </c>
    </row>
    <row r="3" spans="1:5" ht="16.5" thickBot="1">
      <c r="A3" s="73">
        <v>2</v>
      </c>
      <c r="B3" s="66">
        <v>9</v>
      </c>
      <c r="C3" s="71"/>
      <c r="D3" s="69">
        <f t="shared" ref="D3:D13" si="0">$D$14+$D$15*A3</f>
        <v>9.1785714285714288</v>
      </c>
      <c r="E3" s="78">
        <f t="shared" ref="E3:E13" si="1">B3/D3</f>
        <v>0.98054474708171202</v>
      </c>
    </row>
    <row r="4" spans="1:5" ht="15.75">
      <c r="A4" s="59">
        <v>3</v>
      </c>
      <c r="B4" s="65">
        <v>15</v>
      </c>
      <c r="C4" s="62">
        <f>(B2+2*SUM(B3:B5)+B6)/8</f>
        <v>10</v>
      </c>
      <c r="D4" s="69">
        <f t="shared" si="0"/>
        <v>10.25</v>
      </c>
      <c r="E4" s="79">
        <f t="shared" si="1"/>
        <v>1.4634146341463414</v>
      </c>
    </row>
    <row r="5" spans="1:5" ht="16.5" thickBot="1">
      <c r="A5" s="60">
        <v>4</v>
      </c>
      <c r="B5" s="66">
        <v>11</v>
      </c>
      <c r="C5" s="63">
        <f t="shared" ref="C5:C10" si="2">(B3+2*SUM(B4:B6)+B7)/8</f>
        <v>10.875</v>
      </c>
      <c r="D5" s="69">
        <f t="shared" si="0"/>
        <v>11.321428571428571</v>
      </c>
      <c r="E5" s="82">
        <f t="shared" si="1"/>
        <v>0.97160883280757104</v>
      </c>
    </row>
    <row r="6" spans="1:5" ht="15.75">
      <c r="A6" s="60">
        <v>5</v>
      </c>
      <c r="B6" s="66">
        <v>6</v>
      </c>
      <c r="C6" s="63">
        <f t="shared" si="2"/>
        <v>12.5</v>
      </c>
      <c r="D6" s="69">
        <f t="shared" si="0"/>
        <v>12.392857142857142</v>
      </c>
      <c r="E6" s="81">
        <f>B6/D6</f>
        <v>0.48414985590778098</v>
      </c>
    </row>
    <row r="7" spans="1:5" ht="15.75">
      <c r="A7" s="60">
        <v>6</v>
      </c>
      <c r="B7" s="66">
        <v>14</v>
      </c>
      <c r="C7" s="63">
        <f t="shared" si="2"/>
        <v>14.125</v>
      </c>
      <c r="D7" s="69">
        <f t="shared" si="0"/>
        <v>13.464285714285715</v>
      </c>
      <c r="E7" s="78">
        <f t="shared" si="1"/>
        <v>1.039787798408488</v>
      </c>
    </row>
    <row r="8" spans="1:5" ht="15.75">
      <c r="A8" s="60">
        <v>7</v>
      </c>
      <c r="B8" s="66">
        <v>23</v>
      </c>
      <c r="C8" s="63">
        <f t="shared" si="2"/>
        <v>15</v>
      </c>
      <c r="D8" s="69">
        <f t="shared" si="0"/>
        <v>14.535714285714285</v>
      </c>
      <c r="E8" s="79">
        <f t="shared" si="1"/>
        <v>1.5823095823095825</v>
      </c>
    </row>
    <row r="9" spans="1:5" ht="16.5" thickBot="1">
      <c r="A9" s="60">
        <v>8</v>
      </c>
      <c r="B9" s="66">
        <v>16</v>
      </c>
      <c r="C9" s="63">
        <f t="shared" si="2"/>
        <v>15.625</v>
      </c>
      <c r="D9" s="69">
        <f t="shared" si="0"/>
        <v>15.607142857142858</v>
      </c>
      <c r="E9" s="82">
        <f t="shared" si="1"/>
        <v>1.0251716247139588</v>
      </c>
    </row>
    <row r="10" spans="1:5" ht="15.75">
      <c r="A10" s="60">
        <v>9</v>
      </c>
      <c r="B10" s="66">
        <v>8</v>
      </c>
      <c r="C10" s="63">
        <f t="shared" si="2"/>
        <v>16.5</v>
      </c>
      <c r="D10" s="69">
        <f t="shared" si="0"/>
        <v>16.678571428571427</v>
      </c>
      <c r="E10" s="77">
        <f>B10/D10</f>
        <v>0.47965738758029985</v>
      </c>
    </row>
    <row r="11" spans="1:5" ht="16.5" thickBot="1">
      <c r="A11" s="61">
        <v>10</v>
      </c>
      <c r="B11" s="67">
        <v>17</v>
      </c>
      <c r="C11" s="64">
        <f>(B9+2*SUM(B10:B12)+B13)/8</f>
        <v>17.375</v>
      </c>
      <c r="D11" s="69">
        <f t="shared" si="0"/>
        <v>17.75</v>
      </c>
      <c r="E11" s="78">
        <f t="shared" si="1"/>
        <v>0.95774647887323938</v>
      </c>
    </row>
    <row r="12" spans="1:5" ht="15.75">
      <c r="A12" s="73">
        <v>11</v>
      </c>
      <c r="B12" s="66">
        <v>27</v>
      </c>
      <c r="C12" s="72"/>
      <c r="D12" s="69">
        <f t="shared" si="0"/>
        <v>18.821428571428569</v>
      </c>
      <c r="E12" s="79">
        <f t="shared" si="1"/>
        <v>1.4345351043643266</v>
      </c>
    </row>
    <row r="13" spans="1:5" ht="16.5" thickBot="1">
      <c r="A13" s="74">
        <v>12</v>
      </c>
      <c r="B13" s="67">
        <v>19</v>
      </c>
      <c r="C13" s="72"/>
      <c r="D13" s="70">
        <f t="shared" si="0"/>
        <v>19.892857142857142</v>
      </c>
      <c r="E13" s="80">
        <f t="shared" si="1"/>
        <v>0.955116696588869</v>
      </c>
    </row>
    <row r="14" spans="1:5" ht="15.75" thickBot="1">
      <c r="A14" s="68"/>
      <c r="B14" s="68"/>
      <c r="C14" s="85" t="s">
        <v>32</v>
      </c>
      <c r="D14" s="86">
        <f>'b0&amp;b1'!B17</f>
        <v>7.0357142857142856</v>
      </c>
      <c r="E14" s="83">
        <f>ROUND((E2+E6+E10)/3,1)</f>
        <v>0.5</v>
      </c>
    </row>
    <row r="15" spans="1:5" ht="15.75" thickBot="1">
      <c r="A15" s="68"/>
      <c r="B15" s="68"/>
      <c r="C15" s="85" t="s">
        <v>33</v>
      </c>
      <c r="D15" s="86">
        <f>'b0&amp;b1'!B18</f>
        <v>1.0714285714285714</v>
      </c>
      <c r="E15" s="83">
        <f t="shared" ref="E15:E17" si="3">ROUND((E3+E7+E11)/3,1)</f>
        <v>1</v>
      </c>
    </row>
    <row r="16" spans="1:5" ht="15.75" thickBot="1">
      <c r="A16" s="68"/>
      <c r="B16" s="68"/>
      <c r="C16" s="68"/>
      <c r="D16" s="68"/>
      <c r="E16" s="83">
        <f t="shared" si="3"/>
        <v>1.5</v>
      </c>
    </row>
    <row r="17" spans="1:5" ht="15.75" thickBot="1">
      <c r="A17" s="68"/>
      <c r="B17" s="68"/>
      <c r="C17" s="68"/>
      <c r="D17" s="68"/>
      <c r="E17" s="84">
        <f t="shared" si="3"/>
        <v>1</v>
      </c>
    </row>
  </sheetData>
  <conditionalFormatting sqref="E14:E17">
    <cfRule type="colorScale" priority="4">
      <colorScale>
        <cfvo type="min" val="0"/>
        <cfvo type="max" val="0"/>
        <color rgb="FFFFEF9C"/>
        <color rgb="FF63BE7B"/>
      </colorScale>
    </cfRule>
  </conditionalFormatting>
  <pageMargins left="0.7" right="0.7" top="0.75" bottom="0.75" header="0.3" footer="0.3"/>
  <pageSetup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sqref="A1:I21"/>
    </sheetView>
  </sheetViews>
  <sheetFormatPr defaultRowHeight="15"/>
  <sheetData>
    <row r="1" spans="1:9">
      <c r="A1" t="s">
        <v>7</v>
      </c>
    </row>
    <row r="2" spans="1:9" ht="15.75" thickBot="1"/>
    <row r="3" spans="1:9">
      <c r="A3" s="18" t="s">
        <v>8</v>
      </c>
      <c r="B3" s="18"/>
    </row>
    <row r="4" spans="1:9">
      <c r="A4" s="15" t="s">
        <v>9</v>
      </c>
      <c r="B4" s="15">
        <v>0.98880205038205748</v>
      </c>
    </row>
    <row r="5" spans="1:9">
      <c r="A5" s="15" t="s">
        <v>10</v>
      </c>
      <c r="B5" s="15">
        <v>0.97772949483976102</v>
      </c>
    </row>
    <row r="6" spans="1:9">
      <c r="A6" s="15" t="s">
        <v>11</v>
      </c>
      <c r="B6" s="15">
        <v>0.97401774397972118</v>
      </c>
    </row>
    <row r="7" spans="1:9">
      <c r="A7" s="15" t="s">
        <v>12</v>
      </c>
      <c r="B7" s="15">
        <v>0.42782673395396215</v>
      </c>
    </row>
    <row r="8" spans="1:9" ht="15.75" thickBot="1">
      <c r="A8" s="16" t="s">
        <v>13</v>
      </c>
      <c r="B8" s="16">
        <v>8</v>
      </c>
    </row>
    <row r="10" spans="1:9" ht="15.75" thickBot="1">
      <c r="A10" t="s">
        <v>14</v>
      </c>
    </row>
    <row r="11" spans="1:9">
      <c r="A11" s="17"/>
      <c r="B11" s="17" t="s">
        <v>19</v>
      </c>
      <c r="C11" s="17" t="s">
        <v>20</v>
      </c>
      <c r="D11" s="17" t="s">
        <v>21</v>
      </c>
      <c r="E11" s="17" t="s">
        <v>22</v>
      </c>
      <c r="F11" s="17" t="s">
        <v>23</v>
      </c>
    </row>
    <row r="12" spans="1:9">
      <c r="A12" s="15" t="s">
        <v>15</v>
      </c>
      <c r="B12" s="15">
        <v>1</v>
      </c>
      <c r="C12" s="15">
        <v>48.214285714285715</v>
      </c>
      <c r="D12" s="15">
        <v>48.214285714285715</v>
      </c>
      <c r="E12" s="15">
        <v>263.41463414634143</v>
      </c>
      <c r="F12" s="15">
        <v>3.4809754916097586E-6</v>
      </c>
    </row>
    <row r="13" spans="1:9">
      <c r="A13" s="15" t="s">
        <v>16</v>
      </c>
      <c r="B13" s="15">
        <v>6</v>
      </c>
      <c r="C13" s="15">
        <v>1.0982142857142858</v>
      </c>
      <c r="D13" s="15">
        <v>0.1830357142857143</v>
      </c>
      <c r="E13" s="15"/>
      <c r="F13" s="15"/>
    </row>
    <row r="14" spans="1:9" ht="15.75" thickBot="1">
      <c r="A14" s="16" t="s">
        <v>17</v>
      </c>
      <c r="B14" s="16">
        <v>7</v>
      </c>
      <c r="C14" s="16">
        <v>49.3125</v>
      </c>
      <c r="D14" s="16"/>
      <c r="E14" s="16"/>
      <c r="F14" s="16"/>
    </row>
    <row r="15" spans="1:9" ht="15.75" thickBot="1"/>
    <row r="16" spans="1:9">
      <c r="A16" s="17"/>
      <c r="B16" s="17" t="s">
        <v>24</v>
      </c>
      <c r="C16" s="17" t="s">
        <v>12</v>
      </c>
      <c r="D16" s="17" t="s">
        <v>25</v>
      </c>
      <c r="E16" s="17" t="s">
        <v>26</v>
      </c>
      <c r="F16" s="17" t="s">
        <v>27</v>
      </c>
      <c r="G16" s="17" t="s">
        <v>28</v>
      </c>
      <c r="H16" s="17" t="s">
        <v>29</v>
      </c>
      <c r="I16" s="17" t="s">
        <v>30</v>
      </c>
    </row>
    <row r="17" spans="1:9">
      <c r="A17" s="15" t="s">
        <v>18</v>
      </c>
      <c r="B17" s="15">
        <v>7.0357142857142856</v>
      </c>
      <c r="C17" s="15">
        <v>0.45497766634280884</v>
      </c>
      <c r="D17" s="15">
        <v>15.463867363575458</v>
      </c>
      <c r="E17" s="15">
        <v>4.6252492691988623E-6</v>
      </c>
      <c r="F17" s="15">
        <v>5.9224240440777702</v>
      </c>
      <c r="G17" s="15">
        <v>8.1490045273508009</v>
      </c>
      <c r="H17" s="15">
        <v>5.9224240440777702</v>
      </c>
      <c r="I17" s="15">
        <v>8.1490045273508009</v>
      </c>
    </row>
    <row r="18" spans="1:9" ht="15.75" thickBot="1">
      <c r="A18" s="16" t="s">
        <v>31</v>
      </c>
      <c r="B18" s="16">
        <v>1.0714285714285714</v>
      </c>
      <c r="C18" s="16">
        <v>6.601509825243701E-2</v>
      </c>
      <c r="D18" s="16">
        <v>16.230053424013779</v>
      </c>
      <c r="E18" s="16">
        <v>3.4809754916097586E-6</v>
      </c>
      <c r="F18" s="16">
        <v>0.90989544547126577</v>
      </c>
      <c r="G18" s="16">
        <v>1.232961697385877</v>
      </c>
      <c r="H18" s="16">
        <v>0.90989544547126577</v>
      </c>
      <c r="I18" s="16">
        <v>1.232961697385877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25"/>
  <sheetViews>
    <sheetView tabSelected="1" workbookViewId="0">
      <selection activeCell="AC16" sqref="AC16:AF19"/>
    </sheetView>
  </sheetViews>
  <sheetFormatPr defaultRowHeight="15"/>
  <sheetData>
    <row r="1" spans="1:34" ht="15.75" thickBot="1">
      <c r="A1" s="35" t="s">
        <v>42</v>
      </c>
      <c r="B1" s="19">
        <v>0.25</v>
      </c>
      <c r="C1" s="35" t="s">
        <v>43</v>
      </c>
      <c r="D1" s="19">
        <v>0.25</v>
      </c>
      <c r="E1" s="35" t="s">
        <v>44</v>
      </c>
      <c r="F1" s="19">
        <v>0.25</v>
      </c>
      <c r="H1" s="35" t="s">
        <v>42</v>
      </c>
      <c r="I1" s="19">
        <v>0.25</v>
      </c>
      <c r="J1" s="35" t="s">
        <v>43</v>
      </c>
      <c r="K1" s="19">
        <v>0.25</v>
      </c>
      <c r="L1" s="35" t="s">
        <v>44</v>
      </c>
      <c r="M1" s="19">
        <v>0.25</v>
      </c>
      <c r="O1" s="35" t="s">
        <v>42</v>
      </c>
      <c r="P1" s="19">
        <v>0.25</v>
      </c>
      <c r="Q1" s="35" t="s">
        <v>43</v>
      </c>
      <c r="R1" s="19">
        <v>0.25</v>
      </c>
      <c r="S1" s="35" t="s">
        <v>44</v>
      </c>
      <c r="T1" s="19">
        <v>0.25</v>
      </c>
      <c r="V1" s="38" t="s">
        <v>42</v>
      </c>
      <c r="W1" s="39">
        <v>0.25</v>
      </c>
      <c r="X1" s="40" t="s">
        <v>43</v>
      </c>
      <c r="Y1" s="39">
        <v>0.25</v>
      </c>
      <c r="Z1" s="40" t="s">
        <v>44</v>
      </c>
      <c r="AA1" s="41">
        <v>0.25</v>
      </c>
      <c r="AC1" s="38" t="s">
        <v>42</v>
      </c>
      <c r="AD1" s="39">
        <v>0.25</v>
      </c>
      <c r="AE1" s="40" t="s">
        <v>43</v>
      </c>
      <c r="AF1" s="39">
        <v>0.25</v>
      </c>
      <c r="AG1" s="40" t="s">
        <v>44</v>
      </c>
      <c r="AH1" s="41">
        <v>0.25</v>
      </c>
    </row>
    <row r="2" spans="1:34" ht="15.75" thickBot="1">
      <c r="A2" s="24" t="s">
        <v>36</v>
      </c>
      <c r="B2" s="25" t="s">
        <v>37</v>
      </c>
      <c r="C2" s="24" t="s">
        <v>38</v>
      </c>
      <c r="D2" s="25" t="s">
        <v>39</v>
      </c>
      <c r="E2" s="25" t="s">
        <v>40</v>
      </c>
      <c r="F2" s="25" t="s">
        <v>41</v>
      </c>
      <c r="H2" s="24" t="s">
        <v>36</v>
      </c>
      <c r="I2" s="25" t="s">
        <v>37</v>
      </c>
      <c r="J2" s="24" t="s">
        <v>38</v>
      </c>
      <c r="K2" s="25" t="s">
        <v>39</v>
      </c>
      <c r="L2" s="26" t="s">
        <v>40</v>
      </c>
      <c r="M2" s="25" t="s">
        <v>41</v>
      </c>
      <c r="O2" s="24" t="s">
        <v>36</v>
      </c>
      <c r="P2" s="25" t="s">
        <v>37</v>
      </c>
      <c r="Q2" s="24" t="s">
        <v>38</v>
      </c>
      <c r="R2" s="25" t="s">
        <v>39</v>
      </c>
      <c r="S2" s="26" t="s">
        <v>40</v>
      </c>
      <c r="T2" s="25" t="s">
        <v>41</v>
      </c>
      <c r="V2" s="24" t="s">
        <v>36</v>
      </c>
      <c r="W2" s="25" t="s">
        <v>37</v>
      </c>
      <c r="X2" s="26" t="s">
        <v>38</v>
      </c>
      <c r="Y2" s="25" t="s">
        <v>39</v>
      </c>
      <c r="Z2" s="26" t="s">
        <v>40</v>
      </c>
      <c r="AA2" s="25" t="s">
        <v>41</v>
      </c>
      <c r="AC2" s="24" t="s">
        <v>36</v>
      </c>
      <c r="AD2" s="25" t="s">
        <v>37</v>
      </c>
      <c r="AE2" s="26" t="s">
        <v>38</v>
      </c>
      <c r="AF2" s="25" t="s">
        <v>39</v>
      </c>
      <c r="AG2" s="26" t="s">
        <v>40</v>
      </c>
      <c r="AH2" s="25" t="s">
        <v>41</v>
      </c>
    </row>
    <row r="3" spans="1:34">
      <c r="A3" s="33">
        <v>0</v>
      </c>
      <c r="B3" s="21"/>
      <c r="C3" s="33"/>
      <c r="D3" s="21">
        <v>7.04</v>
      </c>
      <c r="E3" s="21">
        <v>1.07</v>
      </c>
      <c r="F3" s="21"/>
      <c r="H3" s="33"/>
      <c r="I3" s="21"/>
      <c r="J3" s="33"/>
      <c r="K3" s="21"/>
      <c r="L3" s="34"/>
      <c r="M3" s="21"/>
      <c r="O3" s="33"/>
      <c r="P3" s="21"/>
      <c r="Q3" s="33"/>
      <c r="R3" s="33"/>
      <c r="S3" s="34"/>
      <c r="T3" s="21"/>
      <c r="V3" s="33"/>
      <c r="W3" s="21"/>
      <c r="X3" s="34"/>
      <c r="Y3" s="21"/>
      <c r="Z3" s="34"/>
      <c r="AA3" s="21"/>
      <c r="AC3" s="33"/>
      <c r="AD3" s="21"/>
      <c r="AE3" s="34"/>
      <c r="AF3" s="21"/>
      <c r="AG3" s="34"/>
      <c r="AH3" s="21"/>
    </row>
    <row r="4" spans="1:34" ht="15.75">
      <c r="A4" s="11">
        <v>1</v>
      </c>
      <c r="B4" s="12">
        <v>4</v>
      </c>
      <c r="C4" s="33"/>
      <c r="D4" s="27"/>
      <c r="E4" s="27"/>
      <c r="F4" s="21">
        <f>F15</f>
        <v>0.5</v>
      </c>
      <c r="H4" s="11">
        <v>1</v>
      </c>
      <c r="I4" s="12">
        <v>4</v>
      </c>
      <c r="J4" s="36">
        <f>C16</f>
        <v>4.0549999999999997</v>
      </c>
      <c r="K4" s="21"/>
      <c r="L4" s="34"/>
      <c r="M4" s="21">
        <v>0.5</v>
      </c>
      <c r="O4" s="11">
        <v>1</v>
      </c>
      <c r="P4" s="12">
        <v>4</v>
      </c>
      <c r="Q4" s="36">
        <f>J4</f>
        <v>4.0549999999999997</v>
      </c>
      <c r="R4" s="36">
        <f>K16</f>
        <v>8.0824999999999996</v>
      </c>
      <c r="S4" s="36">
        <f>K17</f>
        <v>1.0631249999999999</v>
      </c>
      <c r="T4" s="21">
        <v>0.5</v>
      </c>
      <c r="V4" s="33">
        <v>1</v>
      </c>
      <c r="W4" s="21">
        <v>4</v>
      </c>
      <c r="X4" s="34">
        <v>5.0200000000000005</v>
      </c>
      <c r="Y4" s="44">
        <v>9.5300000000000011</v>
      </c>
      <c r="Z4" s="37">
        <v>0.51250000000000018</v>
      </c>
      <c r="AA4" s="21">
        <v>0.5</v>
      </c>
      <c r="AC4" s="33">
        <v>1</v>
      </c>
      <c r="AD4" s="21">
        <v>4</v>
      </c>
      <c r="AE4" s="34">
        <v>5.0200000000000005</v>
      </c>
      <c r="AF4" s="44">
        <v>9.5300000000000011</v>
      </c>
      <c r="AG4" s="37">
        <v>0.51250000000000018</v>
      </c>
      <c r="AH4" s="21">
        <v>0.5</v>
      </c>
    </row>
    <row r="5" spans="1:34" ht="15.75">
      <c r="A5" s="11">
        <v>2</v>
      </c>
      <c r="B5" s="12">
        <v>9</v>
      </c>
      <c r="C5" s="33"/>
      <c r="D5" s="21"/>
      <c r="E5" s="21"/>
      <c r="F5" s="21"/>
      <c r="H5" s="11">
        <v>2</v>
      </c>
      <c r="I5" s="12">
        <v>9</v>
      </c>
      <c r="J5" s="33"/>
      <c r="K5" s="21"/>
      <c r="L5" s="34"/>
      <c r="M5" s="21">
        <v>1</v>
      </c>
      <c r="O5" s="11">
        <v>2</v>
      </c>
      <c r="P5" s="12">
        <v>9</v>
      </c>
      <c r="Q5" s="36">
        <f>(K16+K17)*T5</f>
        <v>9.145624999999999</v>
      </c>
      <c r="R5" s="21"/>
      <c r="S5" s="34"/>
      <c r="T5" s="21">
        <v>1</v>
      </c>
      <c r="V5" s="33">
        <v>2</v>
      </c>
      <c r="W5" s="21">
        <v>9</v>
      </c>
      <c r="X5" s="37">
        <v>10.0425</v>
      </c>
      <c r="Y5" s="44">
        <f>R16</f>
        <v>9.1092187500000001</v>
      </c>
      <c r="Z5" s="37">
        <f>R17</f>
        <v>1.0540234375000002</v>
      </c>
      <c r="AA5" s="21">
        <v>1</v>
      </c>
      <c r="AC5" s="33">
        <v>2</v>
      </c>
      <c r="AD5" s="21">
        <v>9</v>
      </c>
      <c r="AE5" s="37">
        <v>10.0425</v>
      </c>
      <c r="AF5" s="44">
        <v>9.7818749999999994</v>
      </c>
      <c r="AG5" s="37">
        <v>0.44734374999999971</v>
      </c>
      <c r="AH5" s="21">
        <v>1</v>
      </c>
    </row>
    <row r="6" spans="1:34" ht="15.75">
      <c r="A6" s="11">
        <v>3</v>
      </c>
      <c r="B6" s="12">
        <v>15</v>
      </c>
      <c r="C6" s="33"/>
      <c r="D6" s="21"/>
      <c r="E6" s="21"/>
      <c r="F6" s="21"/>
      <c r="H6" s="11">
        <v>3</v>
      </c>
      <c r="I6" s="12">
        <v>15</v>
      </c>
      <c r="J6" s="33"/>
      <c r="K6" s="21"/>
      <c r="L6" s="34"/>
      <c r="M6" s="21"/>
      <c r="O6" s="11">
        <v>3</v>
      </c>
      <c r="P6" s="12">
        <v>15</v>
      </c>
      <c r="Q6" s="33"/>
      <c r="R6" s="21"/>
      <c r="S6" s="34"/>
      <c r="T6" s="21">
        <v>1.5</v>
      </c>
      <c r="V6" s="33">
        <v>3</v>
      </c>
      <c r="W6" s="21">
        <v>15</v>
      </c>
      <c r="X6" s="37">
        <f>R19</f>
        <v>15.24486328125</v>
      </c>
      <c r="Y6" s="21"/>
      <c r="Z6" s="34"/>
      <c r="AA6" s="21">
        <v>1.5</v>
      </c>
      <c r="AC6" s="33">
        <v>3</v>
      </c>
      <c r="AD6" s="21">
        <v>15</v>
      </c>
      <c r="AE6" s="37">
        <v>15.343828124999998</v>
      </c>
      <c r="AF6" s="44">
        <f>Y16</f>
        <v>10.122431640624999</v>
      </c>
      <c r="AG6" s="37">
        <f>Y17</f>
        <v>1.0438208007812499</v>
      </c>
      <c r="AH6" s="21">
        <v>1.5</v>
      </c>
    </row>
    <row r="7" spans="1:34" ht="15.75">
      <c r="A7" s="11">
        <v>4</v>
      </c>
      <c r="B7" s="12">
        <v>11</v>
      </c>
      <c r="C7" s="33"/>
      <c r="D7" s="21"/>
      <c r="E7" s="21"/>
      <c r="F7" s="21"/>
      <c r="H7" s="11">
        <v>4</v>
      </c>
      <c r="I7" s="12">
        <v>11</v>
      </c>
      <c r="J7" s="33"/>
      <c r="K7" s="21"/>
      <c r="L7" s="34"/>
      <c r="M7" s="21"/>
      <c r="O7" s="11">
        <v>4</v>
      </c>
      <c r="P7" s="12">
        <v>11</v>
      </c>
      <c r="Q7" s="33"/>
      <c r="R7" s="21"/>
      <c r="S7" s="34"/>
      <c r="T7" s="21"/>
      <c r="V7" s="33">
        <v>4</v>
      </c>
      <c r="W7" s="21">
        <v>11</v>
      </c>
      <c r="X7" s="34"/>
      <c r="Y7" s="21"/>
      <c r="Z7" s="34"/>
      <c r="AA7" s="21">
        <v>1</v>
      </c>
      <c r="AC7" s="33">
        <v>4</v>
      </c>
      <c r="AD7" s="21">
        <v>11</v>
      </c>
      <c r="AE7" s="37">
        <f>Y19</f>
        <v>11.166252441406249</v>
      </c>
      <c r="AF7" s="21"/>
      <c r="AG7" s="34"/>
      <c r="AH7" s="21">
        <v>1</v>
      </c>
    </row>
    <row r="8" spans="1:34" ht="15.75">
      <c r="A8" s="11">
        <v>5</v>
      </c>
      <c r="B8" s="12">
        <v>6</v>
      </c>
      <c r="C8" s="29"/>
      <c r="D8" s="27"/>
      <c r="E8" s="27"/>
      <c r="F8" s="27"/>
      <c r="H8" s="11">
        <v>5</v>
      </c>
      <c r="I8" s="12">
        <v>6</v>
      </c>
      <c r="J8" s="29"/>
      <c r="K8" s="27"/>
      <c r="L8" s="30"/>
      <c r="M8" s="27"/>
      <c r="O8" s="11">
        <v>5</v>
      </c>
      <c r="P8" s="12">
        <v>6</v>
      </c>
      <c r="Q8" s="29"/>
      <c r="R8" s="27"/>
      <c r="S8" s="30"/>
      <c r="T8" s="44">
        <f>K18</f>
        <v>0.49872409526755335</v>
      </c>
      <c r="V8" s="33">
        <v>5</v>
      </c>
      <c r="W8" s="21">
        <v>6</v>
      </c>
      <c r="X8" s="34"/>
      <c r="Y8" s="21"/>
      <c r="Z8" s="34"/>
      <c r="AA8" s="44">
        <v>0.4799317943336831</v>
      </c>
      <c r="AC8" s="33">
        <v>5</v>
      </c>
      <c r="AD8" s="21">
        <v>6</v>
      </c>
      <c r="AE8" s="34"/>
      <c r="AF8" s="21"/>
      <c r="AG8" s="34"/>
      <c r="AH8" s="44">
        <v>0.4799317943336831</v>
      </c>
    </row>
    <row r="9" spans="1:34" ht="15.75">
      <c r="A9" s="11">
        <v>6</v>
      </c>
      <c r="B9" s="12">
        <v>14</v>
      </c>
      <c r="C9" s="29"/>
      <c r="D9" s="27"/>
      <c r="E9" s="27"/>
      <c r="F9" s="27"/>
      <c r="H9" s="11">
        <v>6</v>
      </c>
      <c r="I9" s="12">
        <v>14</v>
      </c>
      <c r="J9" s="29"/>
      <c r="K9" s="27"/>
      <c r="L9" s="30"/>
      <c r="M9" s="27"/>
      <c r="O9" s="11">
        <v>6</v>
      </c>
      <c r="P9" s="12">
        <v>14</v>
      </c>
      <c r="Q9" s="29"/>
      <c r="R9" s="27"/>
      <c r="S9" s="30"/>
      <c r="T9" s="27"/>
      <c r="V9" s="33">
        <v>6</v>
      </c>
      <c r="W9" s="21">
        <v>14</v>
      </c>
      <c r="X9" s="34"/>
      <c r="Y9" s="21"/>
      <c r="Z9" s="34"/>
      <c r="AA9" s="44">
        <f>R18</f>
        <v>0.99700252148407342</v>
      </c>
      <c r="AC9" s="33">
        <v>6</v>
      </c>
      <c r="AD9" s="21">
        <v>14</v>
      </c>
      <c r="AE9" s="34"/>
      <c r="AF9" s="21"/>
      <c r="AG9" s="34"/>
      <c r="AH9" s="44">
        <v>0.98001725129384709</v>
      </c>
    </row>
    <row r="10" spans="1:34" ht="15.75">
      <c r="A10" s="11">
        <v>7</v>
      </c>
      <c r="B10" s="12">
        <v>23</v>
      </c>
      <c r="C10" s="29"/>
      <c r="D10" s="27"/>
      <c r="E10" s="27"/>
      <c r="F10" s="27"/>
      <c r="H10" s="11">
        <v>7</v>
      </c>
      <c r="I10" s="12">
        <v>23</v>
      </c>
      <c r="J10" s="29"/>
      <c r="K10" s="27"/>
      <c r="L10" s="30"/>
      <c r="M10" s="27"/>
      <c r="O10" s="11">
        <v>7</v>
      </c>
      <c r="P10" s="12">
        <v>23</v>
      </c>
      <c r="Q10" s="29"/>
      <c r="R10" s="27"/>
      <c r="S10" s="30"/>
      <c r="T10" s="27"/>
      <c r="V10" s="33">
        <v>7</v>
      </c>
      <c r="W10" s="21">
        <v>23</v>
      </c>
      <c r="X10" s="34"/>
      <c r="Y10" s="21"/>
      <c r="Z10" s="34"/>
      <c r="AA10" s="21"/>
      <c r="AC10" s="33">
        <v>7</v>
      </c>
      <c r="AD10" s="21">
        <v>23</v>
      </c>
      <c r="AE10" s="34"/>
      <c r="AF10" s="21"/>
      <c r="AG10" s="34"/>
      <c r="AH10" s="44">
        <f>Y18</f>
        <v>1.4954643442539919</v>
      </c>
    </row>
    <row r="11" spans="1:34" ht="15.75">
      <c r="A11" s="11">
        <v>8</v>
      </c>
      <c r="B11" s="12">
        <v>16</v>
      </c>
      <c r="C11" s="29"/>
      <c r="D11" s="27"/>
      <c r="E11" s="27"/>
      <c r="F11" s="27"/>
      <c r="H11" s="11">
        <v>8</v>
      </c>
      <c r="I11" s="12">
        <v>16</v>
      </c>
      <c r="J11" s="29"/>
      <c r="K11" s="27"/>
      <c r="L11" s="30"/>
      <c r="M11" s="27"/>
      <c r="O11" s="11">
        <v>8</v>
      </c>
      <c r="P11" s="12">
        <v>16</v>
      </c>
      <c r="Q11" s="29"/>
      <c r="R11" s="27"/>
      <c r="S11" s="30"/>
      <c r="T11" s="27"/>
      <c r="V11" s="33">
        <v>8</v>
      </c>
      <c r="W11" s="21">
        <v>16</v>
      </c>
      <c r="X11" s="34"/>
      <c r="Y11" s="21"/>
      <c r="Z11" s="34"/>
      <c r="AA11" s="21"/>
      <c r="AC11" s="33">
        <v>8</v>
      </c>
      <c r="AD11" s="21">
        <v>16</v>
      </c>
      <c r="AE11" s="34"/>
      <c r="AF11" s="21"/>
      <c r="AG11" s="34"/>
      <c r="AH11" s="21"/>
    </row>
    <row r="12" spans="1:34" ht="15.75">
      <c r="A12" s="11">
        <v>9</v>
      </c>
      <c r="B12" s="12">
        <v>8</v>
      </c>
      <c r="C12" s="29"/>
      <c r="D12" s="27"/>
      <c r="E12" s="27"/>
      <c r="F12" s="27"/>
      <c r="H12" s="11">
        <v>9</v>
      </c>
      <c r="I12" s="12">
        <v>8</v>
      </c>
      <c r="J12" s="29"/>
      <c r="K12" s="27"/>
      <c r="L12" s="30"/>
      <c r="M12" s="27"/>
      <c r="O12" s="11">
        <v>9</v>
      </c>
      <c r="P12" s="12">
        <v>8</v>
      </c>
      <c r="Q12" s="29"/>
      <c r="R12" s="27"/>
      <c r="S12" s="30"/>
      <c r="T12" s="27"/>
      <c r="V12" s="33">
        <v>9</v>
      </c>
      <c r="W12" s="21">
        <v>8</v>
      </c>
      <c r="X12" s="34"/>
      <c r="Y12" s="21"/>
      <c r="Z12" s="34"/>
      <c r="AA12" s="21"/>
      <c r="AC12" s="33">
        <v>9</v>
      </c>
      <c r="AD12" s="21">
        <v>8</v>
      </c>
      <c r="AE12" s="34"/>
      <c r="AF12" s="21"/>
      <c r="AG12" s="34"/>
      <c r="AH12" s="21"/>
    </row>
    <row r="13" spans="1:34" ht="15.75">
      <c r="A13" s="11">
        <v>10</v>
      </c>
      <c r="B13" s="12">
        <v>17</v>
      </c>
      <c r="C13" s="29"/>
      <c r="D13" s="27"/>
      <c r="E13" s="27"/>
      <c r="F13" s="27"/>
      <c r="H13" s="11">
        <v>10</v>
      </c>
      <c r="I13" s="12">
        <v>17</v>
      </c>
      <c r="J13" s="29"/>
      <c r="K13" s="27"/>
      <c r="L13" s="30"/>
      <c r="M13" s="27"/>
      <c r="O13" s="11">
        <v>10</v>
      </c>
      <c r="P13" s="12">
        <v>17</v>
      </c>
      <c r="Q13" s="29"/>
      <c r="R13" s="27"/>
      <c r="S13" s="30"/>
      <c r="T13" s="27"/>
      <c r="V13" s="33">
        <v>10</v>
      </c>
      <c r="W13" s="21">
        <v>17</v>
      </c>
      <c r="X13" s="34"/>
      <c r="Y13" s="21"/>
      <c r="Z13" s="34"/>
      <c r="AA13" s="21"/>
      <c r="AC13" s="33">
        <v>10</v>
      </c>
      <c r="AD13" s="21">
        <v>17</v>
      </c>
      <c r="AE13" s="34"/>
      <c r="AF13" s="21"/>
      <c r="AG13" s="34"/>
      <c r="AH13" s="21"/>
    </row>
    <row r="14" spans="1:34" ht="16.5" thickBot="1">
      <c r="A14" s="13">
        <v>11</v>
      </c>
      <c r="B14" s="14">
        <v>27</v>
      </c>
      <c r="C14" s="31"/>
      <c r="D14" s="28"/>
      <c r="E14" s="28"/>
      <c r="F14" s="28"/>
      <c r="H14" s="13">
        <v>11</v>
      </c>
      <c r="I14" s="14">
        <v>27</v>
      </c>
      <c r="J14" s="31"/>
      <c r="K14" s="28"/>
      <c r="L14" s="32"/>
      <c r="M14" s="28"/>
      <c r="O14" s="13">
        <v>11</v>
      </c>
      <c r="P14" s="14">
        <v>27</v>
      </c>
      <c r="Q14" s="31"/>
      <c r="R14" s="28"/>
      <c r="S14" s="32"/>
      <c r="T14" s="28"/>
      <c r="V14" s="42">
        <v>11</v>
      </c>
      <c r="W14" s="22">
        <v>27</v>
      </c>
      <c r="X14" s="43"/>
      <c r="Y14" s="22"/>
      <c r="Z14" s="43"/>
      <c r="AA14" s="22"/>
      <c r="AC14" s="42">
        <v>11</v>
      </c>
      <c r="AD14" s="22">
        <v>27</v>
      </c>
      <c r="AE14" s="43"/>
      <c r="AF14" s="22"/>
      <c r="AG14" s="43"/>
      <c r="AH14" s="22"/>
    </row>
    <row r="15" spans="1:34" ht="15.75" thickBot="1">
      <c r="A15" s="20" t="s">
        <v>45</v>
      </c>
      <c r="B15" s="19">
        <v>7.04</v>
      </c>
      <c r="C15" s="20" t="s">
        <v>46</v>
      </c>
      <c r="D15" s="19">
        <v>1.07</v>
      </c>
      <c r="E15" s="20" t="s">
        <v>48</v>
      </c>
      <c r="F15" s="19">
        <v>0.5</v>
      </c>
      <c r="H15" s="20" t="s">
        <v>45</v>
      </c>
      <c r="I15" s="19">
        <v>7.04</v>
      </c>
      <c r="J15" s="23" t="s">
        <v>46</v>
      </c>
      <c r="K15" s="19">
        <v>1.07</v>
      </c>
      <c r="L15" s="20"/>
      <c r="M15" s="19"/>
      <c r="O15" s="20"/>
      <c r="P15" s="19"/>
      <c r="Q15" s="20"/>
      <c r="R15" s="19"/>
      <c r="S15" s="20"/>
      <c r="T15" s="19"/>
    </row>
    <row r="16" spans="1:34">
      <c r="B16" s="20" t="s">
        <v>56</v>
      </c>
      <c r="C16" s="19">
        <f>(B15+D15)*F4</f>
        <v>4.0549999999999997</v>
      </c>
      <c r="H16" s="45"/>
      <c r="I16" s="46"/>
      <c r="J16" s="46" t="s">
        <v>47</v>
      </c>
      <c r="K16" s="55">
        <f>I1*(I4/M4)+(1-I1)*(I15+K15)</f>
        <v>8.0824999999999996</v>
      </c>
      <c r="O16" s="45"/>
      <c r="P16" s="51"/>
      <c r="Q16" s="46" t="s">
        <v>49</v>
      </c>
      <c r="R16" s="55">
        <f>P1*(P5/T5)+(1-P1)*(R4+S4)</f>
        <v>9.1092187500000001</v>
      </c>
      <c r="V16" s="45"/>
      <c r="W16" s="51"/>
      <c r="X16" s="46" t="s">
        <v>61</v>
      </c>
      <c r="Y16" s="55">
        <f>W1*(W6/AA6)+(1-W1)*(Y5+Z5)</f>
        <v>10.122431640624999</v>
      </c>
      <c r="AC16" s="45"/>
      <c r="AD16" s="51"/>
      <c r="AE16" s="46" t="s">
        <v>62</v>
      </c>
      <c r="AF16" s="55">
        <f>AD1*(AD7/AH7)+(1-AD1)*(AF6+AG6)</f>
        <v>11.124689331054686</v>
      </c>
    </row>
    <row r="17" spans="8:32">
      <c r="H17" s="47"/>
      <c r="I17" s="48"/>
      <c r="J17" s="48" t="s">
        <v>53</v>
      </c>
      <c r="K17" s="56">
        <f>K1*(K16-I15)+(1-K1)*K15</f>
        <v>1.0631249999999999</v>
      </c>
      <c r="O17" s="47"/>
      <c r="P17" s="52"/>
      <c r="Q17" s="48" t="s">
        <v>50</v>
      </c>
      <c r="R17" s="56">
        <f>R1*(R16-R4)+(1-R1)*S4</f>
        <v>1.0540234375000002</v>
      </c>
      <c r="V17" s="47"/>
      <c r="W17" s="52"/>
      <c r="X17" s="48" t="s">
        <v>57</v>
      </c>
      <c r="Y17" s="56">
        <f>Y1*(Y16-Y5)+(1-Y1)*Z5</f>
        <v>1.0438208007812499</v>
      </c>
      <c r="AC17" s="47"/>
      <c r="AD17" s="52"/>
      <c r="AE17" s="48" t="s">
        <v>63</v>
      </c>
      <c r="AF17" s="56">
        <f>AF1*(AF16-AF6)+(1-AF1)*AG6</f>
        <v>1.0334300231933593</v>
      </c>
    </row>
    <row r="18" spans="8:32">
      <c r="H18" s="47"/>
      <c r="I18" s="48"/>
      <c r="J18" s="48" t="s">
        <v>54</v>
      </c>
      <c r="K18" s="56">
        <f>M1*(I4/K16)+(1-M1)*M4</f>
        <v>0.49872409526755335</v>
      </c>
      <c r="O18" s="47"/>
      <c r="P18" s="52"/>
      <c r="Q18" s="48" t="s">
        <v>51</v>
      </c>
      <c r="R18" s="56">
        <f>T1*(P5/R16)+(1-T1)*T5</f>
        <v>0.99700252148407342</v>
      </c>
      <c r="V18" s="47"/>
      <c r="W18" s="52"/>
      <c r="X18" s="48" t="s">
        <v>58</v>
      </c>
      <c r="Y18" s="56">
        <f>AA1*(W6/Y16)+(1-AA1)*AA6</f>
        <v>1.4954643442539919</v>
      </c>
      <c r="AC18" s="47"/>
      <c r="AD18" s="52"/>
      <c r="AE18" s="48" t="s">
        <v>64</v>
      </c>
      <c r="AF18" s="56">
        <f>AH1*(AD7/AF16)+(1-AH1)*AH7</f>
        <v>0.99719791431148974</v>
      </c>
    </row>
    <row r="19" spans="8:32" ht="15.75" thickBot="1">
      <c r="H19" s="49"/>
      <c r="I19" s="53"/>
      <c r="J19" s="53" t="s">
        <v>55</v>
      </c>
      <c r="K19" s="54">
        <f>(K16+K17)*M5</f>
        <v>9.145624999999999</v>
      </c>
      <c r="O19" s="49"/>
      <c r="P19" s="50"/>
      <c r="Q19" s="53" t="s">
        <v>52</v>
      </c>
      <c r="R19" s="54">
        <f>(R16+R17)*T6</f>
        <v>15.24486328125</v>
      </c>
      <c r="V19" s="49"/>
      <c r="W19" s="50"/>
      <c r="X19" s="53" t="s">
        <v>59</v>
      </c>
      <c r="Y19" s="54">
        <f>(Y16+Y17)*AA7</f>
        <v>11.166252441406249</v>
      </c>
      <c r="AC19" s="49"/>
      <c r="AD19" s="50"/>
      <c r="AE19" s="53" t="s">
        <v>65</v>
      </c>
      <c r="AF19" s="54">
        <f>(AF16+AF17)*AH8</f>
        <v>5.8350680374073445</v>
      </c>
    </row>
    <row r="20" spans="8:32">
      <c r="H20" s="58"/>
      <c r="I20" s="58"/>
      <c r="J20" s="58"/>
      <c r="K20" s="58"/>
      <c r="L20" s="57"/>
    </row>
    <row r="23" spans="8:32">
      <c r="AD23" t="s">
        <v>60</v>
      </c>
    </row>
    <row r="25" spans="8:32">
      <c r="AA25">
        <f>14.3*1.5</f>
        <v>21.450000000000003</v>
      </c>
    </row>
  </sheetData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ESLag</vt:lpstr>
      <vt:lpstr>SeasIndexStat</vt:lpstr>
      <vt:lpstr>b0&amp;b1</vt:lpstr>
      <vt:lpstr>Trend&amp;Season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aa2035</dc:creator>
  <cp:lastModifiedBy>aa2035</cp:lastModifiedBy>
  <dcterms:created xsi:type="dcterms:W3CDTF">2009-10-27T14:31:16Z</dcterms:created>
  <dcterms:modified xsi:type="dcterms:W3CDTF">2009-12-14T21:24:06Z</dcterms:modified>
</cp:coreProperties>
</file>