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5.xml" ContentType="application/vnd.openxmlformats-officedocument.drawing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ink/ink1.xml" ContentType="application/inkml+xml"/>
  <Override PartName="/xl/charts/chart4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drawings/drawing9.xml" ContentType="application/vnd.openxmlformats-officedocument.drawing+xml"/>
  <Override PartName="/xl/charts/chart4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48.xml" ContentType="application/vnd.openxmlformats-officedocument.drawingml.chart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drawings/drawing12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5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17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1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19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drawings/drawing20.xml" ContentType="application/vnd.openxmlformats-officedocument.drawing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96403471-7F7E-4357-A2EB-7E6B123603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ArdiData84Var" sheetId="46" r:id="rId1"/>
    <sheet name="2.ArdiData28Vari" sheetId="45" r:id="rId2"/>
    <sheet name="3.ArdiData28Fixed" sheetId="38" r:id="rId3"/>
    <sheet name="1.StatFitPoissNorm" sheetId="24" r:id="rId4"/>
    <sheet name="Stationary" sheetId="31" r:id="rId5"/>
    <sheet name="0.Regression" sheetId="11" r:id="rId6"/>
    <sheet name="Trend" sheetId="33" r:id="rId7"/>
    <sheet name="TrendAdj" sheetId="32" r:id="rId8"/>
    <sheet name="1.Trend&amp;Season" sheetId="17" r:id="rId9"/>
    <sheet name="TrendAndSeas" sheetId="34" r:id="rId10"/>
    <sheet name="TrendAndSeas (2)" sheetId="35" r:id="rId11"/>
    <sheet name="TrAdES" sheetId="14" r:id="rId12"/>
    <sheet name="TrAdES2" sheetId="15" r:id="rId13"/>
    <sheet name="Sheet1" sheetId="18" r:id="rId14"/>
    <sheet name="3b.ArdiData28Fixed" sheetId="37" r:id="rId15"/>
    <sheet name="3c.ArdiData28Fixed" sheetId="39" r:id="rId16"/>
    <sheet name="3d.ArdiData28Fixed" sheetId="40" r:id="rId17"/>
    <sheet name="3e.ArdiData28Fixed" sheetId="41" r:id="rId18"/>
    <sheet name="3f.ArdiData28Fixed)" sheetId="42" r:id="rId19"/>
    <sheet name="3g.ArdiData28Fixed" sheetId="43" r:id="rId20"/>
    <sheet name="3h.ArdiData28Fixed" sheetId="44" r:id="rId21"/>
  </sheets>
  <externalReferences>
    <externalReference r:id="rId22"/>
    <externalReference r:id="rId23"/>
    <externalReference r:id="rId24"/>
    <externalReference r:id="rId25"/>
  </externalReferences>
  <definedNames>
    <definedName name="solver_adj" localSheetId="5" hidden="1">'0.Regression'!$L$20:$L$21</definedName>
    <definedName name="solver_adj" localSheetId="4" hidden="1">Stationary!$K$1</definedName>
    <definedName name="solver_adj" localSheetId="11" hidden="1">TrAdES!$N$1:$N$2</definedName>
    <definedName name="solver_adj" localSheetId="12" hidden="1">TrAdES2!$P$1:$P$2</definedName>
    <definedName name="solver_adj" localSheetId="6" hidden="1">Trend!$K$1</definedName>
    <definedName name="solver_adj" localSheetId="7" hidden="1">TrendAdj!$H$1,TrendAdj!$J$1</definedName>
    <definedName name="solver_adj" localSheetId="9" hidden="1">TrendAndSeas!$J$1,TrendAndSeas!$L$1,TrendAndSeas!$N$1</definedName>
    <definedName name="solver_adj" localSheetId="10" hidden="1">'TrendAndSeas (2)'!$K$1,'TrendAndSeas (2)'!$M$1,'TrendAndSeas (2)'!$O$1</definedName>
    <definedName name="solver_cvg" localSheetId="5" hidden="1">0.0001</definedName>
    <definedName name="solver_cvg" localSheetId="4" hidden="1">0.0001</definedName>
    <definedName name="solver_cvg" localSheetId="11" hidden="1">0.0001</definedName>
    <definedName name="solver_cvg" localSheetId="12" hidden="1">0.0001</definedName>
    <definedName name="solver_cvg" localSheetId="6" hidden="1">0.0001</definedName>
    <definedName name="solver_cvg" localSheetId="7" hidden="1">0.0001</definedName>
    <definedName name="solver_cvg" localSheetId="9" hidden="1">0.0001</definedName>
    <definedName name="solver_cvg" localSheetId="10" hidden="1">0.0001</definedName>
    <definedName name="solver_drv" localSheetId="5" hidden="1">2</definedName>
    <definedName name="solver_drv" localSheetId="4" hidden="1">1</definedName>
    <definedName name="solver_drv" localSheetId="11" hidden="1">1</definedName>
    <definedName name="solver_drv" localSheetId="12" hidden="1">1</definedName>
    <definedName name="solver_drv" localSheetId="6" hidden="1">1</definedName>
    <definedName name="solver_drv" localSheetId="7" hidden="1">1</definedName>
    <definedName name="solver_drv" localSheetId="9" hidden="1">1</definedName>
    <definedName name="solver_drv" localSheetId="10" hidden="1">1</definedName>
    <definedName name="solver_eng" localSheetId="5" hidden="1">1</definedName>
    <definedName name="solver_eng" localSheetId="4" hidden="1">1</definedName>
    <definedName name="solver_eng" localSheetId="11" hidden="1">1</definedName>
    <definedName name="solver_eng" localSheetId="12" hidden="1">1</definedName>
    <definedName name="solver_eng" localSheetId="6" hidden="1">1</definedName>
    <definedName name="solver_eng" localSheetId="7" hidden="1">1</definedName>
    <definedName name="solver_eng" localSheetId="9" hidden="1">1</definedName>
    <definedName name="solver_eng" localSheetId="10" hidden="1">1</definedName>
    <definedName name="solver_est" localSheetId="5" hidden="1">1</definedName>
    <definedName name="solver_est" localSheetId="4" hidden="1">1</definedName>
    <definedName name="solver_est" localSheetId="11" hidden="1">1</definedName>
    <definedName name="solver_est" localSheetId="12" hidden="1">1</definedName>
    <definedName name="solver_est" localSheetId="6" hidden="1">1</definedName>
    <definedName name="solver_est" localSheetId="7" hidden="1">1</definedName>
    <definedName name="solver_est" localSheetId="9" hidden="1">1</definedName>
    <definedName name="solver_est" localSheetId="10" hidden="1">1</definedName>
    <definedName name="solver_itr" localSheetId="5" hidden="1">2147483647</definedName>
    <definedName name="solver_itr" localSheetId="4" hidden="1">2147483647</definedName>
    <definedName name="solver_itr" localSheetId="11" hidden="1">2147483647</definedName>
    <definedName name="solver_itr" localSheetId="12" hidden="1">2147483647</definedName>
    <definedName name="solver_itr" localSheetId="6" hidden="1">2147483647</definedName>
    <definedName name="solver_itr" localSheetId="7" hidden="1">2147483647</definedName>
    <definedName name="solver_itr" localSheetId="9" hidden="1">2147483647</definedName>
    <definedName name="solver_itr" localSheetId="10" hidden="1">2147483647</definedName>
    <definedName name="solver_lhs1" localSheetId="11" hidden="1">TrAdES!$N$1</definedName>
    <definedName name="solver_lhs1" localSheetId="12" hidden="1">TrAdES2!$P$1</definedName>
    <definedName name="solver_lhs1" localSheetId="7" hidden="1">TrendAdj!$H$1</definedName>
    <definedName name="solver_lhs1" localSheetId="9" hidden="1">TrendAndSeas!$J$1</definedName>
    <definedName name="solver_lhs1" localSheetId="10" hidden="1">'TrendAndSeas (2)'!$K$1</definedName>
    <definedName name="solver_lhs2" localSheetId="11" hidden="1">TrAdES!$N$1</definedName>
    <definedName name="solver_lhs2" localSheetId="12" hidden="1">TrAdES2!$P$1</definedName>
    <definedName name="solver_lhs2" localSheetId="7" hidden="1">TrendAdj!$H$1</definedName>
    <definedName name="solver_lhs2" localSheetId="9" hidden="1">TrendAndSeas!$J$1</definedName>
    <definedName name="solver_lhs2" localSheetId="10" hidden="1">'TrendAndSeas (2)'!$K$1</definedName>
    <definedName name="solver_lhs3" localSheetId="7" hidden="1">TrendAdj!$J$1</definedName>
    <definedName name="solver_lhs3" localSheetId="9" hidden="1">TrendAndSeas!$L$1</definedName>
    <definedName name="solver_lhs3" localSheetId="10" hidden="1">'TrendAndSeas (2)'!$M$1</definedName>
    <definedName name="solver_lhs4" localSheetId="7" hidden="1">TrendAdj!$J$1</definedName>
    <definedName name="solver_lhs4" localSheetId="9" hidden="1">TrendAndSeas!$L$1</definedName>
    <definedName name="solver_lhs4" localSheetId="10" hidden="1">'TrendAndSeas (2)'!$M$1</definedName>
    <definedName name="solver_lhs5" localSheetId="9" hidden="1">TrendAndSeas!$N$1</definedName>
    <definedName name="solver_lhs5" localSheetId="10" hidden="1">'TrendAndSeas (2)'!$O$1</definedName>
    <definedName name="solver_lhs6" localSheetId="9" hidden="1">TrendAndSeas!$N$1</definedName>
    <definedName name="solver_lhs6" localSheetId="10" hidden="1">'TrendAndSeas (2)'!$O$1</definedName>
    <definedName name="solver_mip" localSheetId="5" hidden="1">2147483647</definedName>
    <definedName name="solver_mip" localSheetId="4" hidden="1">2147483647</definedName>
    <definedName name="solver_mip" localSheetId="11" hidden="1">2147483647</definedName>
    <definedName name="solver_mip" localSheetId="12" hidden="1">2147483647</definedName>
    <definedName name="solver_mip" localSheetId="6" hidden="1">2147483647</definedName>
    <definedName name="solver_mip" localSheetId="7" hidden="1">2147483647</definedName>
    <definedName name="solver_mip" localSheetId="9" hidden="1">2147483647</definedName>
    <definedName name="solver_mip" localSheetId="10" hidden="1">2147483647</definedName>
    <definedName name="solver_mni" localSheetId="5" hidden="1">30</definedName>
    <definedName name="solver_mni" localSheetId="4" hidden="1">30</definedName>
    <definedName name="solver_mni" localSheetId="11" hidden="1">30</definedName>
    <definedName name="solver_mni" localSheetId="12" hidden="1">30</definedName>
    <definedName name="solver_mni" localSheetId="6" hidden="1">30</definedName>
    <definedName name="solver_mni" localSheetId="7" hidden="1">30</definedName>
    <definedName name="solver_mni" localSheetId="9" hidden="1">30</definedName>
    <definedName name="solver_mni" localSheetId="10" hidden="1">30</definedName>
    <definedName name="solver_mrt" localSheetId="5" hidden="1">0.075</definedName>
    <definedName name="solver_mrt" localSheetId="4" hidden="1">0.075</definedName>
    <definedName name="solver_mrt" localSheetId="11" hidden="1">0.075</definedName>
    <definedName name="solver_mrt" localSheetId="12" hidden="1">0.075</definedName>
    <definedName name="solver_mrt" localSheetId="6" hidden="1">0.075</definedName>
    <definedName name="solver_mrt" localSheetId="7" hidden="1">0.075</definedName>
    <definedName name="solver_mrt" localSheetId="9" hidden="1">0.075</definedName>
    <definedName name="solver_mrt" localSheetId="10" hidden="1">0.075</definedName>
    <definedName name="solver_msl" localSheetId="5" hidden="1">2</definedName>
    <definedName name="solver_msl" localSheetId="4" hidden="1">2</definedName>
    <definedName name="solver_msl" localSheetId="11" hidden="1">2</definedName>
    <definedName name="solver_msl" localSheetId="12" hidden="1">2</definedName>
    <definedName name="solver_msl" localSheetId="6" hidden="1">2</definedName>
    <definedName name="solver_msl" localSheetId="7" hidden="1">2</definedName>
    <definedName name="solver_msl" localSheetId="9" hidden="1">2</definedName>
    <definedName name="solver_msl" localSheetId="10" hidden="1">2</definedName>
    <definedName name="solver_neg" localSheetId="5" hidden="1">1</definedName>
    <definedName name="solver_neg" localSheetId="4" hidden="1">1</definedName>
    <definedName name="solver_neg" localSheetId="11" hidden="1">1</definedName>
    <definedName name="solver_neg" localSheetId="12" hidden="1">1</definedName>
    <definedName name="solver_neg" localSheetId="6" hidden="1">1</definedName>
    <definedName name="solver_neg" localSheetId="7" hidden="1">1</definedName>
    <definedName name="solver_neg" localSheetId="9" hidden="1">1</definedName>
    <definedName name="solver_neg" localSheetId="10" hidden="1">1</definedName>
    <definedName name="solver_nod" localSheetId="5" hidden="1">2147483647</definedName>
    <definedName name="solver_nod" localSheetId="4" hidden="1">2147483647</definedName>
    <definedName name="solver_nod" localSheetId="11" hidden="1">2147483647</definedName>
    <definedName name="solver_nod" localSheetId="12" hidden="1">2147483647</definedName>
    <definedName name="solver_nod" localSheetId="6" hidden="1">2147483647</definedName>
    <definedName name="solver_nod" localSheetId="7" hidden="1">2147483647</definedName>
    <definedName name="solver_nod" localSheetId="9" hidden="1">2147483647</definedName>
    <definedName name="solver_nod" localSheetId="10" hidden="1">2147483647</definedName>
    <definedName name="solver_num" localSheetId="5" hidden="1">0</definedName>
    <definedName name="solver_num" localSheetId="4" hidden="1">0</definedName>
    <definedName name="solver_num" localSheetId="11" hidden="1">0</definedName>
    <definedName name="solver_num" localSheetId="12" hidden="1">0</definedName>
    <definedName name="solver_num" localSheetId="6" hidden="1">0</definedName>
    <definedName name="solver_num" localSheetId="7" hidden="1">4</definedName>
    <definedName name="solver_num" localSheetId="9" hidden="1">6</definedName>
    <definedName name="solver_num" localSheetId="10" hidden="1">6</definedName>
    <definedName name="solver_nwt" localSheetId="5" hidden="1">1</definedName>
    <definedName name="solver_nwt" localSheetId="4" hidden="1">1</definedName>
    <definedName name="solver_nwt" localSheetId="11" hidden="1">1</definedName>
    <definedName name="solver_nwt" localSheetId="12" hidden="1">1</definedName>
    <definedName name="solver_nwt" localSheetId="6" hidden="1">1</definedName>
    <definedName name="solver_nwt" localSheetId="7" hidden="1">1</definedName>
    <definedName name="solver_nwt" localSheetId="9" hidden="1">1</definedName>
    <definedName name="solver_nwt" localSheetId="10" hidden="1">1</definedName>
    <definedName name="solver_opt" localSheetId="5" hidden="1">'0.Regression'!$L$22</definedName>
    <definedName name="solver_opt" localSheetId="4" hidden="1">Stationary!$J$30</definedName>
    <definedName name="solver_opt" localSheetId="11" hidden="1">TrAdES!$M$5</definedName>
    <definedName name="solver_opt" localSheetId="12" hidden="1">TrAdES2!$O$4</definedName>
    <definedName name="solver_opt" localSheetId="6" hidden="1">Trend!$J$30</definedName>
    <definedName name="solver_opt" localSheetId="7" hidden="1">TrendAdj!$G$31</definedName>
    <definedName name="solver_opt" localSheetId="9" hidden="1">TrendAndSeas!$I$31</definedName>
    <definedName name="solver_opt" localSheetId="10" hidden="1">'TrendAndSeas (2)'!$J$31</definedName>
    <definedName name="solver_pre" localSheetId="5" hidden="1">0.000001</definedName>
    <definedName name="solver_pre" localSheetId="4" hidden="1">0.000001</definedName>
    <definedName name="solver_pre" localSheetId="11" hidden="1">0.000001</definedName>
    <definedName name="solver_pre" localSheetId="12" hidden="1">0.000001</definedName>
    <definedName name="solver_pre" localSheetId="6" hidden="1">0.000001</definedName>
    <definedName name="solver_pre" localSheetId="7" hidden="1">0.000001</definedName>
    <definedName name="solver_pre" localSheetId="9" hidden="1">0.000001</definedName>
    <definedName name="solver_pre" localSheetId="10" hidden="1">0.000001</definedName>
    <definedName name="solver_rbv" localSheetId="5" hidden="1">2</definedName>
    <definedName name="solver_rbv" localSheetId="4" hidden="1">1</definedName>
    <definedName name="solver_rbv" localSheetId="11" hidden="1">1</definedName>
    <definedName name="solver_rbv" localSheetId="12" hidden="1">1</definedName>
    <definedName name="solver_rbv" localSheetId="6" hidden="1">1</definedName>
    <definedName name="solver_rbv" localSheetId="7" hidden="1">1</definedName>
    <definedName name="solver_rbv" localSheetId="9" hidden="1">1</definedName>
    <definedName name="solver_rbv" localSheetId="10" hidden="1">1</definedName>
    <definedName name="solver_rel1" localSheetId="11" hidden="1">1</definedName>
    <definedName name="solver_rel1" localSheetId="12" hidden="1">1</definedName>
    <definedName name="solver_rel1" localSheetId="7" hidden="1">1</definedName>
    <definedName name="solver_rel1" localSheetId="9" hidden="1">1</definedName>
    <definedName name="solver_rel1" localSheetId="10" hidden="1">1</definedName>
    <definedName name="solver_rel2" localSheetId="11" hidden="1">3</definedName>
    <definedName name="solver_rel2" localSheetId="12" hidden="1">3</definedName>
    <definedName name="solver_rel2" localSheetId="7" hidden="1">3</definedName>
    <definedName name="solver_rel2" localSheetId="9" hidden="1">3</definedName>
    <definedName name="solver_rel2" localSheetId="10" hidden="1">3</definedName>
    <definedName name="solver_rel3" localSheetId="7" hidden="1">1</definedName>
    <definedName name="solver_rel3" localSheetId="9" hidden="1">1</definedName>
    <definedName name="solver_rel3" localSheetId="10" hidden="1">1</definedName>
    <definedName name="solver_rel4" localSheetId="7" hidden="1">3</definedName>
    <definedName name="solver_rel4" localSheetId="9" hidden="1">3</definedName>
    <definedName name="solver_rel4" localSheetId="10" hidden="1">3</definedName>
    <definedName name="solver_rel5" localSheetId="9" hidden="1">1</definedName>
    <definedName name="solver_rel5" localSheetId="10" hidden="1">1</definedName>
    <definedName name="solver_rel6" localSheetId="9" hidden="1">3</definedName>
    <definedName name="solver_rel6" localSheetId="10" hidden="1">3</definedName>
    <definedName name="solver_rhs1" localSheetId="11" hidden="1">1</definedName>
    <definedName name="solver_rhs1" localSheetId="12" hidden="1">1</definedName>
    <definedName name="solver_rhs1" localSheetId="7" hidden="1">1</definedName>
    <definedName name="solver_rhs1" localSheetId="9" hidden="1">1</definedName>
    <definedName name="solver_rhs1" localSheetId="10" hidden="1">1</definedName>
    <definedName name="solver_rhs2" localSheetId="11" hidden="1">0</definedName>
    <definedName name="solver_rhs2" localSheetId="12" hidden="1">0</definedName>
    <definedName name="solver_rhs2" localSheetId="7" hidden="1">0</definedName>
    <definedName name="solver_rhs2" localSheetId="9" hidden="1">0</definedName>
    <definedName name="solver_rhs2" localSheetId="10" hidden="1">0</definedName>
    <definedName name="solver_rhs3" localSheetId="7" hidden="1">1</definedName>
    <definedName name="solver_rhs3" localSheetId="9" hidden="1">1</definedName>
    <definedName name="solver_rhs3" localSheetId="10" hidden="1">1</definedName>
    <definedName name="solver_rhs4" localSheetId="7" hidden="1">0</definedName>
    <definedName name="solver_rhs4" localSheetId="9" hidden="1">0</definedName>
    <definedName name="solver_rhs4" localSheetId="10" hidden="1">0</definedName>
    <definedName name="solver_rhs5" localSheetId="9" hidden="1">1</definedName>
    <definedName name="solver_rhs5" localSheetId="10" hidden="1">1</definedName>
    <definedName name="solver_rhs6" localSheetId="9" hidden="1">0</definedName>
    <definedName name="solver_rhs6" localSheetId="10" hidden="1">0</definedName>
    <definedName name="solver_rlx" localSheetId="5" hidden="1">2</definedName>
    <definedName name="solver_rlx" localSheetId="4" hidden="1">2</definedName>
    <definedName name="solver_rlx" localSheetId="11" hidden="1">2</definedName>
    <definedName name="solver_rlx" localSheetId="12" hidden="1">2</definedName>
    <definedName name="solver_rlx" localSheetId="6" hidden="1">2</definedName>
    <definedName name="solver_rlx" localSheetId="7" hidden="1">2</definedName>
    <definedName name="solver_rlx" localSheetId="9" hidden="1">2</definedName>
    <definedName name="solver_rlx" localSheetId="10" hidden="1">2</definedName>
    <definedName name="solver_rsd" localSheetId="5" hidden="1">0</definedName>
    <definedName name="solver_rsd" localSheetId="4" hidden="1">0</definedName>
    <definedName name="solver_rsd" localSheetId="11" hidden="1">0</definedName>
    <definedName name="solver_rsd" localSheetId="12" hidden="1">0</definedName>
    <definedName name="solver_rsd" localSheetId="6" hidden="1">0</definedName>
    <definedName name="solver_rsd" localSheetId="7" hidden="1">0</definedName>
    <definedName name="solver_rsd" localSheetId="9" hidden="1">0</definedName>
    <definedName name="solver_rsd" localSheetId="10" hidden="1">0</definedName>
    <definedName name="solver_scl" localSheetId="5" hidden="1">2</definedName>
    <definedName name="solver_scl" localSheetId="4" hidden="1">1</definedName>
    <definedName name="solver_scl" localSheetId="11" hidden="1">1</definedName>
    <definedName name="solver_scl" localSheetId="12" hidden="1">1</definedName>
    <definedName name="solver_scl" localSheetId="6" hidden="1">1</definedName>
    <definedName name="solver_scl" localSheetId="7" hidden="1">1</definedName>
    <definedName name="solver_scl" localSheetId="9" hidden="1">1</definedName>
    <definedName name="solver_scl" localSheetId="10" hidden="1">1</definedName>
    <definedName name="solver_sho" localSheetId="5" hidden="1">2</definedName>
    <definedName name="solver_sho" localSheetId="4" hidden="1">2</definedName>
    <definedName name="solver_sho" localSheetId="11" hidden="1">2</definedName>
    <definedName name="solver_sho" localSheetId="12" hidden="1">2</definedName>
    <definedName name="solver_sho" localSheetId="6" hidden="1">2</definedName>
    <definedName name="solver_sho" localSheetId="7" hidden="1">2</definedName>
    <definedName name="solver_sho" localSheetId="9" hidden="1">2</definedName>
    <definedName name="solver_sho" localSheetId="10" hidden="1">2</definedName>
    <definedName name="solver_ssz" localSheetId="5" hidden="1">100</definedName>
    <definedName name="solver_ssz" localSheetId="4" hidden="1">100</definedName>
    <definedName name="solver_ssz" localSheetId="11" hidden="1">100</definedName>
    <definedName name="solver_ssz" localSheetId="12" hidden="1">100</definedName>
    <definedName name="solver_ssz" localSheetId="6" hidden="1">100</definedName>
    <definedName name="solver_ssz" localSheetId="7" hidden="1">100</definedName>
    <definedName name="solver_ssz" localSheetId="9" hidden="1">100</definedName>
    <definedName name="solver_ssz" localSheetId="10" hidden="1">100</definedName>
    <definedName name="solver_tim" localSheetId="5" hidden="1">2147483647</definedName>
    <definedName name="solver_tim" localSheetId="4" hidden="1">2147483647</definedName>
    <definedName name="solver_tim" localSheetId="11" hidden="1">2147483647</definedName>
    <definedName name="solver_tim" localSheetId="12" hidden="1">2147483647</definedName>
    <definedName name="solver_tim" localSheetId="6" hidden="1">2147483647</definedName>
    <definedName name="solver_tim" localSheetId="7" hidden="1">2147483647</definedName>
    <definedName name="solver_tim" localSheetId="9" hidden="1">2147483647</definedName>
    <definedName name="solver_tim" localSheetId="10" hidden="1">2147483647</definedName>
    <definedName name="solver_tol" localSheetId="5" hidden="1">0.01</definedName>
    <definedName name="solver_tol" localSheetId="4" hidden="1">0.01</definedName>
    <definedName name="solver_tol" localSheetId="11" hidden="1">0.01</definedName>
    <definedName name="solver_tol" localSheetId="12" hidden="1">0.01</definedName>
    <definedName name="solver_tol" localSheetId="6" hidden="1">0.01</definedName>
    <definedName name="solver_tol" localSheetId="7" hidden="1">0.01</definedName>
    <definedName name="solver_tol" localSheetId="9" hidden="1">0.01</definedName>
    <definedName name="solver_tol" localSheetId="10" hidden="1">0.01</definedName>
    <definedName name="solver_typ" localSheetId="5" hidden="1">2</definedName>
    <definedName name="solver_typ" localSheetId="0" hidden="1">2</definedName>
    <definedName name="solver_typ" localSheetId="3" hidden="1">2</definedName>
    <definedName name="solver_typ" localSheetId="8" hidden="1">2</definedName>
    <definedName name="solver_typ" localSheetId="1" hidden="1">2</definedName>
    <definedName name="solver_typ" localSheetId="2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18" hidden="1">2</definedName>
    <definedName name="solver_typ" localSheetId="19" hidden="1">2</definedName>
    <definedName name="solver_typ" localSheetId="20" hidden="1">2</definedName>
    <definedName name="solver_typ" localSheetId="4" hidden="1">2</definedName>
    <definedName name="solver_typ" localSheetId="11" hidden="1">2</definedName>
    <definedName name="solver_typ" localSheetId="12" hidden="1">2</definedName>
    <definedName name="solver_typ" localSheetId="6" hidden="1">2</definedName>
    <definedName name="solver_typ" localSheetId="7" hidden="1">2</definedName>
    <definedName name="solver_typ" localSheetId="9" hidden="1">2</definedName>
    <definedName name="solver_typ" localSheetId="10" hidden="1">2</definedName>
    <definedName name="solver_val" localSheetId="5" hidden="1">0</definedName>
    <definedName name="solver_val" localSheetId="4" hidden="1">0</definedName>
    <definedName name="solver_val" localSheetId="11" hidden="1">0</definedName>
    <definedName name="solver_val" localSheetId="12" hidden="1">0</definedName>
    <definedName name="solver_val" localSheetId="6" hidden="1">0</definedName>
    <definedName name="solver_val" localSheetId="7" hidden="1">0</definedName>
    <definedName name="solver_val" localSheetId="9" hidden="1">0</definedName>
    <definedName name="solver_val" localSheetId="10" hidden="1">0</definedName>
    <definedName name="solver_ver" localSheetId="5" hidden="1">3</definedName>
    <definedName name="solver_ver" localSheetId="0" hidden="1">17</definedName>
    <definedName name="solver_ver" localSheetId="3" hidden="1">17</definedName>
    <definedName name="solver_ver" localSheetId="8" hidden="1">17</definedName>
    <definedName name="solver_ver" localSheetId="1" hidden="1">17</definedName>
    <definedName name="solver_ver" localSheetId="2" hidden="1">17</definedName>
    <definedName name="solver_ver" localSheetId="14" hidden="1">17</definedName>
    <definedName name="solver_ver" localSheetId="15" hidden="1">17</definedName>
    <definedName name="solver_ver" localSheetId="16" hidden="1">17</definedName>
    <definedName name="solver_ver" localSheetId="17" hidden="1">17</definedName>
    <definedName name="solver_ver" localSheetId="18" hidden="1">17</definedName>
    <definedName name="solver_ver" localSheetId="19" hidden="1">17</definedName>
    <definedName name="solver_ver" localSheetId="20" hidden="1">17</definedName>
    <definedName name="solver_ver" localSheetId="4" hidden="1">3</definedName>
    <definedName name="solver_ver" localSheetId="11" hidden="1">3</definedName>
    <definedName name="solver_ver" localSheetId="12" hidden="1">3</definedName>
    <definedName name="solver_ver" localSheetId="6" hidden="1">3</definedName>
    <definedName name="solver_ver" localSheetId="7" hidden="1">3</definedName>
    <definedName name="solver_ver" localSheetId="9" hidden="1">3</definedName>
    <definedName name="solver_ver" localSheetId="1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" i="46" l="1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BB86" i="46"/>
  <c r="AT86" i="46"/>
  <c r="AO86" i="46"/>
  <c r="BB85" i="46"/>
  <c r="AT85" i="46"/>
  <c r="AO85" i="46"/>
  <c r="BB84" i="46"/>
  <c r="AT84" i="46"/>
  <c r="AO84" i="46"/>
  <c r="BB83" i="46"/>
  <c r="AT83" i="46"/>
  <c r="AO83" i="46"/>
  <c r="BB82" i="46"/>
  <c r="AT82" i="46"/>
  <c r="AO82" i="46"/>
  <c r="BB81" i="46"/>
  <c r="AT81" i="46"/>
  <c r="AO81" i="46"/>
  <c r="BB80" i="46"/>
  <c r="AT80" i="46"/>
  <c r="AO80" i="46"/>
  <c r="BB79" i="46"/>
  <c r="AT79" i="46"/>
  <c r="AO79" i="46"/>
  <c r="BB78" i="46"/>
  <c r="AT78" i="46"/>
  <c r="AO78" i="46"/>
  <c r="BB77" i="46"/>
  <c r="AT77" i="46"/>
  <c r="AO77" i="46"/>
  <c r="BB76" i="46"/>
  <c r="AT76" i="46"/>
  <c r="AO76" i="46"/>
  <c r="BB75" i="46"/>
  <c r="AT75" i="46"/>
  <c r="AO75" i="46"/>
  <c r="BB74" i="46"/>
  <c r="AT74" i="46"/>
  <c r="AO74" i="46"/>
  <c r="BB73" i="46"/>
  <c r="AT73" i="46"/>
  <c r="AO73" i="46"/>
  <c r="BB72" i="46"/>
  <c r="AT72" i="46"/>
  <c r="AO72" i="46"/>
  <c r="BB71" i="46"/>
  <c r="AT71" i="46"/>
  <c r="AO71" i="46"/>
  <c r="BB70" i="46"/>
  <c r="AT70" i="46"/>
  <c r="AO70" i="46"/>
  <c r="BB69" i="46"/>
  <c r="AT69" i="46"/>
  <c r="AO69" i="46"/>
  <c r="BB68" i="46"/>
  <c r="AT68" i="46"/>
  <c r="AO68" i="46"/>
  <c r="BB67" i="46"/>
  <c r="AT67" i="46"/>
  <c r="AO67" i="46"/>
  <c r="BB66" i="46"/>
  <c r="AT66" i="46"/>
  <c r="AO66" i="46"/>
  <c r="BB65" i="46"/>
  <c r="AT65" i="46"/>
  <c r="AO65" i="46"/>
  <c r="BB64" i="46"/>
  <c r="AT64" i="46"/>
  <c r="AO64" i="46"/>
  <c r="BB63" i="46"/>
  <c r="AT63" i="46"/>
  <c r="AO63" i="46"/>
  <c r="BB62" i="46"/>
  <c r="AT62" i="46"/>
  <c r="AO62" i="46"/>
  <c r="BB61" i="46"/>
  <c r="AT61" i="46"/>
  <c r="AO61" i="46"/>
  <c r="BB60" i="46"/>
  <c r="AT60" i="46"/>
  <c r="AO60" i="46"/>
  <c r="BB59" i="46"/>
  <c r="AT59" i="46"/>
  <c r="AO59" i="46"/>
  <c r="BB58" i="46"/>
  <c r="AT58" i="46"/>
  <c r="AO58" i="46"/>
  <c r="BB57" i="46"/>
  <c r="AT57" i="46"/>
  <c r="AO57" i="46"/>
  <c r="BB56" i="46"/>
  <c r="AT56" i="46"/>
  <c r="AO56" i="46"/>
  <c r="BB55" i="46"/>
  <c r="AT55" i="46"/>
  <c r="AO55" i="46"/>
  <c r="BB54" i="46"/>
  <c r="AT54" i="46"/>
  <c r="AO54" i="46"/>
  <c r="BB53" i="46"/>
  <c r="AT53" i="46"/>
  <c r="AO53" i="46"/>
  <c r="BB52" i="46"/>
  <c r="AT52" i="46"/>
  <c r="AO52" i="46"/>
  <c r="BB51" i="46"/>
  <c r="AT51" i="46"/>
  <c r="AO51" i="46"/>
  <c r="BB50" i="46"/>
  <c r="AT50" i="46"/>
  <c r="AO50" i="46"/>
  <c r="BB49" i="46"/>
  <c r="AT49" i="46"/>
  <c r="AO49" i="46"/>
  <c r="BB48" i="46"/>
  <c r="AT48" i="46"/>
  <c r="AO48" i="46"/>
  <c r="BB47" i="46"/>
  <c r="AT47" i="46"/>
  <c r="AO47" i="46"/>
  <c r="BB46" i="46"/>
  <c r="AT46" i="46"/>
  <c r="AO46" i="46"/>
  <c r="BB45" i="46"/>
  <c r="AT45" i="46"/>
  <c r="AO45" i="46"/>
  <c r="BB44" i="46"/>
  <c r="AT44" i="46"/>
  <c r="AO44" i="46"/>
  <c r="BB43" i="46"/>
  <c r="AT43" i="46"/>
  <c r="AO43" i="46"/>
  <c r="BB42" i="46"/>
  <c r="AT42" i="46"/>
  <c r="AO42" i="46"/>
  <c r="BB41" i="46"/>
  <c r="AT41" i="46"/>
  <c r="AO41" i="46"/>
  <c r="BB40" i="46"/>
  <c r="AT40" i="46"/>
  <c r="AO40" i="46"/>
  <c r="BB39" i="46"/>
  <c r="AT39" i="46"/>
  <c r="AO39" i="46"/>
  <c r="BB38" i="46"/>
  <c r="AT38" i="46"/>
  <c r="AO38" i="46"/>
  <c r="BB37" i="46"/>
  <c r="AT37" i="46"/>
  <c r="AO37" i="46"/>
  <c r="BB36" i="46"/>
  <c r="AT36" i="46"/>
  <c r="AO36" i="46"/>
  <c r="BB35" i="46"/>
  <c r="AT35" i="46"/>
  <c r="AO35" i="46"/>
  <c r="BB34" i="46"/>
  <c r="AT34" i="46"/>
  <c r="AO34" i="46"/>
  <c r="BB33" i="46"/>
  <c r="AT33" i="46"/>
  <c r="AO33" i="46"/>
  <c r="BB32" i="46"/>
  <c r="AT32" i="46"/>
  <c r="AO32" i="46"/>
  <c r="BB31" i="46"/>
  <c r="AT31" i="46"/>
  <c r="AO31" i="46"/>
  <c r="BB30" i="46"/>
  <c r="AT30" i="46"/>
  <c r="AO30" i="46"/>
  <c r="BB29" i="46"/>
  <c r="AT29" i="46"/>
  <c r="AO29" i="46"/>
  <c r="BB28" i="46"/>
  <c r="AT28" i="46"/>
  <c r="AO28" i="46"/>
  <c r="BB27" i="46"/>
  <c r="AT27" i="46"/>
  <c r="AO27" i="46"/>
  <c r="BB26" i="46"/>
  <c r="AT26" i="46"/>
  <c r="AO26" i="46"/>
  <c r="BB25" i="46"/>
  <c r="AT25" i="46"/>
  <c r="AO25" i="46"/>
  <c r="BB24" i="46"/>
  <c r="AT24" i="46"/>
  <c r="AO24" i="46"/>
  <c r="BB23" i="46"/>
  <c r="AT23" i="46"/>
  <c r="AO23" i="46"/>
  <c r="BB22" i="46"/>
  <c r="AT22" i="46"/>
  <c r="AO22" i="46"/>
  <c r="BB21" i="46"/>
  <c r="AT21" i="46"/>
  <c r="AO21" i="46"/>
  <c r="BB20" i="46"/>
  <c r="AT20" i="46"/>
  <c r="AO20" i="46"/>
  <c r="BB19" i="46"/>
  <c r="AT19" i="46"/>
  <c r="AO19" i="46"/>
  <c r="BB18" i="46"/>
  <c r="AT18" i="46"/>
  <c r="AR18" i="46"/>
  <c r="AR22" i="46" s="1"/>
  <c r="AO18" i="46"/>
  <c r="BB17" i="46"/>
  <c r="AT17" i="46"/>
  <c r="AO17" i="46"/>
  <c r="BB16" i="46"/>
  <c r="AT16" i="46"/>
  <c r="AO16" i="46"/>
  <c r="BB15" i="46"/>
  <c r="AT15" i="46"/>
  <c r="AO15" i="46"/>
  <c r="BB14" i="46"/>
  <c r="AX14" i="46"/>
  <c r="AX18" i="46" s="1"/>
  <c r="AT14" i="46"/>
  <c r="AR14" i="46"/>
  <c r="AQ14" i="46" s="1"/>
  <c r="AO14" i="46"/>
  <c r="BB13" i="46"/>
  <c r="AT13" i="46"/>
  <c r="AR13" i="46"/>
  <c r="AR17" i="46" s="1"/>
  <c r="AO13" i="46"/>
  <c r="BB12" i="46"/>
  <c r="AX12" i="46"/>
  <c r="AT12" i="46"/>
  <c r="AO12" i="46"/>
  <c r="BB11" i="46"/>
  <c r="AT11" i="46"/>
  <c r="AO11" i="46"/>
  <c r="BB10" i="46"/>
  <c r="AX10" i="46"/>
  <c r="AT10" i="46"/>
  <c r="AR10" i="46"/>
  <c r="AQ10" i="46" s="1"/>
  <c r="AO10" i="46"/>
  <c r="BB9" i="46"/>
  <c r="AX9" i="46"/>
  <c r="AX13" i="46" s="1"/>
  <c r="AT9" i="46"/>
  <c r="AR9" i="46"/>
  <c r="AQ9" i="46"/>
  <c r="AO9" i="46"/>
  <c r="BB8" i="46"/>
  <c r="AX8" i="46"/>
  <c r="AT8" i="46"/>
  <c r="AR8" i="46"/>
  <c r="AQ8" i="46" s="1"/>
  <c r="AO8" i="46"/>
  <c r="BB7" i="46"/>
  <c r="AX7" i="46"/>
  <c r="AX11" i="46" s="1"/>
  <c r="AT7" i="46"/>
  <c r="AR7" i="46"/>
  <c r="AR11" i="46" s="1"/>
  <c r="AR15" i="46" s="1"/>
  <c r="AQ7" i="46"/>
  <c r="AO7" i="46"/>
  <c r="BB6" i="46"/>
  <c r="AT6" i="46"/>
  <c r="AQ6" i="46"/>
  <c r="AO6" i="46"/>
  <c r="BB5" i="46"/>
  <c r="AT5" i="46"/>
  <c r="AQ5" i="46"/>
  <c r="AO5" i="46"/>
  <c r="BB4" i="46"/>
  <c r="AT4" i="46"/>
  <c r="AQ4" i="46"/>
  <c r="AO4" i="46"/>
  <c r="BB3" i="46"/>
  <c r="AT3" i="46"/>
  <c r="AQ3" i="46"/>
  <c r="AO3" i="46"/>
  <c r="N1" i="14"/>
  <c r="AP9" i="46" l="1"/>
  <c r="AS9" i="46" s="1"/>
  <c r="D9" i="46" s="1"/>
  <c r="AP21" i="46"/>
  <c r="AX22" i="46"/>
  <c r="AX15" i="46"/>
  <c r="AQ17" i="46"/>
  <c r="AR21" i="46"/>
  <c r="AX17" i="46"/>
  <c r="AR26" i="46"/>
  <c r="AQ22" i="46"/>
  <c r="AR19" i="46"/>
  <c r="AQ15" i="46"/>
  <c r="AP11" i="46"/>
  <c r="AQ11" i="46"/>
  <c r="AR12" i="46"/>
  <c r="AX16" i="46"/>
  <c r="AQ18" i="46"/>
  <c r="AP30" i="46"/>
  <c r="AP41" i="46"/>
  <c r="AP15" i="46"/>
  <c r="AS15" i="46" s="1"/>
  <c r="D15" i="46" s="1"/>
  <c r="AP37" i="46"/>
  <c r="AP16" i="46"/>
  <c r="AP20" i="46"/>
  <c r="AP6" i="46"/>
  <c r="AS6" i="46" s="1"/>
  <c r="D6" i="46" s="1"/>
  <c r="AP74" i="46"/>
  <c r="AT88" i="46"/>
  <c r="AP19" i="46"/>
  <c r="AP36" i="46"/>
  <c r="AP13" i="46"/>
  <c r="AP14" i="46"/>
  <c r="AS14" i="46" s="1"/>
  <c r="D14" i="46" s="1"/>
  <c r="AP17" i="46"/>
  <c r="AP86" i="46"/>
  <c r="AP85" i="46"/>
  <c r="AP84" i="46"/>
  <c r="AP83" i="46"/>
  <c r="AP82" i="46"/>
  <c r="AP78" i="46"/>
  <c r="AP73" i="46"/>
  <c r="AP67" i="46"/>
  <c r="AP70" i="46"/>
  <c r="AP79" i="46"/>
  <c r="AP63" i="46"/>
  <c r="AP62" i="46"/>
  <c r="AP61" i="46"/>
  <c r="AP60" i="46"/>
  <c r="AP59" i="46"/>
  <c r="AP58" i="46"/>
  <c r="AP57" i="46"/>
  <c r="AP56" i="46"/>
  <c r="AP55" i="46"/>
  <c r="AP54" i="46"/>
  <c r="AP53" i="46"/>
  <c r="AP52" i="46"/>
  <c r="AP51" i="46"/>
  <c r="AP50" i="46"/>
  <c r="AP49" i="46"/>
  <c r="AP48" i="46"/>
  <c r="AP47" i="46"/>
  <c r="AP46" i="46"/>
  <c r="AP72" i="46"/>
  <c r="AP68" i="46"/>
  <c r="AP64" i="46"/>
  <c r="AP80" i="46"/>
  <c r="AP65" i="46"/>
  <c r="AP66" i="46"/>
  <c r="AP44" i="46"/>
  <c r="AP39" i="46"/>
  <c r="AP28" i="46"/>
  <c r="AP27" i="46"/>
  <c r="AP26" i="46"/>
  <c r="AP25" i="46"/>
  <c r="AP24" i="46"/>
  <c r="AP23" i="46"/>
  <c r="AP81" i="46"/>
  <c r="AP77" i="46"/>
  <c r="AP75" i="46"/>
  <c r="AP42" i="46"/>
  <c r="AP34" i="46"/>
  <c r="AP29" i="46"/>
  <c r="AP45" i="46"/>
  <c r="AP40" i="46"/>
  <c r="AP31" i="46"/>
  <c r="AP71" i="46"/>
  <c r="AP43" i="46"/>
  <c r="AP35" i="46"/>
  <c r="AP32" i="46"/>
  <c r="AP8" i="46"/>
  <c r="AS8" i="46" s="1"/>
  <c r="D8" i="46" s="1"/>
  <c r="AP76" i="46"/>
  <c r="AP69" i="46"/>
  <c r="AP38" i="46"/>
  <c r="AP3" i="46"/>
  <c r="AS3" i="46" s="1"/>
  <c r="AP4" i="46"/>
  <c r="AS4" i="46" s="1"/>
  <c r="D4" i="46" s="1"/>
  <c r="AP5" i="46"/>
  <c r="AS5" i="46" s="1"/>
  <c r="D5" i="46" s="1"/>
  <c r="AP7" i="46"/>
  <c r="AS7" i="46" s="1"/>
  <c r="D7" i="46" s="1"/>
  <c r="AP12" i="46"/>
  <c r="AQ13" i="46"/>
  <c r="AP10" i="46"/>
  <c r="AS10" i="46" s="1"/>
  <c r="D10" i="46" s="1"/>
  <c r="AP18" i="46"/>
  <c r="AP22" i="46"/>
  <c r="AP33" i="46"/>
  <c r="AS22" i="46" l="1"/>
  <c r="D22" i="46" s="1"/>
  <c r="AS18" i="46"/>
  <c r="D18" i="46" s="1"/>
  <c r="AR16" i="46"/>
  <c r="AQ12" i="46"/>
  <c r="AS12" i="46" s="1"/>
  <c r="AR23" i="46"/>
  <c r="AQ19" i="46"/>
  <c r="AS19" i="46" s="1"/>
  <c r="AQ21" i="46"/>
  <c r="AS21" i="46" s="1"/>
  <c r="AR25" i="46"/>
  <c r="AS11" i="46"/>
  <c r="AR30" i="46"/>
  <c r="AQ26" i="46"/>
  <c r="AS26" i="46" s="1"/>
  <c r="AX19" i="46"/>
  <c r="D3" i="46"/>
  <c r="AS17" i="46"/>
  <c r="AX26" i="46"/>
  <c r="AX21" i="46"/>
  <c r="AS13" i="46"/>
  <c r="AX20" i="46"/>
  <c r="D12" i="46" l="1"/>
  <c r="AX30" i="46"/>
  <c r="D19" i="46"/>
  <c r="AR29" i="46"/>
  <c r="AQ25" i="46"/>
  <c r="AS25" i="46" s="1"/>
  <c r="AX24" i="46"/>
  <c r="AX25" i="46"/>
  <c r="D21" i="46"/>
  <c r="D17" i="46"/>
  <c r="AX23" i="46"/>
  <c r="AQ23" i="46"/>
  <c r="AS23" i="46" s="1"/>
  <c r="AR27" i="46"/>
  <c r="D98" i="46"/>
  <c r="D101" i="46"/>
  <c r="D104" i="46"/>
  <c r="D99" i="46"/>
  <c r="D102" i="46"/>
  <c r="D105" i="46"/>
  <c r="D103" i="46"/>
  <c r="D100" i="46"/>
  <c r="D26" i="46"/>
  <c r="AR20" i="46"/>
  <c r="AQ16" i="46"/>
  <c r="AS16" i="46" s="1"/>
  <c r="D13" i="46"/>
  <c r="AR34" i="46"/>
  <c r="AQ30" i="46"/>
  <c r="AS30" i="46" s="1"/>
  <c r="D11" i="46"/>
  <c r="D107" i="46" l="1"/>
  <c r="AR33" i="46"/>
  <c r="AQ29" i="46"/>
  <c r="AS29" i="46" s="1"/>
  <c r="D108" i="46"/>
  <c r="D110" i="46"/>
  <c r="D30" i="46"/>
  <c r="D106" i="46"/>
  <c r="AQ20" i="46"/>
  <c r="AS20" i="46" s="1"/>
  <c r="AR24" i="46"/>
  <c r="AX27" i="46"/>
  <c r="AX34" i="46"/>
  <c r="D109" i="46"/>
  <c r="AX28" i="46"/>
  <c r="D25" i="46"/>
  <c r="AR38" i="46"/>
  <c r="AQ34" i="46"/>
  <c r="AS34" i="46" s="1"/>
  <c r="AR31" i="46"/>
  <c r="AQ27" i="46"/>
  <c r="AS27" i="46" s="1"/>
  <c r="D23" i="46"/>
  <c r="AX29" i="46"/>
  <c r="D16" i="46"/>
  <c r="D113" i="46" s="1"/>
  <c r="D112" i="46" l="1"/>
  <c r="D29" i="46"/>
  <c r="D27" i="46"/>
  <c r="AX38" i="46"/>
  <c r="AQ24" i="46"/>
  <c r="AS24" i="46" s="1"/>
  <c r="AR28" i="46"/>
  <c r="AR37" i="46"/>
  <c r="AQ33" i="46"/>
  <c r="AS33" i="46" s="1"/>
  <c r="AR35" i="46"/>
  <c r="AQ31" i="46"/>
  <c r="AS31" i="46" s="1"/>
  <c r="D20" i="46"/>
  <c r="D114" i="46"/>
  <c r="D111" i="46"/>
  <c r="D34" i="46"/>
  <c r="AR42" i="46"/>
  <c r="AQ38" i="46"/>
  <c r="AS38" i="46" s="1"/>
  <c r="AX32" i="46"/>
  <c r="AX31" i="46"/>
  <c r="AX33" i="46"/>
  <c r="AX35" i="46" l="1"/>
  <c r="AR39" i="46"/>
  <c r="AQ35" i="46"/>
  <c r="AS35" i="46" s="1"/>
  <c r="AQ28" i="46"/>
  <c r="AS28" i="46" s="1"/>
  <c r="AR32" i="46"/>
  <c r="D24" i="46"/>
  <c r="D122" i="46" s="1"/>
  <c r="D116" i="46"/>
  <c r="AX42" i="46"/>
  <c r="AX36" i="46"/>
  <c r="D38" i="46"/>
  <c r="D118" i="46"/>
  <c r="D115" i="46"/>
  <c r="AR46" i="46"/>
  <c r="AQ42" i="46"/>
  <c r="AS42" i="46" s="1"/>
  <c r="D33" i="46"/>
  <c r="AR41" i="46"/>
  <c r="AQ37" i="46"/>
  <c r="AS37" i="46" s="1"/>
  <c r="D31" i="46"/>
  <c r="AX37" i="46"/>
  <c r="D117" i="46"/>
  <c r="D121" i="46" l="1"/>
  <c r="D120" i="46"/>
  <c r="D119" i="46"/>
  <c r="D28" i="46"/>
  <c r="D124" i="46" s="1"/>
  <c r="D42" i="46"/>
  <c r="AR50" i="46"/>
  <c r="AQ46" i="46"/>
  <c r="AS46" i="46" s="1"/>
  <c r="AX40" i="46"/>
  <c r="D35" i="46"/>
  <c r="AX41" i="46"/>
  <c r="AR43" i="46"/>
  <c r="AQ39" i="46"/>
  <c r="AS39" i="46" s="1"/>
  <c r="D37" i="46"/>
  <c r="AX39" i="46"/>
  <c r="AR45" i="46"/>
  <c r="AQ41" i="46"/>
  <c r="AS41" i="46" s="1"/>
  <c r="AX46" i="46"/>
  <c r="AR36" i="46"/>
  <c r="AQ32" i="46"/>
  <c r="AS32" i="46" s="1"/>
  <c r="AX50" i="46" l="1"/>
  <c r="AR47" i="46"/>
  <c r="AQ43" i="46"/>
  <c r="AS43" i="46" s="1"/>
  <c r="D46" i="46"/>
  <c r="D41" i="46"/>
  <c r="AR54" i="46"/>
  <c r="AQ50" i="46"/>
  <c r="AS50" i="46" s="1"/>
  <c r="D32" i="46"/>
  <c r="D129" i="46" s="1"/>
  <c r="AR49" i="46"/>
  <c r="AQ45" i="46"/>
  <c r="AS45" i="46" s="1"/>
  <c r="AR40" i="46"/>
  <c r="AQ36" i="46"/>
  <c r="AS36" i="46" s="1"/>
  <c r="AX45" i="46"/>
  <c r="D126" i="46"/>
  <c r="D123" i="46"/>
  <c r="D125" i="46"/>
  <c r="AX43" i="46"/>
  <c r="D39" i="46"/>
  <c r="AX44" i="46"/>
  <c r="D127" i="46" l="1"/>
  <c r="AX49" i="46"/>
  <c r="AX47" i="46"/>
  <c r="D36" i="46"/>
  <c r="D134" i="46" s="1"/>
  <c r="D130" i="46"/>
  <c r="D128" i="46"/>
  <c r="D43" i="46"/>
  <c r="AR44" i="46"/>
  <c r="AQ40" i="46"/>
  <c r="AS40" i="46" s="1"/>
  <c r="D50" i="46"/>
  <c r="AR51" i="46"/>
  <c r="AQ47" i="46"/>
  <c r="AS47" i="46" s="1"/>
  <c r="D45" i="46"/>
  <c r="AR58" i="46"/>
  <c r="AQ54" i="46"/>
  <c r="AS54" i="46" s="1"/>
  <c r="AR53" i="46"/>
  <c r="AQ49" i="46"/>
  <c r="AS49" i="46" s="1"/>
  <c r="AX54" i="46"/>
  <c r="AX48" i="46"/>
  <c r="D133" i="46" l="1"/>
  <c r="D132" i="46"/>
  <c r="AX58" i="46"/>
  <c r="D131" i="46"/>
  <c r="AR55" i="46"/>
  <c r="AQ51" i="46"/>
  <c r="AS51" i="46" s="1"/>
  <c r="D49" i="46"/>
  <c r="AR57" i="46"/>
  <c r="AQ53" i="46"/>
  <c r="AS53" i="46" s="1"/>
  <c r="D54" i="46"/>
  <c r="D40" i="46"/>
  <c r="D136" i="46" s="1"/>
  <c r="AX51" i="46"/>
  <c r="D47" i="46"/>
  <c r="AX52" i="46"/>
  <c r="AR62" i="46"/>
  <c r="AQ58" i="46"/>
  <c r="AS58" i="46" s="1"/>
  <c r="AR48" i="46"/>
  <c r="AQ44" i="46"/>
  <c r="AS44" i="46" s="1"/>
  <c r="AX53" i="46"/>
  <c r="AR66" i="46" l="1"/>
  <c r="AQ62" i="46"/>
  <c r="AS62" i="46" s="1"/>
  <c r="D51" i="46"/>
  <c r="D137" i="46"/>
  <c r="AX57" i="46"/>
  <c r="D53" i="46"/>
  <c r="D138" i="46"/>
  <c r="AR59" i="46"/>
  <c r="AQ55" i="46"/>
  <c r="AS55" i="46" s="1"/>
  <c r="AX56" i="46"/>
  <c r="AR61" i="46"/>
  <c r="AQ57" i="46"/>
  <c r="AS57" i="46" s="1"/>
  <c r="D135" i="46"/>
  <c r="AX62" i="46"/>
  <c r="D44" i="46"/>
  <c r="D139" i="46" s="1"/>
  <c r="AR52" i="46"/>
  <c r="AQ48" i="46"/>
  <c r="AS48" i="46" s="1"/>
  <c r="AX55" i="46"/>
  <c r="D58" i="46"/>
  <c r="D141" i="46" l="1"/>
  <c r="AX60" i="46"/>
  <c r="AR56" i="46"/>
  <c r="AQ52" i="46"/>
  <c r="AS52" i="46" s="1"/>
  <c r="AX61" i="46"/>
  <c r="D55" i="46"/>
  <c r="AR63" i="46"/>
  <c r="AQ59" i="46"/>
  <c r="AS59" i="46" s="1"/>
  <c r="AX66" i="46"/>
  <c r="D62" i="46"/>
  <c r="AX59" i="46"/>
  <c r="D57" i="46"/>
  <c r="AR70" i="46"/>
  <c r="AQ66" i="46"/>
  <c r="AS66" i="46" s="1"/>
  <c r="D140" i="46"/>
  <c r="D48" i="46"/>
  <c r="D146" i="46" s="1"/>
  <c r="AQ61" i="46"/>
  <c r="AS61" i="46" s="1"/>
  <c r="AR65" i="46"/>
  <c r="D142" i="46"/>
  <c r="D143" i="46" l="1"/>
  <c r="D144" i="46"/>
  <c r="AX63" i="46"/>
  <c r="AR67" i="46"/>
  <c r="AQ63" i="46"/>
  <c r="AS63" i="46" s="1"/>
  <c r="D66" i="46"/>
  <c r="AR74" i="46"/>
  <c r="AQ70" i="46"/>
  <c r="AS70" i="46" s="1"/>
  <c r="AX70" i="46"/>
  <c r="AX65" i="46"/>
  <c r="D52" i="46"/>
  <c r="D147" i="46" s="1"/>
  <c r="D61" i="46"/>
  <c r="AR60" i="46"/>
  <c r="AQ56" i="46"/>
  <c r="AS56" i="46" s="1"/>
  <c r="D59" i="46"/>
  <c r="D145" i="46"/>
  <c r="AR69" i="46"/>
  <c r="AQ65" i="46"/>
  <c r="AS65" i="46" s="1"/>
  <c r="AX64" i="46"/>
  <c r="D148" i="46" l="1"/>
  <c r="D65" i="46"/>
  <c r="AX74" i="46"/>
  <c r="D63" i="46"/>
  <c r="AX68" i="46"/>
  <c r="AR73" i="46"/>
  <c r="AQ69" i="46"/>
  <c r="AS69" i="46" s="1"/>
  <c r="AR71" i="46"/>
  <c r="AQ67" i="46"/>
  <c r="AS67" i="46" s="1"/>
  <c r="AR64" i="46"/>
  <c r="AQ60" i="46"/>
  <c r="AS60" i="46" s="1"/>
  <c r="AR78" i="46"/>
  <c r="AQ74" i="46"/>
  <c r="AS74" i="46" s="1"/>
  <c r="AX67" i="46"/>
  <c r="D150" i="46"/>
  <c r="D70" i="46"/>
  <c r="D56" i="46"/>
  <c r="D154" i="46" s="1"/>
  <c r="AX69" i="46"/>
  <c r="D149" i="46"/>
  <c r="D60" i="46" l="1"/>
  <c r="D158" i="46" s="1"/>
  <c r="AX72" i="46"/>
  <c r="D67" i="46"/>
  <c r="AX73" i="46"/>
  <c r="AR75" i="46"/>
  <c r="AQ71" i="46"/>
  <c r="AS71" i="46" s="1"/>
  <c r="AX78" i="46"/>
  <c r="AX71" i="46"/>
  <c r="D69" i="46"/>
  <c r="D74" i="46"/>
  <c r="AR77" i="46"/>
  <c r="AQ73" i="46"/>
  <c r="AS73" i="46" s="1"/>
  <c r="AR68" i="46"/>
  <c r="AQ64" i="46"/>
  <c r="AS64" i="46" s="1"/>
  <c r="D151" i="46"/>
  <c r="D152" i="46"/>
  <c r="D153" i="46"/>
  <c r="AR82" i="46"/>
  <c r="AQ78" i="46"/>
  <c r="AS78" i="46" s="1"/>
  <c r="D156" i="46" l="1"/>
  <c r="D78" i="46"/>
  <c r="AX75" i="46"/>
  <c r="AR86" i="46"/>
  <c r="AQ86" i="46" s="1"/>
  <c r="AS86" i="46" s="1"/>
  <c r="AQ82" i="46"/>
  <c r="AS82" i="46" s="1"/>
  <c r="AR81" i="46"/>
  <c r="AQ77" i="46"/>
  <c r="AS77" i="46" s="1"/>
  <c r="AX82" i="46"/>
  <c r="D71" i="46"/>
  <c r="AX76" i="46"/>
  <c r="AR79" i="46"/>
  <c r="AQ75" i="46"/>
  <c r="AS75" i="46" s="1"/>
  <c r="D64" i="46"/>
  <c r="AX77" i="46"/>
  <c r="D155" i="46"/>
  <c r="D157" i="46"/>
  <c r="D73" i="46"/>
  <c r="AR72" i="46"/>
  <c r="AQ68" i="46"/>
  <c r="AS68" i="46" s="1"/>
  <c r="AR85" i="46" l="1"/>
  <c r="AQ85" i="46" s="1"/>
  <c r="AS85" i="46" s="1"/>
  <c r="AQ81" i="46"/>
  <c r="AS81" i="46" s="1"/>
  <c r="AX81" i="46"/>
  <c r="AX80" i="46"/>
  <c r="D82" i="46"/>
  <c r="D68" i="46"/>
  <c r="D163" i="46" s="1"/>
  <c r="D86" i="46"/>
  <c r="AR76" i="46"/>
  <c r="AQ72" i="46"/>
  <c r="AS72" i="46" s="1"/>
  <c r="D159" i="46"/>
  <c r="D160" i="46"/>
  <c r="D161" i="46"/>
  <c r="D162" i="46"/>
  <c r="D75" i="46"/>
  <c r="AR83" i="46"/>
  <c r="AQ83" i="46" s="1"/>
  <c r="AS83" i="46" s="1"/>
  <c r="AQ79" i="46"/>
  <c r="AS79" i="46" s="1"/>
  <c r="AX86" i="46"/>
  <c r="AX79" i="46"/>
  <c r="D77" i="46"/>
  <c r="D165" i="46" l="1"/>
  <c r="D166" i="46"/>
  <c r="D83" i="46"/>
  <c r="D79" i="46"/>
  <c r="AX84" i="46"/>
  <c r="AX83" i="46"/>
  <c r="D72" i="46"/>
  <c r="D170" i="46" s="1"/>
  <c r="AX85" i="46"/>
  <c r="D81" i="46"/>
  <c r="AR80" i="46"/>
  <c r="AQ76" i="46"/>
  <c r="AS76" i="46" s="1"/>
  <c r="D85" i="46"/>
  <c r="D164" i="46"/>
  <c r="AU48" i="46" l="1"/>
  <c r="B48" i="46" s="1"/>
  <c r="AU29" i="46"/>
  <c r="B29" i="46" s="1"/>
  <c r="AU22" i="46"/>
  <c r="B22" i="46" s="1"/>
  <c r="D76" i="46"/>
  <c r="D173" i="46" s="1"/>
  <c r="D167" i="46"/>
  <c r="D169" i="46"/>
  <c r="D168" i="46"/>
  <c r="AR84" i="46"/>
  <c r="AQ84" i="46" s="1"/>
  <c r="AS84" i="46" s="1"/>
  <c r="AQ80" i="46"/>
  <c r="AS80" i="46" s="1"/>
  <c r="AU36" i="46" s="1"/>
  <c r="B36" i="46" s="1"/>
  <c r="AU71" i="46" l="1"/>
  <c r="B71" i="46" s="1"/>
  <c r="AU28" i="46"/>
  <c r="B28" i="46" s="1"/>
  <c r="AU8" i="46"/>
  <c r="B8" i="46" s="1"/>
  <c r="AU21" i="46"/>
  <c r="B21" i="46" s="1"/>
  <c r="AU50" i="46"/>
  <c r="B50" i="46" s="1"/>
  <c r="AU44" i="46"/>
  <c r="B44" i="46" s="1"/>
  <c r="AU35" i="46"/>
  <c r="B35" i="46" s="1"/>
  <c r="AU30" i="46"/>
  <c r="B30" i="46" s="1"/>
  <c r="AU9" i="46"/>
  <c r="B9" i="46" s="1"/>
  <c r="AU12" i="46"/>
  <c r="B12" i="46" s="1"/>
  <c r="AU52" i="46"/>
  <c r="B52" i="46" s="1"/>
  <c r="AU32" i="46"/>
  <c r="B32" i="46" s="1"/>
  <c r="AU38" i="46"/>
  <c r="B38" i="46" s="1"/>
  <c r="AU7" i="46"/>
  <c r="B7" i="46" s="1"/>
  <c r="AU59" i="46"/>
  <c r="B59" i="46" s="1"/>
  <c r="AU86" i="46"/>
  <c r="B86" i="46" s="1"/>
  <c r="AU82" i="46"/>
  <c r="B82" i="46" s="1"/>
  <c r="AU55" i="46"/>
  <c r="B55" i="46" s="1"/>
  <c r="AU77" i="46"/>
  <c r="B77" i="46" s="1"/>
  <c r="AU23" i="46"/>
  <c r="B23" i="46" s="1"/>
  <c r="AU79" i="46"/>
  <c r="B79" i="46" s="1"/>
  <c r="AU4" i="46"/>
  <c r="B4" i="46" s="1"/>
  <c r="AU47" i="46"/>
  <c r="B47" i="46" s="1"/>
  <c r="AU67" i="46"/>
  <c r="B67" i="46" s="1"/>
  <c r="AU24" i="46"/>
  <c r="B24" i="46" s="1"/>
  <c r="AU64" i="46"/>
  <c r="B64" i="46" s="1"/>
  <c r="AU69" i="46"/>
  <c r="B69" i="46" s="1"/>
  <c r="AU45" i="46"/>
  <c r="B45" i="46" s="1"/>
  <c r="AU46" i="46"/>
  <c r="B46" i="46" s="1"/>
  <c r="AU76" i="46"/>
  <c r="B76" i="46" s="1"/>
  <c r="AU43" i="46"/>
  <c r="B43" i="46" s="1"/>
  <c r="AU14" i="46"/>
  <c r="B14" i="46" s="1"/>
  <c r="AU49" i="46"/>
  <c r="B49" i="46" s="1"/>
  <c r="AU33" i="46"/>
  <c r="B33" i="46" s="1"/>
  <c r="AU72" i="46"/>
  <c r="B72" i="46" s="1"/>
  <c r="AU42" i="46"/>
  <c r="B42" i="46" s="1"/>
  <c r="AU15" i="46"/>
  <c r="B15" i="46" s="1"/>
  <c r="AU53" i="46"/>
  <c r="B53" i="46" s="1"/>
  <c r="AU54" i="46"/>
  <c r="B54" i="46" s="1"/>
  <c r="AU75" i="46"/>
  <c r="B75" i="46" s="1"/>
  <c r="AU65" i="46"/>
  <c r="B65" i="46" s="1"/>
  <c r="AU27" i="46"/>
  <c r="B27" i="46" s="1"/>
  <c r="AU13" i="46"/>
  <c r="B13" i="46" s="1"/>
  <c r="AU83" i="46"/>
  <c r="B83" i="46" s="1"/>
  <c r="AU62" i="46"/>
  <c r="B62" i="46" s="1"/>
  <c r="AU11" i="46"/>
  <c r="B11" i="46" s="1"/>
  <c r="AU56" i="46"/>
  <c r="B56" i="46" s="1"/>
  <c r="AU85" i="46"/>
  <c r="B85" i="46" s="1"/>
  <c r="AU34" i="46"/>
  <c r="B34" i="46" s="1"/>
  <c r="AU57" i="46"/>
  <c r="B57" i="46" s="1"/>
  <c r="AU60" i="46"/>
  <c r="B60" i="46" s="1"/>
  <c r="AU26" i="46"/>
  <c r="B26" i="46" s="1"/>
  <c r="AU78" i="46"/>
  <c r="B78" i="46" s="1"/>
  <c r="AU3" i="46"/>
  <c r="B3" i="46" s="1"/>
  <c r="AV40" i="46"/>
  <c r="BC40" i="46" s="1"/>
  <c r="AU20" i="46"/>
  <c r="B20" i="46" s="1"/>
  <c r="AU73" i="46"/>
  <c r="B73" i="46" s="1"/>
  <c r="AU18" i="46"/>
  <c r="B18" i="46" s="1"/>
  <c r="AU5" i="46"/>
  <c r="B5" i="46" s="1"/>
  <c r="AU51" i="46"/>
  <c r="B51" i="46" s="1"/>
  <c r="AU68" i="46"/>
  <c r="B68" i="46" s="1"/>
  <c r="AU61" i="46"/>
  <c r="B61" i="46" s="1"/>
  <c r="AU63" i="46"/>
  <c r="B63" i="46" s="1"/>
  <c r="AU39" i="46"/>
  <c r="B39" i="46" s="1"/>
  <c r="AU6" i="46"/>
  <c r="B6" i="46" s="1"/>
  <c r="AU31" i="46"/>
  <c r="B31" i="46" s="1"/>
  <c r="AU40" i="46"/>
  <c r="B40" i="46" s="1"/>
  <c r="AU66" i="46"/>
  <c r="B66" i="46" s="1"/>
  <c r="AU25" i="46"/>
  <c r="B25" i="46" s="1"/>
  <c r="AU16" i="46"/>
  <c r="B16" i="46" s="1"/>
  <c r="AU70" i="46"/>
  <c r="B70" i="46" s="1"/>
  <c r="AU58" i="46"/>
  <c r="B58" i="46" s="1"/>
  <c r="AU10" i="46"/>
  <c r="B10" i="46" s="1"/>
  <c r="AU37" i="46"/>
  <c r="B37" i="46" s="1"/>
  <c r="AU84" i="46"/>
  <c r="B84" i="46" s="1"/>
  <c r="AU19" i="46"/>
  <c r="B19" i="46" s="1"/>
  <c r="AU81" i="46"/>
  <c r="B81" i="46" s="1"/>
  <c r="AU74" i="46"/>
  <c r="B74" i="46" s="1"/>
  <c r="AU41" i="46"/>
  <c r="B41" i="46" s="1"/>
  <c r="D174" i="46"/>
  <c r="AV5" i="46"/>
  <c r="C5" i="46" s="1"/>
  <c r="D80" i="46"/>
  <c r="D177" i="46" s="1"/>
  <c r="AU17" i="46"/>
  <c r="AV52" i="46"/>
  <c r="AV31" i="46"/>
  <c r="AV70" i="46"/>
  <c r="AV17" i="46"/>
  <c r="AV20" i="46"/>
  <c r="AV62" i="46"/>
  <c r="AV38" i="46"/>
  <c r="AV18" i="46"/>
  <c r="AV14" i="46"/>
  <c r="AV68" i="46"/>
  <c r="AV58" i="46"/>
  <c r="AV67" i="46"/>
  <c r="AV43" i="46"/>
  <c r="AV64" i="46"/>
  <c r="AV34" i="46"/>
  <c r="AV86" i="46"/>
  <c r="AV23" i="46"/>
  <c r="AV44" i="46"/>
  <c r="AV12" i="46"/>
  <c r="AV56" i="46"/>
  <c r="AV79" i="46"/>
  <c r="AV54" i="46"/>
  <c r="AV49" i="46"/>
  <c r="AV24" i="46"/>
  <c r="AV82" i="46"/>
  <c r="AV41" i="46"/>
  <c r="AV39" i="46"/>
  <c r="AV45" i="46"/>
  <c r="AV83" i="46"/>
  <c r="AV47" i="46"/>
  <c r="AV61" i="46"/>
  <c r="AV25" i="46"/>
  <c r="AV3" i="46"/>
  <c r="AV30" i="46"/>
  <c r="AV50" i="46"/>
  <c r="AV46" i="46"/>
  <c r="AV65" i="46"/>
  <c r="AV69" i="46"/>
  <c r="AV55" i="46"/>
  <c r="AV9" i="46"/>
  <c r="AV74" i="46"/>
  <c r="AV78" i="46"/>
  <c r="AV77" i="46"/>
  <c r="AV85" i="46"/>
  <c r="AV63" i="46"/>
  <c r="AV32" i="46"/>
  <c r="AV84" i="46"/>
  <c r="AV51" i="46"/>
  <c r="AV26" i="46"/>
  <c r="AV60" i="46"/>
  <c r="AV48" i="46"/>
  <c r="AV19" i="46"/>
  <c r="AV66" i="46"/>
  <c r="AV81" i="46"/>
  <c r="AV27" i="46"/>
  <c r="AV57" i="46"/>
  <c r="D171" i="46"/>
  <c r="D172" i="46"/>
  <c r="AV53" i="46"/>
  <c r="AV15" i="46"/>
  <c r="D84" i="46"/>
  <c r="AU80" i="46"/>
  <c r="B80" i="46" s="1"/>
  <c r="AV8" i="46"/>
  <c r="AV13" i="46"/>
  <c r="AV75" i="46"/>
  <c r="AV59" i="46"/>
  <c r="AV4" i="46"/>
  <c r="AV28" i="46"/>
  <c r="AV72" i="46"/>
  <c r="AV73" i="46"/>
  <c r="AV33" i="46"/>
  <c r="AS88" i="46"/>
  <c r="AV22" i="46"/>
  <c r="AV11" i="46"/>
  <c r="AV6" i="46"/>
  <c r="AV71" i="46"/>
  <c r="AV29" i="46"/>
  <c r="AV21" i="46"/>
  <c r="AV80" i="46"/>
  <c r="AV37" i="46"/>
  <c r="AV42" i="46"/>
  <c r="AV36" i="46"/>
  <c r="AV35" i="46"/>
  <c r="AV16" i="46"/>
  <c r="AV10" i="46"/>
  <c r="AV7" i="46"/>
  <c r="AV76" i="46"/>
  <c r="C40" i="46" l="1"/>
  <c r="B100" i="46"/>
  <c r="BC5" i="46"/>
  <c r="B98" i="46"/>
  <c r="B99" i="46"/>
  <c r="B110" i="46"/>
  <c r="B101" i="46"/>
  <c r="B102" i="46"/>
  <c r="B103" i="46"/>
  <c r="B107" i="46"/>
  <c r="B104" i="46"/>
  <c r="B108" i="46"/>
  <c r="B111" i="46"/>
  <c r="B105" i="46"/>
  <c r="Q3" i="46"/>
  <c r="B106" i="46"/>
  <c r="B109" i="46"/>
  <c r="BC10" i="46"/>
  <c r="C10" i="46"/>
  <c r="BC29" i="46"/>
  <c r="C29" i="46"/>
  <c r="C73" i="46"/>
  <c r="BC73" i="46"/>
  <c r="BC60" i="46"/>
  <c r="C60" i="46"/>
  <c r="BC46" i="46"/>
  <c r="C46" i="46"/>
  <c r="BC45" i="46"/>
  <c r="C45" i="46"/>
  <c r="BC56" i="46"/>
  <c r="C56" i="46"/>
  <c r="C64" i="46"/>
  <c r="BC64" i="46"/>
  <c r="BC62" i="46"/>
  <c r="C62" i="46"/>
  <c r="C71" i="46"/>
  <c r="BC71" i="46"/>
  <c r="C12" i="46"/>
  <c r="BC12" i="46"/>
  <c r="C28" i="46"/>
  <c r="BC28" i="46"/>
  <c r="C15" i="46"/>
  <c r="BC15" i="46"/>
  <c r="BC57" i="46"/>
  <c r="C57" i="46"/>
  <c r="BC51" i="46"/>
  <c r="C51" i="46"/>
  <c r="C78" i="46"/>
  <c r="BC78" i="46"/>
  <c r="BC30" i="46"/>
  <c r="C30" i="46"/>
  <c r="BC41" i="46"/>
  <c r="C41" i="46"/>
  <c r="BC44" i="46"/>
  <c r="C44" i="46"/>
  <c r="C67" i="46"/>
  <c r="BC67" i="46"/>
  <c r="C17" i="46"/>
  <c r="BC17" i="46"/>
  <c r="C72" i="46"/>
  <c r="BC72" i="46"/>
  <c r="Q5" i="46"/>
  <c r="D179" i="46"/>
  <c r="BC50" i="46"/>
  <c r="C50" i="46"/>
  <c r="BC43" i="46"/>
  <c r="C43" i="46"/>
  <c r="C6" i="46"/>
  <c r="BC6" i="46"/>
  <c r="BC36" i="46"/>
  <c r="C36" i="46"/>
  <c r="BC11" i="46"/>
  <c r="C11" i="46"/>
  <c r="BC4" i="46"/>
  <c r="C4" i="46"/>
  <c r="BC53" i="46"/>
  <c r="C53" i="46"/>
  <c r="C27" i="46"/>
  <c r="BC27" i="46"/>
  <c r="C84" i="46"/>
  <c r="BC84" i="46"/>
  <c r="C74" i="46"/>
  <c r="BC74" i="46"/>
  <c r="AV88" i="46"/>
  <c r="BC3" i="46"/>
  <c r="C3" i="46"/>
  <c r="C82" i="46"/>
  <c r="BC82" i="46"/>
  <c r="C23" i="46"/>
  <c r="BC23" i="46"/>
  <c r="BC58" i="46"/>
  <c r="C58" i="46"/>
  <c r="C70" i="46"/>
  <c r="BC70" i="46"/>
  <c r="C16" i="46"/>
  <c r="BC16" i="46"/>
  <c r="C26" i="46"/>
  <c r="BC26" i="46"/>
  <c r="BC39" i="46"/>
  <c r="C39" i="46"/>
  <c r="C20" i="46"/>
  <c r="BC20" i="46"/>
  <c r="BC35" i="46"/>
  <c r="C35" i="46"/>
  <c r="BC42" i="46"/>
  <c r="C42" i="46"/>
  <c r="BC59" i="46"/>
  <c r="C59" i="46"/>
  <c r="Q4" i="46"/>
  <c r="C81" i="46"/>
  <c r="BC81" i="46"/>
  <c r="BC32" i="46"/>
  <c r="C32" i="46"/>
  <c r="C9" i="46"/>
  <c r="BC9" i="46"/>
  <c r="C25" i="46"/>
  <c r="BC25" i="46"/>
  <c r="C24" i="46"/>
  <c r="BC24" i="46"/>
  <c r="C68" i="46"/>
  <c r="BC68" i="46"/>
  <c r="BC31" i="46"/>
  <c r="C31" i="46"/>
  <c r="BC63" i="46"/>
  <c r="C63" i="46"/>
  <c r="BC55" i="46"/>
  <c r="C55" i="46"/>
  <c r="BC61" i="46"/>
  <c r="C61" i="46"/>
  <c r="BC49" i="46"/>
  <c r="C49" i="46"/>
  <c r="C14" i="46"/>
  <c r="BC14" i="46"/>
  <c r="BC52" i="46"/>
  <c r="C52" i="46"/>
  <c r="BC37" i="46"/>
  <c r="C37" i="46"/>
  <c r="C75" i="46"/>
  <c r="BC75" i="46"/>
  <c r="C76" i="46"/>
  <c r="BC76" i="46"/>
  <c r="C80" i="46"/>
  <c r="BC80" i="46"/>
  <c r="C13" i="46"/>
  <c r="BC13" i="46"/>
  <c r="R2" i="46"/>
  <c r="C19" i="46"/>
  <c r="BC19" i="46"/>
  <c r="C85" i="46"/>
  <c r="BC85" i="46"/>
  <c r="C69" i="46"/>
  <c r="BC69" i="46"/>
  <c r="BC47" i="46"/>
  <c r="C47" i="46"/>
  <c r="BC54" i="46"/>
  <c r="C54" i="46"/>
  <c r="C86" i="46"/>
  <c r="BC86" i="46"/>
  <c r="C18" i="46"/>
  <c r="BC18" i="46"/>
  <c r="B17" i="46"/>
  <c r="AU88" i="46"/>
  <c r="C22" i="46"/>
  <c r="BC22" i="46"/>
  <c r="C66" i="46"/>
  <c r="BC66" i="46"/>
  <c r="BC7" i="46"/>
  <c r="C7" i="46"/>
  <c r="C21" i="46"/>
  <c r="BC21" i="46"/>
  <c r="BC33" i="46"/>
  <c r="C33" i="46"/>
  <c r="BC8" i="46"/>
  <c r="C8" i="46"/>
  <c r="D88" i="46"/>
  <c r="BC48" i="46"/>
  <c r="C48" i="46"/>
  <c r="C77" i="46"/>
  <c r="BC77" i="46"/>
  <c r="C65" i="46"/>
  <c r="BC65" i="46"/>
  <c r="C83" i="46"/>
  <c r="BC83" i="46"/>
  <c r="C79" i="46"/>
  <c r="BC79" i="46"/>
  <c r="BC34" i="46"/>
  <c r="C34" i="46"/>
  <c r="BC38" i="46"/>
  <c r="C38" i="46"/>
  <c r="D175" i="46"/>
  <c r="D176" i="46"/>
  <c r="D178" i="46"/>
  <c r="D181" i="46"/>
  <c r="D180" i="46"/>
  <c r="Q7" i="46"/>
  <c r="AW8" i="46" l="1"/>
  <c r="E8" i="46" s="1"/>
  <c r="AW35" i="46"/>
  <c r="E35" i="46" s="1"/>
  <c r="AW79" i="46"/>
  <c r="E79" i="46" s="1"/>
  <c r="AW36" i="46"/>
  <c r="E36" i="46" s="1"/>
  <c r="AW63" i="46"/>
  <c r="E63" i="46" s="1"/>
  <c r="AW34" i="46"/>
  <c r="E34" i="46" s="1"/>
  <c r="AW45" i="46"/>
  <c r="E45" i="46" s="1"/>
  <c r="AW17" i="46"/>
  <c r="E17" i="46" s="1"/>
  <c r="AW54" i="46"/>
  <c r="E54" i="46" s="1"/>
  <c r="AW70" i="46"/>
  <c r="E70" i="46" s="1"/>
  <c r="AW30" i="46"/>
  <c r="E30" i="46" s="1"/>
  <c r="AW14" i="46"/>
  <c r="E14" i="46" s="1"/>
  <c r="AW66" i="46"/>
  <c r="E66" i="46" s="1"/>
  <c r="AW84" i="46"/>
  <c r="E84" i="46" s="1"/>
  <c r="AW53" i="46"/>
  <c r="E53" i="46" s="1"/>
  <c r="AW26" i="46"/>
  <c r="E26" i="46" s="1"/>
  <c r="AW59" i="46"/>
  <c r="E59" i="46" s="1"/>
  <c r="AW80" i="46"/>
  <c r="E80" i="46" s="1"/>
  <c r="AW52" i="46"/>
  <c r="E52" i="46" s="1"/>
  <c r="AW60" i="46"/>
  <c r="E60" i="46" s="1"/>
  <c r="AW58" i="46"/>
  <c r="E58" i="46" s="1"/>
  <c r="AW78" i="46"/>
  <c r="E78" i="46" s="1"/>
  <c r="AW24" i="46"/>
  <c r="E24" i="46" s="1"/>
  <c r="AW64" i="46"/>
  <c r="E64" i="46" s="1"/>
  <c r="AW75" i="46"/>
  <c r="E75" i="46" s="1"/>
  <c r="AW12" i="46"/>
  <c r="E12" i="46" s="1"/>
  <c r="AW83" i="46"/>
  <c r="E83" i="46" s="1"/>
  <c r="AW85" i="46"/>
  <c r="E85" i="46" s="1"/>
  <c r="AW44" i="46"/>
  <c r="E44" i="46" s="1"/>
  <c r="AW11" i="46"/>
  <c r="E11" i="46" s="1"/>
  <c r="AW37" i="46"/>
  <c r="E37" i="46" s="1"/>
  <c r="AW33" i="46"/>
  <c r="E33" i="46" s="1"/>
  <c r="AW51" i="46"/>
  <c r="E51" i="46" s="1"/>
  <c r="AW27" i="46"/>
  <c r="E27" i="46" s="1"/>
  <c r="AW49" i="46"/>
  <c r="E49" i="46" s="1"/>
  <c r="AW13" i="46"/>
  <c r="E13" i="46" s="1"/>
  <c r="Q6" i="46"/>
  <c r="AW6" i="46"/>
  <c r="E6" i="46" s="1"/>
  <c r="AW42" i="46"/>
  <c r="E42" i="46" s="1"/>
  <c r="AW7" i="46"/>
  <c r="E7" i="46" s="1"/>
  <c r="AW76" i="46"/>
  <c r="E76" i="46" s="1"/>
  <c r="AW4" i="46"/>
  <c r="E4" i="46" s="1"/>
  <c r="AW73" i="46"/>
  <c r="E73" i="46" s="1"/>
  <c r="AW69" i="46"/>
  <c r="E69" i="46" s="1"/>
  <c r="AW62" i="46"/>
  <c r="E62" i="46" s="1"/>
  <c r="AW68" i="46"/>
  <c r="E68" i="46" s="1"/>
  <c r="AW21" i="46"/>
  <c r="E21" i="46" s="1"/>
  <c r="AW10" i="46"/>
  <c r="E10" i="46" s="1"/>
  <c r="AW15" i="46"/>
  <c r="E15" i="46" s="1"/>
  <c r="AW72" i="46"/>
  <c r="E72" i="46" s="1"/>
  <c r="AW22" i="46"/>
  <c r="E22" i="46" s="1"/>
  <c r="AW9" i="46"/>
  <c r="E9" i="46" s="1"/>
  <c r="AW65" i="46"/>
  <c r="E65" i="46" s="1"/>
  <c r="AW57" i="46"/>
  <c r="E57" i="46" s="1"/>
  <c r="AW20" i="46"/>
  <c r="E20" i="46" s="1"/>
  <c r="AW3" i="46"/>
  <c r="E3" i="46" s="1"/>
  <c r="AW55" i="46"/>
  <c r="E55" i="46" s="1"/>
  <c r="AW48" i="46"/>
  <c r="E48" i="46" s="1"/>
  <c r="AW5" i="46"/>
  <c r="E5" i="46" s="1"/>
  <c r="AW82" i="46"/>
  <c r="E82" i="46" s="1"/>
  <c r="AW41" i="46"/>
  <c r="E41" i="46" s="1"/>
  <c r="AW16" i="46"/>
  <c r="E16" i="46" s="1"/>
  <c r="AW23" i="46"/>
  <c r="E23" i="46" s="1"/>
  <c r="AW38" i="46"/>
  <c r="E38" i="46" s="1"/>
  <c r="AW86" i="46"/>
  <c r="E86" i="46" s="1"/>
  <c r="AW61" i="46"/>
  <c r="E61" i="46" s="1"/>
  <c r="AW32" i="46"/>
  <c r="E32" i="46" s="1"/>
  <c r="AW71" i="46"/>
  <c r="E71" i="46" s="1"/>
  <c r="AW19" i="46"/>
  <c r="E19" i="46" s="1"/>
  <c r="AW40" i="46"/>
  <c r="E40" i="46" s="1"/>
  <c r="AW77" i="46"/>
  <c r="E77" i="46" s="1"/>
  <c r="AW31" i="46"/>
  <c r="E31" i="46" s="1"/>
  <c r="AW47" i="46"/>
  <c r="E47" i="46" s="1"/>
  <c r="AW39" i="46"/>
  <c r="E39" i="46" s="1"/>
  <c r="AW50" i="46"/>
  <c r="E50" i="46" s="1"/>
  <c r="AW46" i="46"/>
  <c r="E46" i="46" s="1"/>
  <c r="AW25" i="46"/>
  <c r="E25" i="46" s="1"/>
  <c r="AW74" i="46"/>
  <c r="E74" i="46" s="1"/>
  <c r="AW29" i="46"/>
  <c r="E29" i="46" s="1"/>
  <c r="AW43" i="46"/>
  <c r="E43" i="46" s="1"/>
  <c r="AW81" i="46"/>
  <c r="E81" i="46" s="1"/>
  <c r="AW67" i="46"/>
  <c r="E67" i="46" s="1"/>
  <c r="AW56" i="46"/>
  <c r="E56" i="46" s="1"/>
  <c r="AW18" i="46"/>
  <c r="E18" i="46" s="1"/>
  <c r="AW28" i="46"/>
  <c r="E28" i="46" s="1"/>
  <c r="O5" i="46"/>
  <c r="B174" i="46"/>
  <c r="B124" i="46"/>
  <c r="B180" i="46"/>
  <c r="B142" i="46"/>
  <c r="B136" i="46"/>
  <c r="B115" i="46"/>
  <c r="B121" i="46"/>
  <c r="B133" i="46"/>
  <c r="O4" i="46"/>
  <c r="B138" i="46"/>
  <c r="B88" i="46"/>
  <c r="B175" i="46"/>
  <c r="B113" i="46"/>
  <c r="B171" i="46"/>
  <c r="B176" i="46"/>
  <c r="B169" i="46"/>
  <c r="B126" i="46"/>
  <c r="B168" i="46"/>
  <c r="B128" i="46"/>
  <c r="B165" i="46"/>
  <c r="B147" i="46"/>
  <c r="B125" i="46"/>
  <c r="B112" i="46"/>
  <c r="B172" i="46"/>
  <c r="B123" i="46"/>
  <c r="B120" i="46"/>
  <c r="B129" i="46"/>
  <c r="B163" i="46"/>
  <c r="B181" i="46"/>
  <c r="B158" i="46"/>
  <c r="B146" i="46"/>
  <c r="B154" i="46"/>
  <c r="B145" i="46"/>
  <c r="B159" i="46"/>
  <c r="B161" i="46"/>
  <c r="B155" i="46"/>
  <c r="B150" i="46"/>
  <c r="B149" i="46"/>
  <c r="B179" i="46"/>
  <c r="B152" i="46"/>
  <c r="O2" i="46"/>
  <c r="O3" i="46"/>
  <c r="B139" i="46"/>
  <c r="B178" i="46"/>
  <c r="B141" i="46"/>
  <c r="B162" i="46"/>
  <c r="O7" i="46"/>
  <c r="B116" i="46"/>
  <c r="B160" i="46"/>
  <c r="P2" i="46"/>
  <c r="Q2" i="46"/>
  <c r="Q9" i="46" s="1"/>
  <c r="B132" i="46"/>
  <c r="B156" i="46"/>
  <c r="B144" i="46"/>
  <c r="B119" i="46"/>
  <c r="B114" i="46"/>
  <c r="B157" i="46"/>
  <c r="B127" i="46"/>
  <c r="B130" i="46"/>
  <c r="B166" i="46"/>
  <c r="B164" i="46"/>
  <c r="B135" i="46"/>
  <c r="B118" i="46"/>
  <c r="B131" i="46"/>
  <c r="B177" i="46"/>
  <c r="B137" i="46"/>
  <c r="B151" i="46"/>
  <c r="B148" i="46"/>
  <c r="B122" i="46"/>
  <c r="B153" i="46"/>
  <c r="B134" i="46"/>
  <c r="B170" i="46"/>
  <c r="B167" i="46"/>
  <c r="B140" i="46"/>
  <c r="B117" i="46"/>
  <c r="B143" i="46"/>
  <c r="B173" i="46"/>
  <c r="C175" i="46"/>
  <c r="C167" i="46"/>
  <c r="C159" i="46"/>
  <c r="C151" i="46"/>
  <c r="C143" i="46"/>
  <c r="C135" i="46"/>
  <c r="C127" i="46"/>
  <c r="C119" i="46"/>
  <c r="C111" i="46"/>
  <c r="C103" i="46"/>
  <c r="C178" i="46"/>
  <c r="C170" i="46"/>
  <c r="C162" i="46"/>
  <c r="C154" i="46"/>
  <c r="C146" i="46"/>
  <c r="C138" i="46"/>
  <c r="C130" i="46"/>
  <c r="C122" i="46"/>
  <c r="C114" i="46"/>
  <c r="C106" i="46"/>
  <c r="C98" i="46"/>
  <c r="C181" i="46"/>
  <c r="C173" i="46"/>
  <c r="C165" i="46"/>
  <c r="C157" i="46"/>
  <c r="C149" i="46"/>
  <c r="C141" i="46"/>
  <c r="C133" i="46"/>
  <c r="C125" i="46"/>
  <c r="C117" i="46"/>
  <c r="C109" i="46"/>
  <c r="C101" i="46"/>
  <c r="C176" i="46"/>
  <c r="C168" i="46"/>
  <c r="C160" i="46"/>
  <c r="C152" i="46"/>
  <c r="C144" i="46"/>
  <c r="C136" i="46"/>
  <c r="C128" i="46"/>
  <c r="C120" i="46"/>
  <c r="C112" i="46"/>
  <c r="C104" i="46"/>
  <c r="C88" i="46"/>
  <c r="C179" i="46"/>
  <c r="C171" i="46"/>
  <c r="C163" i="46"/>
  <c r="C155" i="46"/>
  <c r="C147" i="46"/>
  <c r="C139" i="46"/>
  <c r="C131" i="46"/>
  <c r="C123" i="46"/>
  <c r="C115" i="46"/>
  <c r="C107" i="46"/>
  <c r="C99" i="46"/>
  <c r="C174" i="46"/>
  <c r="C166" i="46"/>
  <c r="C158" i="46"/>
  <c r="C150" i="46"/>
  <c r="C142" i="46"/>
  <c r="C134" i="46"/>
  <c r="C126" i="46"/>
  <c r="C118" i="46"/>
  <c r="C110" i="46"/>
  <c r="C102" i="46"/>
  <c r="C180" i="46"/>
  <c r="C172" i="46"/>
  <c r="C164" i="46"/>
  <c r="C156" i="46"/>
  <c r="C148" i="46"/>
  <c r="C140" i="46"/>
  <c r="C132" i="46"/>
  <c r="C124" i="46"/>
  <c r="C116" i="46"/>
  <c r="C108" i="46"/>
  <c r="C100" i="46"/>
  <c r="C169" i="46"/>
  <c r="C153" i="46"/>
  <c r="C137" i="46"/>
  <c r="C121" i="46"/>
  <c r="C105" i="46"/>
  <c r="C177" i="46"/>
  <c r="C161" i="46"/>
  <c r="C145" i="46"/>
  <c r="C129" i="46"/>
  <c r="C113" i="46"/>
  <c r="P4" i="46"/>
  <c r="P5" i="46"/>
  <c r="P7" i="46"/>
  <c r="P3" i="46"/>
  <c r="Q8" i="46" l="1"/>
  <c r="Q10" i="46"/>
  <c r="O8" i="46"/>
  <c r="P8" i="46"/>
  <c r="AW88" i="46"/>
  <c r="P6" i="46"/>
  <c r="P10" i="46" s="1"/>
  <c r="P9" i="46"/>
  <c r="E181" i="46"/>
  <c r="E173" i="46"/>
  <c r="E165" i="46"/>
  <c r="E157" i="46"/>
  <c r="E149" i="46"/>
  <c r="E141" i="46"/>
  <c r="E133" i="46"/>
  <c r="E125" i="46"/>
  <c r="E117" i="46"/>
  <c r="E109" i="46"/>
  <c r="E101" i="46"/>
  <c r="E176" i="46"/>
  <c r="E168" i="46"/>
  <c r="E160" i="46"/>
  <c r="E152" i="46"/>
  <c r="E144" i="46"/>
  <c r="E136" i="46"/>
  <c r="E128" i="46"/>
  <c r="E120" i="46"/>
  <c r="E112" i="46"/>
  <c r="E104" i="46"/>
  <c r="E88" i="46"/>
  <c r="E179" i="46"/>
  <c r="E171" i="46"/>
  <c r="E163" i="46"/>
  <c r="E155" i="46"/>
  <c r="E147" i="46"/>
  <c r="E139" i="46"/>
  <c r="E131" i="46"/>
  <c r="E123" i="46"/>
  <c r="E115" i="46"/>
  <c r="E107" i="46"/>
  <c r="E99" i="46"/>
  <c r="E174" i="46"/>
  <c r="E166" i="46"/>
  <c r="E158" i="46"/>
  <c r="E150" i="46"/>
  <c r="E142" i="46"/>
  <c r="E134" i="46"/>
  <c r="E126" i="46"/>
  <c r="E118" i="46"/>
  <c r="E110" i="46"/>
  <c r="E102" i="46"/>
  <c r="E177" i="46"/>
  <c r="E169" i="46"/>
  <c r="E161" i="46"/>
  <c r="E153" i="46"/>
  <c r="E145" i="46"/>
  <c r="E137" i="46"/>
  <c r="E129" i="46"/>
  <c r="E121" i="46"/>
  <c r="E113" i="46"/>
  <c r="E105" i="46"/>
  <c r="E180" i="46"/>
  <c r="E172" i="46"/>
  <c r="E164" i="46"/>
  <c r="E156" i="46"/>
  <c r="E148" i="46"/>
  <c r="E140" i="46"/>
  <c r="E132" i="46"/>
  <c r="E124" i="46"/>
  <c r="E116" i="46"/>
  <c r="E108" i="46"/>
  <c r="E100" i="46"/>
  <c r="E178" i="46"/>
  <c r="E170" i="46"/>
  <c r="E162" i="46"/>
  <c r="E154" i="46"/>
  <c r="E146" i="46"/>
  <c r="E138" i="46"/>
  <c r="E130" i="46"/>
  <c r="E122" i="46"/>
  <c r="E114" i="46"/>
  <c r="E106" i="46"/>
  <c r="E98" i="46"/>
  <c r="E175" i="46"/>
  <c r="E159" i="46"/>
  <c r="E143" i="46"/>
  <c r="E127" i="46"/>
  <c r="E111" i="46"/>
  <c r="E167" i="46"/>
  <c r="E151" i="46"/>
  <c r="E135" i="46"/>
  <c r="E119" i="46"/>
  <c r="E103" i="46"/>
  <c r="R5" i="46"/>
  <c r="R7" i="46"/>
  <c r="R8" i="46" s="1"/>
  <c r="R4" i="46"/>
  <c r="R3" i="46"/>
  <c r="R9" i="46" s="1"/>
  <c r="O9" i="46"/>
  <c r="O6" i="46"/>
  <c r="R6" i="46" l="1"/>
  <c r="R10" i="46" s="1"/>
  <c r="Y2" i="46"/>
  <c r="Y3" i="46" s="1"/>
  <c r="O10" i="46"/>
  <c r="Y4" i="46" l="1"/>
  <c r="G2" i="46" s="1"/>
  <c r="Y5" i="46"/>
  <c r="Y6" i="46" s="1"/>
  <c r="H2" i="46" l="1"/>
  <c r="G3" i="46" l="1"/>
  <c r="I2" i="46"/>
  <c r="F2" i="46"/>
  <c r="J2" i="46" l="1"/>
  <c r="H3" i="46"/>
  <c r="I3" i="46" l="1"/>
  <c r="G4" i="46"/>
  <c r="F3" i="46"/>
  <c r="H4" i="46" l="1"/>
  <c r="J3" i="46"/>
  <c r="I4" i="46" l="1"/>
  <c r="G5" i="46"/>
  <c r="F4" i="46"/>
  <c r="J4" i="46" l="1"/>
  <c r="H5" i="46"/>
  <c r="F5" i="46" s="1"/>
  <c r="G6" i="46" l="1"/>
  <c r="I5" i="46"/>
  <c r="J5" i="46" l="1"/>
  <c r="H6" i="46"/>
  <c r="I6" i="46" l="1"/>
  <c r="G7" i="46"/>
  <c r="F6" i="46"/>
  <c r="H7" i="46" l="1"/>
  <c r="F7" i="46" s="1"/>
  <c r="J6" i="46"/>
  <c r="G8" i="46" l="1"/>
  <c r="I7" i="46"/>
  <c r="J7" i="46" l="1"/>
  <c r="H8" i="46"/>
  <c r="G9" i="46" l="1"/>
  <c r="I8" i="46"/>
  <c r="F8" i="46"/>
  <c r="J8" i="46" l="1"/>
  <c r="H9" i="46"/>
  <c r="G10" i="46" l="1"/>
  <c r="I9" i="46"/>
  <c r="F9" i="46"/>
  <c r="J9" i="46" l="1"/>
  <c r="H10" i="46"/>
  <c r="F10" i="46" s="1"/>
  <c r="G11" i="46" l="1"/>
  <c r="I10" i="46"/>
  <c r="J10" i="46" l="1"/>
  <c r="H11" i="46"/>
  <c r="F11" i="46" s="1"/>
  <c r="I11" i="46" l="1"/>
  <c r="G12" i="46"/>
  <c r="H12" i="46" l="1"/>
  <c r="F12" i="46" s="1"/>
  <c r="J11" i="46"/>
  <c r="I12" i="46" l="1"/>
  <c r="G13" i="46"/>
  <c r="H13" i="46" l="1"/>
  <c r="F13" i="46" s="1"/>
  <c r="J12" i="46"/>
  <c r="I13" i="46" l="1"/>
  <c r="G14" i="46"/>
  <c r="H14" i="46" l="1"/>
  <c r="I14" i="46" s="1"/>
  <c r="J13" i="46"/>
  <c r="J14" i="46" l="1"/>
  <c r="F14" i="46"/>
  <c r="J15" i="46" l="1"/>
  <c r="K14" i="46" s="1"/>
  <c r="L2" i="46" l="1"/>
  <c r="K2" i="46"/>
  <c r="L3" i="46"/>
  <c r="K3" i="46"/>
  <c r="L4" i="46"/>
  <c r="K4" i="46"/>
  <c r="L5" i="46"/>
  <c r="K5" i="46"/>
  <c r="L6" i="46"/>
  <c r="K6" i="46"/>
  <c r="L7" i="46"/>
  <c r="K7" i="46"/>
  <c r="L8" i="46"/>
  <c r="K8" i="46"/>
  <c r="L9" i="46"/>
  <c r="K9" i="46"/>
  <c r="L10" i="46"/>
  <c r="K10" i="46"/>
  <c r="L11" i="46"/>
  <c r="K11" i="46"/>
  <c r="L12" i="46"/>
  <c r="K12" i="46"/>
  <c r="L13" i="46"/>
  <c r="K13" i="46"/>
  <c r="L14" i="46"/>
  <c r="K15" i="46" l="1"/>
  <c r="A125" i="45" l="1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BB30" i="45"/>
  <c r="AT30" i="45"/>
  <c r="AO30" i="45"/>
  <c r="BB29" i="45"/>
  <c r="AT29" i="45"/>
  <c r="AO29" i="45"/>
  <c r="BB28" i="45"/>
  <c r="AT28" i="45"/>
  <c r="AO28" i="45"/>
  <c r="BB27" i="45"/>
  <c r="AT27" i="45"/>
  <c r="AO27" i="45"/>
  <c r="BB26" i="45"/>
  <c r="AT26" i="45"/>
  <c r="AO26" i="45"/>
  <c r="BB25" i="45"/>
  <c r="AT25" i="45"/>
  <c r="AO25" i="45"/>
  <c r="BB24" i="45"/>
  <c r="AT24" i="45"/>
  <c r="AO24" i="45"/>
  <c r="BB23" i="45"/>
  <c r="AT23" i="45"/>
  <c r="AO23" i="45"/>
  <c r="BB22" i="45"/>
  <c r="AT22" i="45"/>
  <c r="AO22" i="45"/>
  <c r="BB21" i="45"/>
  <c r="AT21" i="45"/>
  <c r="AO21" i="45"/>
  <c r="BB20" i="45"/>
  <c r="AT20" i="45"/>
  <c r="AO20" i="45"/>
  <c r="BB19" i="45"/>
  <c r="AT19" i="45"/>
  <c r="AO19" i="45"/>
  <c r="BB18" i="45"/>
  <c r="AT18" i="45"/>
  <c r="AO18" i="45"/>
  <c r="BB17" i="45"/>
  <c r="AT17" i="45"/>
  <c r="AO17" i="45"/>
  <c r="BB16" i="45"/>
  <c r="AT16" i="45"/>
  <c r="AO16" i="45"/>
  <c r="BB15" i="45"/>
  <c r="AT15" i="45"/>
  <c r="AO15" i="45"/>
  <c r="BB14" i="45"/>
  <c r="AX14" i="45"/>
  <c r="AX18" i="45" s="1"/>
  <c r="AT14" i="45"/>
  <c r="AO14" i="45"/>
  <c r="BB13" i="45"/>
  <c r="AT13" i="45"/>
  <c r="AO13" i="45"/>
  <c r="BB12" i="45"/>
  <c r="AT12" i="45"/>
  <c r="AO12" i="45"/>
  <c r="BB11" i="45"/>
  <c r="AT11" i="45"/>
  <c r="AO11" i="45"/>
  <c r="BB10" i="45"/>
  <c r="AX10" i="45"/>
  <c r="AT10" i="45"/>
  <c r="AR10" i="45"/>
  <c r="AO10" i="45"/>
  <c r="BB9" i="45"/>
  <c r="AX9" i="45"/>
  <c r="AX13" i="45" s="1"/>
  <c r="AT9" i="45"/>
  <c r="AR9" i="45"/>
  <c r="AR13" i="45" s="1"/>
  <c r="AQ9" i="45"/>
  <c r="AO9" i="45"/>
  <c r="BB8" i="45"/>
  <c r="AX8" i="45"/>
  <c r="AT8" i="45"/>
  <c r="AR8" i="45"/>
  <c r="AR12" i="45" s="1"/>
  <c r="AO8" i="45"/>
  <c r="BB7" i="45"/>
  <c r="AX7" i="45"/>
  <c r="AX11" i="45" s="1"/>
  <c r="AT7" i="45"/>
  <c r="AR7" i="45"/>
  <c r="AR11" i="45" s="1"/>
  <c r="AQ7" i="45"/>
  <c r="AO7" i="45"/>
  <c r="BB6" i="45"/>
  <c r="AT6" i="45"/>
  <c r="AQ6" i="45"/>
  <c r="AO6" i="45"/>
  <c r="BB5" i="45"/>
  <c r="AT5" i="45"/>
  <c r="AQ5" i="45"/>
  <c r="AO5" i="45"/>
  <c r="BB4" i="45"/>
  <c r="AT4" i="45"/>
  <c r="AQ4" i="45"/>
  <c r="AO4" i="45"/>
  <c r="BB3" i="45"/>
  <c r="AT3" i="45"/>
  <c r="AQ3" i="45"/>
  <c r="AO3" i="45"/>
  <c r="T7" i="24"/>
  <c r="T5" i="24"/>
  <c r="T4" i="24"/>
  <c r="T3" i="24"/>
  <c r="T2" i="24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AP4" i="45" l="1"/>
  <c r="AS4" i="45" s="1"/>
  <c r="D4" i="45" s="1"/>
  <c r="AP3" i="45"/>
  <c r="AS3" i="45" s="1"/>
  <c r="D3" i="45" s="1"/>
  <c r="AP10" i="45"/>
  <c r="AP8" i="45"/>
  <c r="AX15" i="45"/>
  <c r="AX12" i="45"/>
  <c r="AX22" i="45"/>
  <c r="AX17" i="45"/>
  <c r="AT88" i="45"/>
  <c r="AR15" i="45"/>
  <c r="AQ11" i="45"/>
  <c r="AR16" i="45"/>
  <c r="AQ12" i="45"/>
  <c r="AR17" i="45"/>
  <c r="AQ13" i="45"/>
  <c r="AQ10" i="45"/>
  <c r="AR14" i="45"/>
  <c r="AQ8" i="45"/>
  <c r="AP5" i="45"/>
  <c r="AS5" i="45" s="1"/>
  <c r="D5" i="45" s="1"/>
  <c r="AP14" i="45"/>
  <c r="AP9" i="45"/>
  <c r="AS9" i="45" s="1"/>
  <c r="D9" i="45" s="1"/>
  <c r="AP13" i="45"/>
  <c r="AP6" i="45"/>
  <c r="AS6" i="45" s="1"/>
  <c r="D6" i="45" s="1"/>
  <c r="AP12" i="45"/>
  <c r="AP15" i="45"/>
  <c r="AP16" i="45"/>
  <c r="AP17" i="45"/>
  <c r="AP18" i="45"/>
  <c r="AP19" i="45"/>
  <c r="AP20" i="45"/>
  <c r="AP21" i="45"/>
  <c r="AP22" i="45"/>
  <c r="AP23" i="45"/>
  <c r="AP24" i="45"/>
  <c r="AP25" i="45"/>
  <c r="AP26" i="45"/>
  <c r="AP27" i="45"/>
  <c r="AP28" i="45"/>
  <c r="AP29" i="45"/>
  <c r="AP30" i="45"/>
  <c r="AP7" i="45"/>
  <c r="AS7" i="45" s="1"/>
  <c r="D7" i="45" s="1"/>
  <c r="AP11" i="45"/>
  <c r="P6" i="38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1" i="45" l="1"/>
  <c r="D11" i="45" s="1"/>
  <c r="AS8" i="45"/>
  <c r="D8" i="45" s="1"/>
  <c r="D104" i="45" s="1"/>
  <c r="AS10" i="45"/>
  <c r="D10" i="45" s="1"/>
  <c r="AS13" i="45"/>
  <c r="D13" i="45" s="1"/>
  <c r="AS12" i="45"/>
  <c r="D12" i="45" s="1"/>
  <c r="AR20" i="45"/>
  <c r="AQ16" i="45"/>
  <c r="AS16" i="45" s="1"/>
  <c r="AX26" i="45"/>
  <c r="AX16" i="45"/>
  <c r="AR18" i="45"/>
  <c r="AQ14" i="45"/>
  <c r="AS14" i="45" s="1"/>
  <c r="AR19" i="45"/>
  <c r="AQ15" i="45"/>
  <c r="AS15" i="45" s="1"/>
  <c r="AX19" i="45"/>
  <c r="AR21" i="45"/>
  <c r="AQ17" i="45"/>
  <c r="AS17" i="45" s="1"/>
  <c r="AX21" i="45"/>
  <c r="D98" i="45"/>
  <c r="D101" i="45"/>
  <c r="D99" i="45"/>
  <c r="D102" i="45"/>
  <c r="D100" i="45"/>
  <c r="AS17" i="42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D103" i="45" l="1"/>
  <c r="D15" i="45"/>
  <c r="D105" i="45"/>
  <c r="D14" i="45"/>
  <c r="D109" i="45" s="1"/>
  <c r="D106" i="45"/>
  <c r="AR23" i="45"/>
  <c r="AQ19" i="45"/>
  <c r="AS19" i="45" s="1"/>
  <c r="AX20" i="45"/>
  <c r="D107" i="45"/>
  <c r="AR25" i="45"/>
  <c r="AQ21" i="45"/>
  <c r="AS21" i="45" s="1"/>
  <c r="D108" i="45"/>
  <c r="D16" i="45"/>
  <c r="AR22" i="45"/>
  <c r="AQ18" i="45"/>
  <c r="AS18" i="45" s="1"/>
  <c r="AX30" i="45"/>
  <c r="AX25" i="45"/>
  <c r="AR24" i="45"/>
  <c r="AQ20" i="45"/>
  <c r="AS20" i="45" s="1"/>
  <c r="D17" i="45"/>
  <c r="AX23" i="45"/>
  <c r="AW17" i="44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D110" i="45" l="1"/>
  <c r="AR28" i="45"/>
  <c r="AQ28" i="45" s="1"/>
  <c r="AS28" i="45" s="1"/>
  <c r="AQ24" i="45"/>
  <c r="AS24" i="45" s="1"/>
  <c r="AR29" i="45"/>
  <c r="AQ29" i="45" s="1"/>
  <c r="AS29" i="45" s="1"/>
  <c r="AQ25" i="45"/>
  <c r="AS25" i="45" s="1"/>
  <c r="D19" i="45"/>
  <c r="AX24" i="45"/>
  <c r="AR27" i="45"/>
  <c r="AQ27" i="45" s="1"/>
  <c r="AS27" i="45" s="1"/>
  <c r="AQ23" i="45"/>
  <c r="AS23" i="45" s="1"/>
  <c r="D21" i="45"/>
  <c r="D111" i="45"/>
  <c r="AX29" i="45"/>
  <c r="D18" i="45"/>
  <c r="D113" i="45" s="1"/>
  <c r="AX27" i="45"/>
  <c r="AR26" i="45"/>
  <c r="AQ22" i="45"/>
  <c r="AS22" i="45" s="1"/>
  <c r="D112" i="45"/>
  <c r="D20" i="45"/>
  <c r="AW10" i="44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D116" i="45" l="1"/>
  <c r="D115" i="45"/>
  <c r="D28" i="45"/>
  <c r="D29" i="45"/>
  <c r="AX28" i="45"/>
  <c r="D22" i="45"/>
  <c r="D24" i="45"/>
  <c r="AR30" i="45"/>
  <c r="AQ30" i="45" s="1"/>
  <c r="AS30" i="45" s="1"/>
  <c r="AU5" i="45" s="1"/>
  <c r="B5" i="45" s="1"/>
  <c r="AQ26" i="45"/>
  <c r="AS26" i="45" s="1"/>
  <c r="D23" i="45"/>
  <c r="D27" i="45"/>
  <c r="D114" i="45"/>
  <c r="D25" i="45"/>
  <c r="AU9" i="43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6" i="45" l="1"/>
  <c r="B6" i="45" s="1"/>
  <c r="AU20" i="42"/>
  <c r="AU18" i="45"/>
  <c r="B18" i="45" s="1"/>
  <c r="AU16" i="45"/>
  <c r="B16" i="45" s="1"/>
  <c r="AU13" i="45"/>
  <c r="B13" i="45" s="1"/>
  <c r="AU21" i="45"/>
  <c r="B21" i="45" s="1"/>
  <c r="AU10" i="45"/>
  <c r="B10" i="45" s="1"/>
  <c r="AU27" i="45"/>
  <c r="B27" i="45" s="1"/>
  <c r="AU11" i="45"/>
  <c r="B11" i="45" s="1"/>
  <c r="AU7" i="45"/>
  <c r="B7" i="45" s="1"/>
  <c r="AU26" i="45"/>
  <c r="B26" i="45" s="1"/>
  <c r="AU3" i="45"/>
  <c r="B3" i="45" s="1"/>
  <c r="B98" i="45" s="1"/>
  <c r="AU9" i="45"/>
  <c r="B9" i="45" s="1"/>
  <c r="AU25" i="45"/>
  <c r="B25" i="45" s="1"/>
  <c r="AU30" i="45"/>
  <c r="B30" i="45" s="1"/>
  <c r="AU15" i="45"/>
  <c r="B15" i="45" s="1"/>
  <c r="AU23" i="45"/>
  <c r="B23" i="45" s="1"/>
  <c r="AU29" i="45"/>
  <c r="B29" i="45" s="1"/>
  <c r="AU14" i="45"/>
  <c r="B14" i="45" s="1"/>
  <c r="AU20" i="45"/>
  <c r="B20" i="45" s="1"/>
  <c r="AU22" i="45"/>
  <c r="B22" i="45" s="1"/>
  <c r="AU4" i="45"/>
  <c r="B4" i="45" s="1"/>
  <c r="AU12" i="45"/>
  <c r="B12" i="45" s="1"/>
  <c r="AV17" i="45"/>
  <c r="BC17" i="45" s="1"/>
  <c r="AU17" i="45"/>
  <c r="B17" i="45" s="1"/>
  <c r="AU8" i="45"/>
  <c r="B8" i="45" s="1"/>
  <c r="AV5" i="45"/>
  <c r="BC5" i="45" s="1"/>
  <c r="AV18" i="45"/>
  <c r="BC18" i="45" s="1"/>
  <c r="AV7" i="45"/>
  <c r="BC7" i="45" s="1"/>
  <c r="AV16" i="45"/>
  <c r="C16" i="45" s="1"/>
  <c r="AV11" i="45"/>
  <c r="C11" i="45" s="1"/>
  <c r="AV26" i="45"/>
  <c r="BC26" i="45" s="1"/>
  <c r="AS32" i="45"/>
  <c r="AS88" i="45" s="1"/>
  <c r="AV9" i="45"/>
  <c r="BC9" i="45" s="1"/>
  <c r="AV12" i="45"/>
  <c r="BC12" i="45" s="1"/>
  <c r="AV19" i="45"/>
  <c r="BC19" i="45" s="1"/>
  <c r="AV25" i="45"/>
  <c r="BC25" i="45" s="1"/>
  <c r="AV10" i="45"/>
  <c r="C10" i="45" s="1"/>
  <c r="AU24" i="45"/>
  <c r="B24" i="45" s="1"/>
  <c r="AV14" i="45"/>
  <c r="C14" i="45" s="1"/>
  <c r="AV27" i="45"/>
  <c r="BC27" i="45" s="1"/>
  <c r="AV28" i="45"/>
  <c r="BC28" i="45" s="1"/>
  <c r="AV8" i="45"/>
  <c r="BC8" i="45" s="1"/>
  <c r="D120" i="45"/>
  <c r="D117" i="45"/>
  <c r="D118" i="45"/>
  <c r="D26" i="45"/>
  <c r="D123" i="45" s="1"/>
  <c r="AU19" i="45"/>
  <c r="B19" i="45" s="1"/>
  <c r="AV21" i="45"/>
  <c r="AV30" i="45"/>
  <c r="D30" i="45"/>
  <c r="AU28" i="45"/>
  <c r="B28" i="45" s="1"/>
  <c r="AV22" i="45"/>
  <c r="AV24" i="45"/>
  <c r="AV20" i="45"/>
  <c r="AV3" i="45"/>
  <c r="AV4" i="45"/>
  <c r="AV6" i="45"/>
  <c r="AV29" i="45"/>
  <c r="AV15" i="45"/>
  <c r="AV23" i="45"/>
  <c r="D119" i="45"/>
  <c r="AV13" i="45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C19" i="45" l="1"/>
  <c r="C7" i="45"/>
  <c r="BC16" i="45"/>
  <c r="C9" i="45"/>
  <c r="C26" i="45"/>
  <c r="C17" i="45"/>
  <c r="D121" i="45"/>
  <c r="C25" i="45"/>
  <c r="C12" i="45"/>
  <c r="D88" i="45"/>
  <c r="Q3" i="45"/>
  <c r="BC11" i="45"/>
  <c r="C18" i="45"/>
  <c r="C5" i="45"/>
  <c r="C8" i="45"/>
  <c r="C28" i="45"/>
  <c r="BC14" i="45"/>
  <c r="C27" i="45"/>
  <c r="BC10" i="45"/>
  <c r="D122" i="45"/>
  <c r="B124" i="45"/>
  <c r="B122" i="45"/>
  <c r="B101" i="45"/>
  <c r="B115" i="45"/>
  <c r="P2" i="45"/>
  <c r="B103" i="45"/>
  <c r="B102" i="45"/>
  <c r="B116" i="45"/>
  <c r="B114" i="45"/>
  <c r="O5" i="45"/>
  <c r="B107" i="45"/>
  <c r="O3" i="45"/>
  <c r="B109" i="45"/>
  <c r="B108" i="45"/>
  <c r="B106" i="45"/>
  <c r="B120" i="45"/>
  <c r="B99" i="45"/>
  <c r="O2" i="45"/>
  <c r="B100" i="45"/>
  <c r="B112" i="45"/>
  <c r="O4" i="45"/>
  <c r="O7" i="45"/>
  <c r="B121" i="45"/>
  <c r="B105" i="45"/>
  <c r="B104" i="45"/>
  <c r="Q2" i="45"/>
  <c r="B123" i="45"/>
  <c r="B119" i="45"/>
  <c r="B125" i="45"/>
  <c r="B88" i="45"/>
  <c r="B118" i="45"/>
  <c r="B111" i="45"/>
  <c r="B117" i="45"/>
  <c r="B113" i="45"/>
  <c r="B110" i="45"/>
  <c r="R2" i="45"/>
  <c r="Q7" i="45"/>
  <c r="C4" i="45"/>
  <c r="BC4" i="45"/>
  <c r="BC30" i="45"/>
  <c r="C30" i="45"/>
  <c r="D124" i="45"/>
  <c r="AU32" i="45"/>
  <c r="AU88" i="45" s="1"/>
  <c r="BC15" i="45"/>
  <c r="C15" i="45"/>
  <c r="BC3" i="45"/>
  <c r="C3" i="45"/>
  <c r="AV32" i="45"/>
  <c r="AV88" i="45" s="1"/>
  <c r="BC21" i="45"/>
  <c r="C21" i="45"/>
  <c r="BC29" i="45"/>
  <c r="C29" i="45"/>
  <c r="BC20" i="45"/>
  <c r="C20" i="45"/>
  <c r="Q4" i="45"/>
  <c r="BC13" i="45"/>
  <c r="C13" i="45"/>
  <c r="BC6" i="45"/>
  <c r="C6" i="45"/>
  <c r="BC24" i="45"/>
  <c r="C24" i="45"/>
  <c r="Q5" i="45"/>
  <c r="D125" i="45"/>
  <c r="BC23" i="45"/>
  <c r="C23" i="45"/>
  <c r="BC22" i="45"/>
  <c r="C22" i="45"/>
  <c r="AW22" i="43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14" i="45" l="1"/>
  <c r="E14" i="45" s="1"/>
  <c r="AW26" i="45"/>
  <c r="E26" i="45" s="1"/>
  <c r="Q8" i="45"/>
  <c r="AW7" i="45"/>
  <c r="E7" i="45" s="1"/>
  <c r="AW19" i="45"/>
  <c r="E19" i="45" s="1"/>
  <c r="AW28" i="45"/>
  <c r="E28" i="45" s="1"/>
  <c r="AW11" i="45"/>
  <c r="E11" i="45" s="1"/>
  <c r="Q9" i="45"/>
  <c r="AW17" i="45"/>
  <c r="E17" i="45" s="1"/>
  <c r="AW6" i="45"/>
  <c r="E6" i="45" s="1"/>
  <c r="AW9" i="45"/>
  <c r="E9" i="45" s="1"/>
  <c r="AW23" i="45"/>
  <c r="E23" i="45" s="1"/>
  <c r="AW4" i="45"/>
  <c r="E4" i="45" s="1"/>
  <c r="AW25" i="45"/>
  <c r="E25" i="45" s="1"/>
  <c r="AW27" i="45"/>
  <c r="E27" i="45" s="1"/>
  <c r="AW12" i="45"/>
  <c r="E12" i="45" s="1"/>
  <c r="AW22" i="45"/>
  <c r="E22" i="45" s="1"/>
  <c r="AW30" i="45"/>
  <c r="E30" i="45" s="1"/>
  <c r="AW21" i="45"/>
  <c r="E21" i="45" s="1"/>
  <c r="AW16" i="45"/>
  <c r="E16" i="45" s="1"/>
  <c r="AW3" i="45"/>
  <c r="E3" i="45" s="1"/>
  <c r="AW8" i="45"/>
  <c r="E8" i="45" s="1"/>
  <c r="AW18" i="45"/>
  <c r="E18" i="45" s="1"/>
  <c r="Q6" i="45"/>
  <c r="Q10" i="45" s="1"/>
  <c r="AW29" i="45"/>
  <c r="E29" i="45" s="1"/>
  <c r="AW15" i="45"/>
  <c r="E15" i="45" s="1"/>
  <c r="AW5" i="45"/>
  <c r="E5" i="45" s="1"/>
  <c r="AW13" i="45"/>
  <c r="E13" i="45" s="1"/>
  <c r="O8" i="45"/>
  <c r="AW20" i="45"/>
  <c r="E20" i="45" s="1"/>
  <c r="AW10" i="45"/>
  <c r="E10" i="45" s="1"/>
  <c r="AW24" i="45"/>
  <c r="E24" i="45" s="1"/>
  <c r="O6" i="45"/>
  <c r="C119" i="45"/>
  <c r="C111" i="45"/>
  <c r="C103" i="45"/>
  <c r="C122" i="45"/>
  <c r="C114" i="45"/>
  <c r="C106" i="45"/>
  <c r="C98" i="45"/>
  <c r="C116" i="45"/>
  <c r="C125" i="45"/>
  <c r="C117" i="45"/>
  <c r="C109" i="45"/>
  <c r="C101" i="45"/>
  <c r="P5" i="45"/>
  <c r="C108" i="45"/>
  <c r="C120" i="45"/>
  <c r="C112" i="45"/>
  <c r="C104" i="45"/>
  <c r="C88" i="45"/>
  <c r="C123" i="45"/>
  <c r="C115" i="45"/>
  <c r="C107" i="45"/>
  <c r="C99" i="45"/>
  <c r="P4" i="45"/>
  <c r="C100" i="45"/>
  <c r="C118" i="45"/>
  <c r="C110" i="45"/>
  <c r="C102" i="45"/>
  <c r="C121" i="45"/>
  <c r="C113" i="45"/>
  <c r="C105" i="45"/>
  <c r="P7" i="45"/>
  <c r="P8" i="45" s="1"/>
  <c r="P3" i="45"/>
  <c r="P9" i="45" s="1"/>
  <c r="C124" i="45"/>
  <c r="O9" i="45"/>
  <c r="AW27" i="42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E99" i="45" l="1"/>
  <c r="E102" i="45"/>
  <c r="E101" i="45"/>
  <c r="E98" i="45"/>
  <c r="E100" i="45"/>
  <c r="E103" i="45"/>
  <c r="E120" i="45"/>
  <c r="E104" i="45"/>
  <c r="R7" i="45"/>
  <c r="R8" i="45" s="1"/>
  <c r="E119" i="45"/>
  <c r="E112" i="45"/>
  <c r="R5" i="45"/>
  <c r="E109" i="45"/>
  <c r="E113" i="45"/>
  <c r="E108" i="45"/>
  <c r="E121" i="45"/>
  <c r="E107" i="45"/>
  <c r="AW32" i="45"/>
  <c r="AW88" i="45" s="1"/>
  <c r="E116" i="45"/>
  <c r="E114" i="45"/>
  <c r="E115" i="45"/>
  <c r="E124" i="45"/>
  <c r="E123" i="45"/>
  <c r="E117" i="45"/>
  <c r="E106" i="45"/>
  <c r="E110" i="45"/>
  <c r="E88" i="45"/>
  <c r="E125" i="45"/>
  <c r="E111" i="45"/>
  <c r="R3" i="45"/>
  <c r="R9" i="45" s="1"/>
  <c r="E118" i="45"/>
  <c r="E122" i="45"/>
  <c r="E105" i="45"/>
  <c r="R4" i="45"/>
  <c r="P6" i="45"/>
  <c r="P10" i="45" s="1"/>
  <c r="Y2" i="45"/>
  <c r="Y3" i="45" s="1"/>
  <c r="O10" i="45"/>
  <c r="AW88" i="38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R6" i="45" l="1"/>
  <c r="R10" i="45" s="1"/>
  <c r="Y4" i="45"/>
  <c r="G2" i="45" s="1"/>
  <c r="Y5" i="45"/>
  <c r="Y6" i="45" s="1"/>
  <c r="J5" i="4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H2" i="45" l="1"/>
  <c r="F2" i="45" s="1"/>
  <c r="J5" i="37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I2" i="45" l="1"/>
  <c r="G3" i="45"/>
  <c r="H6" i="39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3" i="45" l="1"/>
  <c r="F3" i="45" s="1"/>
  <c r="J2" i="45"/>
  <c r="H7" i="43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G4" i="45" l="1"/>
  <c r="I3" i="45"/>
  <c r="J7" i="44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3" i="45" l="1"/>
  <c r="H4" i="45"/>
  <c r="F4" i="45" s="1"/>
  <c r="J7" i="43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G5" i="45" l="1"/>
  <c r="I4" i="45"/>
  <c r="I8" i="40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4" i="45" l="1"/>
  <c r="H5" i="45"/>
  <c r="F5" i="45" s="1"/>
  <c r="J8" i="37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I5" i="45" l="1"/>
  <c r="G6" i="45"/>
  <c r="J9" i="4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6" i="45" l="1"/>
  <c r="J5" i="45"/>
  <c r="H10" i="43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G7" i="45" l="1"/>
  <c r="I6" i="45"/>
  <c r="F6" i="45"/>
  <c r="J10" i="44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J6" i="45" l="1"/>
  <c r="H7" i="45"/>
  <c r="F7" i="45" s="1"/>
  <c r="I11" i="4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G8" i="45" l="1"/>
  <c r="I7" i="45"/>
  <c r="H11" i="39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7" i="45" l="1"/>
  <c r="H8" i="45"/>
  <c r="F8" i="45" s="1"/>
  <c r="J11" i="37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I8" i="45" l="1"/>
  <c r="G9" i="45"/>
  <c r="J12" i="44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9" i="45" l="1"/>
  <c r="J8" i="45"/>
  <c r="H13" i="40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G10" i="45" l="1"/>
  <c r="I9" i="45"/>
  <c r="F9" i="45"/>
  <c r="J13" i="44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H10" i="45" l="1"/>
  <c r="F10" i="45" s="1"/>
  <c r="J9" i="45"/>
  <c r="J14" i="44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G11" i="45" l="1"/>
  <c r="I10" i="45"/>
  <c r="H14" i="39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0" i="45" l="1"/>
  <c r="H11" i="45"/>
  <c r="F11" i="45" s="1"/>
  <c r="J15" i="40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G12" i="45" l="1"/>
  <c r="I11" i="45"/>
  <c r="L2" i="43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J11" i="45" l="1"/>
  <c r="H12" i="45"/>
  <c r="F12" i="45" s="1"/>
  <c r="K15" i="37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I12" i="45" l="1"/>
  <c r="G13" i="45"/>
  <c r="K15" i="39"/>
  <c r="H13" i="45" l="1"/>
  <c r="F13" i="45" s="1"/>
  <c r="J12" i="45"/>
  <c r="I13" i="45" l="1"/>
  <c r="G14" i="45"/>
  <c r="H14" i="45" l="1"/>
  <c r="I14" i="45" s="1"/>
  <c r="J13" i="45"/>
  <c r="F14" i="45" l="1"/>
  <c r="J14" i="45"/>
  <c r="J15" i="45" l="1"/>
  <c r="L2" i="45" l="1"/>
  <c r="K2" i="45"/>
  <c r="L3" i="45"/>
  <c r="K3" i="45"/>
  <c r="L4" i="45"/>
  <c r="K4" i="45"/>
  <c r="L5" i="45"/>
  <c r="K5" i="45"/>
  <c r="L6" i="45"/>
  <c r="K6" i="45"/>
  <c r="L7" i="45"/>
  <c r="K7" i="45"/>
  <c r="L8" i="45"/>
  <c r="K8" i="45"/>
  <c r="L9" i="45"/>
  <c r="K9" i="45"/>
  <c r="L10" i="45"/>
  <c r="K10" i="45"/>
  <c r="L11" i="45"/>
  <c r="K11" i="45"/>
  <c r="L12" i="45"/>
  <c r="K12" i="45"/>
  <c r="L13" i="45"/>
  <c r="K13" i="45"/>
  <c r="L14" i="45"/>
  <c r="K14" i="45"/>
  <c r="K15" i="45" l="1"/>
  <c r="G10" i="35" l="1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5" i="35"/>
  <c r="G6" i="35"/>
  <c r="G7" i="35"/>
  <c r="G8" i="35"/>
  <c r="G9" i="35"/>
  <c r="G4" i="35"/>
  <c r="B9" i="35" l="1"/>
  <c r="C9" i="35"/>
  <c r="D9" i="35"/>
  <c r="E9" i="35"/>
  <c r="B10" i="35"/>
  <c r="B14" i="35" s="1"/>
  <c r="B18" i="35" s="1"/>
  <c r="B22" i="35" s="1"/>
  <c r="B26" i="35" s="1"/>
  <c r="B30" i="35" s="1"/>
  <c r="C10" i="35"/>
  <c r="D10" i="35"/>
  <c r="D14" i="35" s="1"/>
  <c r="D18" i="35" s="1"/>
  <c r="D22" i="35" s="1"/>
  <c r="D26" i="35" s="1"/>
  <c r="D30" i="35" s="1"/>
  <c r="E10" i="35"/>
  <c r="E14" i="35" s="1"/>
  <c r="E18" i="35" s="1"/>
  <c r="E22" i="35" s="1"/>
  <c r="E26" i="35" s="1"/>
  <c r="E30" i="35" s="1"/>
  <c r="B11" i="35"/>
  <c r="C11" i="35"/>
  <c r="D11" i="35"/>
  <c r="E11" i="35"/>
  <c r="E12" i="35"/>
  <c r="E16" i="35" s="1"/>
  <c r="E20" i="35" s="1"/>
  <c r="E24" i="35" s="1"/>
  <c r="E28" i="35" s="1"/>
  <c r="B13" i="35"/>
  <c r="C13" i="35"/>
  <c r="D13" i="35"/>
  <c r="E13" i="35"/>
  <c r="C14" i="35"/>
  <c r="C18" i="35" s="1"/>
  <c r="C22" i="35" s="1"/>
  <c r="C26" i="35" s="1"/>
  <c r="C30" i="35" s="1"/>
  <c r="B15" i="35"/>
  <c r="B19" i="35" s="1"/>
  <c r="B23" i="35" s="1"/>
  <c r="B27" i="35" s="1"/>
  <c r="B31" i="35" s="1"/>
  <c r="C15" i="35"/>
  <c r="D15" i="35"/>
  <c r="E15" i="35"/>
  <c r="B17" i="35"/>
  <c r="C17" i="35"/>
  <c r="C21" i="35" s="1"/>
  <c r="C25" i="35" s="1"/>
  <c r="C29" i="35" s="1"/>
  <c r="D17" i="35"/>
  <c r="E17" i="35"/>
  <c r="C19" i="35"/>
  <c r="C23" i="35" s="1"/>
  <c r="C27" i="35" s="1"/>
  <c r="C31" i="35" s="1"/>
  <c r="D19" i="35"/>
  <c r="D23" i="35" s="1"/>
  <c r="D27" i="35" s="1"/>
  <c r="D31" i="35" s="1"/>
  <c r="E19" i="35"/>
  <c r="B21" i="35"/>
  <c r="B25" i="35" s="1"/>
  <c r="B29" i="35" s="1"/>
  <c r="D21" i="35"/>
  <c r="E21" i="35"/>
  <c r="E25" i="35" s="1"/>
  <c r="E29" i="35" s="1"/>
  <c r="E23" i="35"/>
  <c r="E27" i="35" s="1"/>
  <c r="E31" i="35" s="1"/>
  <c r="D25" i="35"/>
  <c r="D29" i="35" s="1"/>
  <c r="C8" i="35"/>
  <c r="C12" i="35" s="1"/>
  <c r="C16" i="35" s="1"/>
  <c r="C20" i="35" s="1"/>
  <c r="C24" i="35" s="1"/>
  <c r="C28" i="35" s="1"/>
  <c r="D8" i="35"/>
  <c r="D12" i="35" s="1"/>
  <c r="D16" i="35" s="1"/>
  <c r="D20" i="35" s="1"/>
  <c r="D24" i="35" s="1"/>
  <c r="D28" i="35" s="1"/>
  <c r="E8" i="35"/>
  <c r="B8" i="35"/>
  <c r="B12" i="35" s="1"/>
  <c r="B16" i="35" s="1"/>
  <c r="B20" i="35" s="1"/>
  <c r="B24" i="35" s="1"/>
  <c r="B28" i="35" s="1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18"/>
  <c r="B4" i="11"/>
  <c r="L5" i="11" s="1"/>
  <c r="L6" i="11" s="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K20" i="11" l="1"/>
  <c r="L9" i="11"/>
  <c r="K21" i="1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4" i="17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" i="31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" i="33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4" i="32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4" i="34"/>
  <c r="D7" i="34" l="1"/>
  <c r="C28" i="17"/>
  <c r="C20" i="17"/>
  <c r="C12" i="17"/>
  <c r="C27" i="17"/>
  <c r="C19" i="17"/>
  <c r="C11" i="17"/>
  <c r="C6" i="17"/>
  <c r="C25" i="17"/>
  <c r="C17" i="17"/>
  <c r="C9" i="17"/>
  <c r="C8" i="17"/>
  <c r="C16" i="17"/>
  <c r="C29" i="17"/>
  <c r="C21" i="17"/>
  <c r="C13" i="17"/>
  <c r="C23" i="17"/>
  <c r="C15" i="17"/>
  <c r="C7" i="17"/>
  <c r="C10" i="17"/>
  <c r="C24" i="17"/>
  <c r="C22" i="17"/>
  <c r="C14" i="17"/>
  <c r="C18" i="17"/>
  <c r="C26" i="17"/>
  <c r="C7" i="34"/>
  <c r="E5" i="34" l="1"/>
  <c r="E6" i="34"/>
  <c r="E7" i="34"/>
  <c r="E4" i="34"/>
  <c r="F8" i="34" l="1"/>
  <c r="G8" i="34" s="1"/>
  <c r="H8" i="34" s="1"/>
  <c r="I8" i="34" s="1"/>
  <c r="C8" i="34"/>
  <c r="D8" i="34" l="1"/>
  <c r="E8" i="34"/>
  <c r="C9" i="34" l="1"/>
  <c r="D9" i="34" s="1"/>
  <c r="C10" i="34" l="1"/>
  <c r="E9" i="34"/>
  <c r="D10" i="34" l="1"/>
  <c r="C11" i="34" s="1"/>
  <c r="E10" i="34"/>
  <c r="E11" i="34" l="1"/>
  <c r="D11" i="34"/>
  <c r="C12" i="34" s="1"/>
  <c r="D12" i="34" l="1"/>
  <c r="C13" i="34" s="1"/>
  <c r="E12" i="34"/>
  <c r="E13" i="34" l="1"/>
  <c r="D13" i="34"/>
  <c r="C14" i="34" l="1"/>
  <c r="E14" i="34" l="1"/>
  <c r="D14" i="34"/>
  <c r="C15" i="34" l="1"/>
  <c r="E15" i="34" l="1"/>
  <c r="D15" i="34"/>
  <c r="C16" i="34" s="1"/>
  <c r="D16" i="34" l="1"/>
  <c r="C17" i="34" s="1"/>
  <c r="E16" i="34"/>
  <c r="F16" i="34"/>
  <c r="G16" i="34" s="1"/>
  <c r="H16" i="34" s="1"/>
  <c r="D17" i="34" l="1"/>
  <c r="C18" i="34" s="1"/>
  <c r="E17" i="34"/>
  <c r="F17" i="34"/>
  <c r="G17" i="34" s="1"/>
  <c r="H17" i="34" s="1"/>
  <c r="F18" i="34" l="1"/>
  <c r="G18" i="34" s="1"/>
  <c r="H18" i="34" s="1"/>
  <c r="E18" i="34"/>
  <c r="D18" i="34"/>
  <c r="C19" i="34" l="1"/>
  <c r="F19" i="34"/>
  <c r="G19" i="34" s="1"/>
  <c r="H19" i="34" s="1"/>
  <c r="E19" i="34" l="1"/>
  <c r="D19" i="34"/>
  <c r="C20" i="34" l="1"/>
  <c r="F20" i="34"/>
  <c r="G20" i="34" s="1"/>
  <c r="H20" i="34" s="1"/>
  <c r="E20" i="34" l="1"/>
  <c r="D20" i="34"/>
  <c r="C21" i="34" l="1"/>
  <c r="F21" i="34"/>
  <c r="G21" i="34" s="1"/>
  <c r="H21" i="34" s="1"/>
  <c r="E21" i="34" l="1"/>
  <c r="D21" i="34"/>
  <c r="F22" i="34" s="1"/>
  <c r="G22" i="34" s="1"/>
  <c r="H22" i="34" s="1"/>
  <c r="C22" i="34" l="1"/>
  <c r="D22" i="34" l="1"/>
  <c r="C23" i="34" s="1"/>
  <c r="E22" i="34"/>
  <c r="F23" i="34" l="1"/>
  <c r="G23" i="34" s="1"/>
  <c r="H23" i="34" s="1"/>
  <c r="E23" i="34"/>
  <c r="D23" i="34"/>
  <c r="C24" i="34" l="1"/>
  <c r="D24" i="34" s="1"/>
  <c r="F24" i="34"/>
  <c r="G24" i="34" s="1"/>
  <c r="H24" i="34" s="1"/>
  <c r="F25" i="34" l="1"/>
  <c r="G25" i="34" s="1"/>
  <c r="H25" i="34" s="1"/>
  <c r="C25" i="34"/>
  <c r="E24" i="34"/>
  <c r="E25" i="34" l="1"/>
  <c r="D25" i="34"/>
  <c r="F26" i="34" l="1"/>
  <c r="G26" i="34" s="1"/>
  <c r="H26" i="34" s="1"/>
  <c r="C26" i="34"/>
  <c r="E26" i="34" l="1"/>
  <c r="D26" i="34"/>
  <c r="F27" i="34" l="1"/>
  <c r="G27" i="34" s="1"/>
  <c r="H27" i="34" s="1"/>
  <c r="C27" i="34"/>
  <c r="D27" i="34" s="1"/>
  <c r="C28" i="34" l="1"/>
  <c r="F28" i="34"/>
  <c r="G28" i="34" s="1"/>
  <c r="H28" i="34" s="1"/>
  <c r="E27" i="34"/>
  <c r="E28" i="34" l="1"/>
  <c r="D28" i="34"/>
  <c r="C29" i="34" s="1"/>
  <c r="E29" i="34" l="1"/>
  <c r="F29" i="34"/>
  <c r="G29" i="34" s="1"/>
  <c r="H29" i="34" s="1"/>
  <c r="D29" i="34"/>
  <c r="C30" i="34" l="1"/>
  <c r="F30" i="34"/>
  <c r="G30" i="34" s="1"/>
  <c r="H30" i="34" s="1"/>
  <c r="E30" i="34" l="1"/>
  <c r="D30" i="34"/>
  <c r="C31" i="34" l="1"/>
  <c r="F31" i="34"/>
  <c r="G31" i="34" s="1"/>
  <c r="H31" i="34" s="1"/>
  <c r="E31" i="34" l="1"/>
  <c r="D31" i="34"/>
  <c r="F32" i="34" s="1"/>
  <c r="F9" i="34" l="1"/>
  <c r="G9" i="34" s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F10" i="34" l="1"/>
  <c r="G10" i="34" s="1"/>
  <c r="H10" i="34" s="1"/>
  <c r="D4" i="32"/>
  <c r="E5" i="32" s="1"/>
  <c r="C5" i="32" s="1"/>
  <c r="I10" i="34" l="1"/>
  <c r="D5" i="32"/>
  <c r="F11" i="34" l="1"/>
  <c r="G11" i="34" s="1"/>
  <c r="H11" i="34" s="1"/>
  <c r="E6" i="32"/>
  <c r="C6" i="32" s="1"/>
  <c r="I11" i="34" l="1"/>
  <c r="F12" i="34"/>
  <c r="G12" i="34" s="1"/>
  <c r="H12" i="34" s="1"/>
  <c r="D6" i="32"/>
  <c r="I12" i="34" l="1"/>
  <c r="E7" i="32"/>
  <c r="C7" i="32" s="1"/>
  <c r="F13" i="34" l="1"/>
  <c r="G13" i="34" s="1"/>
  <c r="H13" i="34" s="1"/>
  <c r="D7" i="32"/>
  <c r="I13" i="34" l="1"/>
  <c r="F14" i="34"/>
  <c r="G14" i="34" s="1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F15" i="34" l="1"/>
  <c r="G15" i="34" s="1"/>
  <c r="H15" i="34" s="1"/>
  <c r="D10" i="32"/>
  <c r="C3" i="33"/>
  <c r="M17" i="33"/>
  <c r="L6" i="33"/>
  <c r="L7" i="33" s="1"/>
  <c r="L8" i="33" s="1"/>
  <c r="L9" i="33" s="1"/>
  <c r="L10" i="33" s="1"/>
  <c r="L11" i="33" s="1"/>
  <c r="L12" i="33" s="1"/>
  <c r="L13" i="33" s="1"/>
  <c r="L14" i="33" s="1"/>
  <c r="L15" i="33" s="1"/>
  <c r="L16" i="33" s="1"/>
  <c r="M17" i="3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C3" i="31"/>
  <c r="C4" i="31" s="1"/>
  <c r="D4" i="31" s="1"/>
  <c r="E4" i="31" s="1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F4" i="33" s="1"/>
  <c r="E3" i="33"/>
  <c r="D11" i="32"/>
  <c r="F5" i="32"/>
  <c r="G5" i="32" s="1"/>
  <c r="G4" i="32"/>
  <c r="I3" i="33"/>
  <c r="G4" i="31"/>
  <c r="F4" i="31"/>
  <c r="E4" i="33" l="1"/>
  <c r="G4" i="33" s="1"/>
  <c r="D8" i="31"/>
  <c r="F8" i="31" s="1"/>
  <c r="D10" i="31"/>
  <c r="F10" i="31" s="1"/>
  <c r="D5" i="31"/>
  <c r="F5" i="31" s="1"/>
  <c r="D6" i="31"/>
  <c r="F6" i="31" s="1"/>
  <c r="D25" i="31"/>
  <c r="E25" i="31" s="1"/>
  <c r="G25" i="31" s="1"/>
  <c r="D28" i="31"/>
  <c r="E28" i="31" s="1"/>
  <c r="G28" i="31" s="1"/>
  <c r="D13" i="31"/>
  <c r="E13" i="31" s="1"/>
  <c r="G13" i="31" s="1"/>
  <c r="D16" i="31"/>
  <c r="F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F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I4" i="33"/>
  <c r="D6" i="33"/>
  <c r="E10" i="31"/>
  <c r="G10" i="31" s="1"/>
  <c r="T6" i="24"/>
  <c r="T10" i="24" s="1"/>
  <c r="T9" i="24"/>
  <c r="T8" i="24"/>
  <c r="E8" i="31" l="1"/>
  <c r="G8" i="31" s="1"/>
  <c r="H4" i="33"/>
  <c r="E6" i="31"/>
  <c r="G6" i="31" s="1"/>
  <c r="F25" i="31"/>
  <c r="E30" i="31"/>
  <c r="G30" i="31" s="1"/>
  <c r="F13" i="31"/>
  <c r="F28" i="31"/>
  <c r="E16" i="31"/>
  <c r="G16" i="31" s="1"/>
  <c r="E5" i="31"/>
  <c r="Y2" i="24"/>
  <c r="Y3" i="24" s="1"/>
  <c r="Y4" i="24" s="1"/>
  <c r="F2" i="24" s="1"/>
  <c r="G2" i="24" s="1"/>
  <c r="H2" i="24" s="1"/>
  <c r="F11" i="31"/>
  <c r="E24" i="31"/>
  <c r="G24" i="31" s="1"/>
  <c r="E22" i="31"/>
  <c r="G22" i="31" s="1"/>
  <c r="F9" i="31"/>
  <c r="F7" i="31"/>
  <c r="I7" i="31" s="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F5" i="33"/>
  <c r="I5" i="33" s="1"/>
  <c r="J4" i="33"/>
  <c r="F6" i="33"/>
  <c r="E6" i="33"/>
  <c r="D7" i="33"/>
  <c r="I9" i="31"/>
  <c r="I6" i="31"/>
  <c r="I5" i="31"/>
  <c r="H7" i="31" l="1"/>
  <c r="Y5" i="24"/>
  <c r="Y6" i="24" s="1"/>
  <c r="H5" i="31"/>
  <c r="I13" i="31"/>
  <c r="I12" i="31"/>
  <c r="H9" i="31"/>
  <c r="I14" i="31"/>
  <c r="H11" i="31"/>
  <c r="G5" i="31"/>
  <c r="J17" i="31" s="1"/>
  <c r="H10" i="31"/>
  <c r="I10" i="31"/>
  <c r="H6" i="31"/>
  <c r="I29" i="31"/>
  <c r="H8" i="31"/>
  <c r="I8" i="31"/>
  <c r="I11" i="31"/>
  <c r="L2" i="24"/>
  <c r="N2" i="24"/>
  <c r="H5" i="33"/>
  <c r="H6" i="33"/>
  <c r="I20" i="31"/>
  <c r="I28" i="31"/>
  <c r="I25" i="31"/>
  <c r="I19" i="31"/>
  <c r="I16" i="31"/>
  <c r="I27" i="31"/>
  <c r="I24" i="31"/>
  <c r="I26" i="31"/>
  <c r="I18" i="31"/>
  <c r="I30" i="31"/>
  <c r="H15" i="31"/>
  <c r="I17" i="31"/>
  <c r="I23" i="31"/>
  <c r="I22" i="31"/>
  <c r="I15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F3" i="24"/>
  <c r="E2" i="24"/>
  <c r="J5" i="31" l="1"/>
  <c r="J26" i="31"/>
  <c r="J20" i="31"/>
  <c r="J15" i="31"/>
  <c r="J10" i="31"/>
  <c r="J24" i="31"/>
  <c r="M2" i="24"/>
  <c r="J9" i="31"/>
  <c r="J27" i="31"/>
  <c r="J25" i="31"/>
  <c r="J30" i="31"/>
  <c r="M5" i="31" s="1"/>
  <c r="J7" i="31"/>
  <c r="J28" i="31"/>
  <c r="J23" i="31"/>
  <c r="J6" i="31"/>
  <c r="J29" i="31"/>
  <c r="J16" i="31"/>
  <c r="J11" i="31"/>
  <c r="J22" i="31"/>
  <c r="J18" i="31"/>
  <c r="J19" i="31"/>
  <c r="J21" i="31"/>
  <c r="J13" i="31"/>
  <c r="J12" i="31"/>
  <c r="J14" i="31"/>
  <c r="J8" i="31"/>
  <c r="D13" i="32"/>
  <c r="E8" i="33"/>
  <c r="F8" i="33"/>
  <c r="I8" i="33" s="1"/>
  <c r="J6" i="33"/>
  <c r="D9" i="33"/>
  <c r="I7" i="33"/>
  <c r="G7" i="33"/>
  <c r="H7" i="33"/>
  <c r="I2" i="24"/>
  <c r="G3" i="24"/>
  <c r="N3" i="24" l="1"/>
  <c r="H3" i="24"/>
  <c r="E3" i="24"/>
  <c r="L3" i="24"/>
  <c r="E14" i="32"/>
  <c r="C14" i="32" s="1"/>
  <c r="F7" i="32"/>
  <c r="G7" i="32" s="1"/>
  <c r="G8" i="33"/>
  <c r="H8" i="33"/>
  <c r="E9" i="33"/>
  <c r="F9" i="33"/>
  <c r="I9" i="33" s="1"/>
  <c r="J7" i="33"/>
  <c r="D10" i="33"/>
  <c r="F4" i="24"/>
  <c r="M3" i="24" l="1"/>
  <c r="D14" i="32"/>
  <c r="D11" i="33"/>
  <c r="G9" i="33"/>
  <c r="H9" i="33"/>
  <c r="F10" i="33"/>
  <c r="I10" i="33" s="1"/>
  <c r="E10" i="33"/>
  <c r="J8" i="33"/>
  <c r="I3" i="24"/>
  <c r="G4" i="24"/>
  <c r="N4" i="24" l="1"/>
  <c r="H4" i="24"/>
  <c r="E4" i="24"/>
  <c r="L4" i="24"/>
  <c r="E15" i="32"/>
  <c r="C15" i="32" s="1"/>
  <c r="F8" i="32"/>
  <c r="G10" i="33"/>
  <c r="D12" i="33"/>
  <c r="J9" i="33"/>
  <c r="F11" i="33"/>
  <c r="I11" i="33" s="1"/>
  <c r="E11" i="33"/>
  <c r="H10" i="33"/>
  <c r="F5" i="24"/>
  <c r="M4" i="24" l="1"/>
  <c r="D15" i="32"/>
  <c r="G8" i="32"/>
  <c r="F12" i="33"/>
  <c r="I12" i="33" s="1"/>
  <c r="E12" i="33"/>
  <c r="D13" i="33"/>
  <c r="G11" i="33"/>
  <c r="J11" i="33" s="1"/>
  <c r="H11" i="33"/>
  <c r="J10" i="33"/>
  <c r="G5" i="24"/>
  <c r="H5" i="24" s="1"/>
  <c r="I4" i="24"/>
  <c r="L5" i="24" l="1"/>
  <c r="N5" i="24"/>
  <c r="E16" i="32"/>
  <c r="C16" i="32" s="1"/>
  <c r="D14" i="33"/>
  <c r="F13" i="33"/>
  <c r="I13" i="33" s="1"/>
  <c r="E13" i="33"/>
  <c r="G12" i="33"/>
  <c r="J12" i="33" s="1"/>
  <c r="H12" i="33"/>
  <c r="F6" i="24"/>
  <c r="E5" i="24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M5" i="24" l="1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D16" i="32"/>
  <c r="F9" i="32"/>
  <c r="G13" i="33"/>
  <c r="J13" i="33" s="1"/>
  <c r="H13" i="33"/>
  <c r="F14" i="33"/>
  <c r="I14" i="33" s="1"/>
  <c r="E14" i="33"/>
  <c r="D15" i="33"/>
  <c r="G6" i="24"/>
  <c r="H6" i="24" s="1"/>
  <c r="I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E8" i="18"/>
  <c r="E4" i="18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D2" i="14"/>
  <c r="E2" i="14"/>
  <c r="L6" i="24" l="1"/>
  <c r="N6" i="24"/>
  <c r="L8" i="11"/>
  <c r="H2" i="11"/>
  <c r="D8" i="17"/>
  <c r="E8" i="17" s="1"/>
  <c r="D16" i="17"/>
  <c r="E16" i="17" s="1"/>
  <c r="D24" i="17"/>
  <c r="E24" i="17" s="1"/>
  <c r="D4" i="17"/>
  <c r="E4" i="17" s="1"/>
  <c r="J3" i="17" s="1"/>
  <c r="D5" i="17"/>
  <c r="E5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E17" i="32"/>
  <c r="C17" i="32" s="1"/>
  <c r="D17" i="32" s="1"/>
  <c r="G9" i="32"/>
  <c r="F15" i="33"/>
  <c r="I15" i="33" s="1"/>
  <c r="E15" i="33"/>
  <c r="G14" i="33"/>
  <c r="J14" i="33" s="1"/>
  <c r="H14" i="33"/>
  <c r="D16" i="33"/>
  <c r="F7" i="24"/>
  <c r="E6" i="24"/>
  <c r="G2" i="11"/>
  <c r="M6" i="11" s="1"/>
  <c r="F3" i="14"/>
  <c r="M6" i="24" l="1"/>
  <c r="J4" i="17"/>
  <c r="J6" i="17"/>
  <c r="E18" i="32"/>
  <c r="C18" i="32" s="1"/>
  <c r="D18" i="32" s="1"/>
  <c r="E16" i="33"/>
  <c r="F16" i="33"/>
  <c r="I16" i="33" s="1"/>
  <c r="G15" i="33"/>
  <c r="J15" i="33" s="1"/>
  <c r="H15" i="33"/>
  <c r="D17" i="33"/>
  <c r="I6" i="24"/>
  <c r="G7" i="24"/>
  <c r="I53" i="11"/>
  <c r="I2" i="11"/>
  <c r="D3" i="14"/>
  <c r="G3" i="14"/>
  <c r="N7" i="24" l="1"/>
  <c r="H7" i="24"/>
  <c r="E7" i="24"/>
  <c r="L7" i="24"/>
  <c r="M7" i="24" s="1"/>
  <c r="J8" i="17"/>
  <c r="K6" i="17" s="1"/>
  <c r="E19" i="32"/>
  <c r="C19" i="32" s="1"/>
  <c r="F10" i="32"/>
  <c r="F17" i="33"/>
  <c r="I17" i="33" s="1"/>
  <c r="E17" i="33"/>
  <c r="D18" i="33"/>
  <c r="G16" i="33"/>
  <c r="J16" i="33" s="1"/>
  <c r="H16" i="33"/>
  <c r="F8" i="24"/>
  <c r="H3" i="14"/>
  <c r="E3" i="14"/>
  <c r="F4" i="14" s="1"/>
  <c r="K5" i="17" l="1"/>
  <c r="K4" i="17"/>
  <c r="K3" i="17"/>
  <c r="D19" i="32"/>
  <c r="G10" i="32"/>
  <c r="F18" i="33"/>
  <c r="I18" i="33" s="1"/>
  <c r="E18" i="33"/>
  <c r="D19" i="33"/>
  <c r="G17" i="33"/>
  <c r="J17" i="33" s="1"/>
  <c r="H17" i="33"/>
  <c r="I7" i="24"/>
  <c r="G8" i="24"/>
  <c r="B67" i="14"/>
  <c r="B54" i="14"/>
  <c r="B51" i="14"/>
  <c r="B34" i="14"/>
  <c r="B25" i="14"/>
  <c r="B55" i="14"/>
  <c r="B40" i="14"/>
  <c r="B77" i="14"/>
  <c r="B13" i="15"/>
  <c r="B60" i="14"/>
  <c r="B5" i="15"/>
  <c r="B43" i="14"/>
  <c r="B29" i="14"/>
  <c r="B63" i="14"/>
  <c r="B68" i="14"/>
  <c r="B47" i="14"/>
  <c r="B69" i="14"/>
  <c r="B22" i="14"/>
  <c r="B61" i="14"/>
  <c r="B50" i="14"/>
  <c r="B7" i="14"/>
  <c r="B76" i="14"/>
  <c r="B33" i="14"/>
  <c r="B19" i="14"/>
  <c r="B17" i="15"/>
  <c r="B74" i="14"/>
  <c r="B10" i="14"/>
  <c r="B65" i="14"/>
  <c r="B31" i="14"/>
  <c r="B14" i="15"/>
  <c r="B53" i="14"/>
  <c r="B56" i="14"/>
  <c r="B41" i="14"/>
  <c r="B32" i="14"/>
  <c r="B72" i="14"/>
  <c r="B16" i="15"/>
  <c r="B73" i="14"/>
  <c r="B9" i="14"/>
  <c r="B66" i="14"/>
  <c r="B75" i="14"/>
  <c r="B57" i="14"/>
  <c r="B23" i="15"/>
  <c r="B70" i="14"/>
  <c r="B45" i="14"/>
  <c r="B71" i="14"/>
  <c r="B12" i="14"/>
  <c r="B42" i="14"/>
  <c r="B58" i="14"/>
  <c r="B59" i="14"/>
  <c r="B49" i="14"/>
  <c r="B15" i="14"/>
  <c r="B62" i="14"/>
  <c r="B64" i="14"/>
  <c r="B20" i="14"/>
  <c r="D4" i="14"/>
  <c r="G4" i="14"/>
  <c r="I3" i="14"/>
  <c r="J3" i="14" s="1"/>
  <c r="G2" i="17"/>
  <c r="F2" i="17"/>
  <c r="N8" i="24" l="1"/>
  <c r="H8" i="24"/>
  <c r="E8" i="24"/>
  <c r="L8" i="24"/>
  <c r="M8" i="24" s="1"/>
  <c r="E20" i="32"/>
  <c r="C20" i="32" s="1"/>
  <c r="F19" i="33"/>
  <c r="I19" i="33" s="1"/>
  <c r="E19" i="33"/>
  <c r="D20" i="33"/>
  <c r="G18" i="33"/>
  <c r="J18" i="33" s="1"/>
  <c r="H18" i="33"/>
  <c r="F9" i="24"/>
  <c r="B20" i="15"/>
  <c r="B39" i="14"/>
  <c r="B36" i="14"/>
  <c r="B13" i="14"/>
  <c r="B3" i="15"/>
  <c r="C3" i="15" s="1"/>
  <c r="C4" i="15" s="1"/>
  <c r="B3" i="14"/>
  <c r="B16" i="14"/>
  <c r="B46" i="14"/>
  <c r="B38" i="14"/>
  <c r="B6" i="14"/>
  <c r="B35" i="14"/>
  <c r="B6" i="15"/>
  <c r="B52" i="14"/>
  <c r="B19" i="15"/>
  <c r="B44" i="14"/>
  <c r="B18" i="14"/>
  <c r="B17" i="14"/>
  <c r="B37" i="14"/>
  <c r="B10" i="15"/>
  <c r="B24" i="14"/>
  <c r="B7" i="15"/>
  <c r="B9" i="15"/>
  <c r="B22" i="15"/>
  <c r="B28" i="14"/>
  <c r="B23" i="14"/>
  <c r="B26" i="14"/>
  <c r="B48" i="14"/>
  <c r="B30" i="14"/>
  <c r="B18" i="15"/>
  <c r="B4" i="14"/>
  <c r="B4" i="15"/>
  <c r="B8" i="15"/>
  <c r="B8" i="14"/>
  <c r="B14" i="14"/>
  <c r="B27" i="14"/>
  <c r="B21" i="15"/>
  <c r="B12" i="15"/>
  <c r="B5" i="14"/>
  <c r="B15" i="15"/>
  <c r="B21" i="14"/>
  <c r="B11" i="14"/>
  <c r="B11" i="15"/>
  <c r="H4" i="14"/>
  <c r="E4" i="14"/>
  <c r="F5" i="14" s="1"/>
  <c r="D20" i="32" l="1"/>
  <c r="F11" i="32"/>
  <c r="F20" i="33"/>
  <c r="I20" i="33" s="1"/>
  <c r="E20" i="33"/>
  <c r="D21" i="33"/>
  <c r="G19" i="33"/>
  <c r="J19" i="33" s="1"/>
  <c r="H19" i="33"/>
  <c r="G9" i="24"/>
  <c r="I8" i="24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N9" i="24" l="1"/>
  <c r="H9" i="24"/>
  <c r="E9" i="24"/>
  <c r="L9" i="24"/>
  <c r="M9" i="24" s="1"/>
  <c r="E21" i="32"/>
  <c r="C21" i="32" s="1"/>
  <c r="G11" i="32"/>
  <c r="D22" i="33"/>
  <c r="F21" i="33"/>
  <c r="I21" i="33" s="1"/>
  <c r="E21" i="33"/>
  <c r="G20" i="33"/>
  <c r="J20" i="33" s="1"/>
  <c r="H20" i="33"/>
  <c r="F10" i="24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D21" i="32" l="1"/>
  <c r="F12" i="32"/>
  <c r="D23" i="33"/>
  <c r="G21" i="33"/>
  <c r="J21" i="33" s="1"/>
  <c r="H21" i="33"/>
  <c r="F22" i="33"/>
  <c r="I22" i="33" s="1"/>
  <c r="E22" i="33"/>
  <c r="G10" i="24"/>
  <c r="H10" i="24" s="1"/>
  <c r="I9" i="24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G7" i="15"/>
  <c r="I7" i="15" s="1"/>
  <c r="J6" i="15"/>
  <c r="K6" i="15" s="1"/>
  <c r="L10" i="24" l="1"/>
  <c r="M10" i="24" s="1"/>
  <c r="N10" i="24"/>
  <c r="E10" i="24"/>
  <c r="G10" i="17"/>
  <c r="E22" i="32"/>
  <c r="C22" i="32" s="1"/>
  <c r="G12" i="32"/>
  <c r="D24" i="33"/>
  <c r="F23" i="33"/>
  <c r="I23" i="33" s="1"/>
  <c r="E23" i="33"/>
  <c r="G22" i="33"/>
  <c r="J22" i="33" s="1"/>
  <c r="H22" i="33"/>
  <c r="F11" i="24"/>
  <c r="L4" i="15"/>
  <c r="M4" i="15" s="1"/>
  <c r="L5" i="15"/>
  <c r="M5" i="15" s="1"/>
  <c r="H6" i="14"/>
  <c r="E6" i="14"/>
  <c r="F7" i="14" s="1"/>
  <c r="G15" i="17"/>
  <c r="G5" i="17"/>
  <c r="G24" i="17"/>
  <c r="G30" i="17"/>
  <c r="G25" i="17"/>
  <c r="L6" i="15"/>
  <c r="M6" i="15" s="1"/>
  <c r="G8" i="15"/>
  <c r="I8" i="15" s="1"/>
  <c r="J7" i="15"/>
  <c r="K7" i="15" s="1"/>
  <c r="L7" i="15" s="1"/>
  <c r="M7" i="15" s="1"/>
  <c r="G20" i="17" l="1"/>
  <c r="D22" i="32"/>
  <c r="F13" i="32"/>
  <c r="F24" i="33"/>
  <c r="I24" i="33" s="1"/>
  <c r="E24" i="33"/>
  <c r="D25" i="33"/>
  <c r="G23" i="33"/>
  <c r="J23" i="33" s="1"/>
  <c r="H23" i="33"/>
  <c r="G11" i="24"/>
  <c r="H11" i="24" s="1"/>
  <c r="I10" i="24"/>
  <c r="D7" i="14"/>
  <c r="G7" i="14"/>
  <c r="I6" i="14"/>
  <c r="J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G9" i="15"/>
  <c r="I9" i="15" s="1"/>
  <c r="J8" i="15"/>
  <c r="K8" i="15" s="1"/>
  <c r="L8" i="15" s="1"/>
  <c r="M8" i="15" s="1"/>
  <c r="L11" i="24" l="1"/>
  <c r="M11" i="24" s="1"/>
  <c r="N11" i="24"/>
  <c r="E23" i="32"/>
  <c r="C23" i="32" s="1"/>
  <c r="G13" i="32"/>
  <c r="G24" i="33"/>
  <c r="J24" i="33" s="1"/>
  <c r="H24" i="33"/>
  <c r="F25" i="33"/>
  <c r="I25" i="33" s="1"/>
  <c r="E25" i="33"/>
  <c r="D26" i="33"/>
  <c r="F12" i="24"/>
  <c r="E11" i="24"/>
  <c r="H7" i="14"/>
  <c r="E7" i="14"/>
  <c r="F8" i="14" s="1"/>
  <c r="G10" i="15"/>
  <c r="I10" i="15" s="1"/>
  <c r="J9" i="15"/>
  <c r="K9" i="15" s="1"/>
  <c r="L9" i="15" s="1"/>
  <c r="M9" i="15" s="1"/>
  <c r="D23" i="32" l="1"/>
  <c r="F14" i="32"/>
  <c r="F26" i="33"/>
  <c r="I26" i="33" s="1"/>
  <c r="E26" i="33"/>
  <c r="D27" i="33"/>
  <c r="G25" i="33"/>
  <c r="J25" i="33" s="1"/>
  <c r="H25" i="33"/>
  <c r="I11" i="24"/>
  <c r="G12" i="24"/>
  <c r="G8" i="14"/>
  <c r="D8" i="14"/>
  <c r="I7" i="14"/>
  <c r="J7" i="14" s="1"/>
  <c r="G11" i="15"/>
  <c r="I11" i="15" s="1"/>
  <c r="J10" i="15"/>
  <c r="K10" i="15" s="1"/>
  <c r="N12" i="24" l="1"/>
  <c r="H12" i="24"/>
  <c r="E12" i="24"/>
  <c r="L12" i="24"/>
  <c r="M12" i="24" s="1"/>
  <c r="E24" i="32"/>
  <c r="C24" i="32" s="1"/>
  <c r="G14" i="32"/>
  <c r="G26" i="33"/>
  <c r="J26" i="33" s="1"/>
  <c r="H26" i="33"/>
  <c r="F27" i="33"/>
  <c r="I27" i="33" s="1"/>
  <c r="E27" i="33"/>
  <c r="D28" i="33"/>
  <c r="F13" i="24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D24" i="32" l="1"/>
  <c r="F28" i="33"/>
  <c r="I28" i="33" s="1"/>
  <c r="E28" i="33"/>
  <c r="D29" i="33"/>
  <c r="G27" i="33"/>
  <c r="J27" i="33" s="1"/>
  <c r="H27" i="33"/>
  <c r="G13" i="24"/>
  <c r="I12" i="24"/>
  <c r="D9" i="14"/>
  <c r="G9" i="14"/>
  <c r="G13" i="15"/>
  <c r="I13" i="15" s="1"/>
  <c r="J12" i="15"/>
  <c r="K12" i="15" s="1"/>
  <c r="L12" i="15" s="1"/>
  <c r="M12" i="15" s="1"/>
  <c r="N13" i="24" l="1"/>
  <c r="H13" i="24"/>
  <c r="E13" i="24"/>
  <c r="L13" i="24"/>
  <c r="M13" i="24" s="1"/>
  <c r="E25" i="32"/>
  <c r="C25" i="32" s="1"/>
  <c r="F15" i="32"/>
  <c r="G28" i="33"/>
  <c r="J28" i="33" s="1"/>
  <c r="H28" i="33"/>
  <c r="F29" i="33"/>
  <c r="I29" i="33" s="1"/>
  <c r="E29" i="33"/>
  <c r="D30" i="33"/>
  <c r="D31" i="33" s="1"/>
  <c r="F14" i="24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D25" i="32" l="1"/>
  <c r="G15" i="32"/>
  <c r="F30" i="33"/>
  <c r="I30" i="33" s="1"/>
  <c r="E30" i="33"/>
  <c r="G29" i="33"/>
  <c r="J29" i="33" s="1"/>
  <c r="H29" i="33"/>
  <c r="I13" i="24"/>
  <c r="G14" i="24"/>
  <c r="G10" i="14"/>
  <c r="D10" i="14"/>
  <c r="G15" i="15"/>
  <c r="I15" i="15" s="1"/>
  <c r="J14" i="15"/>
  <c r="K14" i="15" s="1"/>
  <c r="L14" i="15" s="1"/>
  <c r="M14" i="15" s="1"/>
  <c r="N14" i="24" l="1"/>
  <c r="H14" i="24"/>
  <c r="I14" i="24" s="1"/>
  <c r="L14" i="24"/>
  <c r="E26" i="32"/>
  <c r="C26" i="32" s="1"/>
  <c r="F16" i="32"/>
  <c r="G30" i="33"/>
  <c r="J30" i="33" s="1"/>
  <c r="M5" i="33" s="1"/>
  <c r="H30" i="33"/>
  <c r="E14" i="24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N15" i="24" l="1"/>
  <c r="O14" i="24" s="1"/>
  <c r="O12" i="24"/>
  <c r="L15" i="24"/>
  <c r="M14" i="24"/>
  <c r="D26" i="32"/>
  <c r="G16" i="32"/>
  <c r="I15" i="24"/>
  <c r="D11" i="14"/>
  <c r="G11" i="14"/>
  <c r="G17" i="15"/>
  <c r="I17" i="15" s="1"/>
  <c r="J16" i="15"/>
  <c r="K16" i="15" s="1"/>
  <c r="L16" i="15" s="1"/>
  <c r="M16" i="15" s="1"/>
  <c r="O6" i="24" l="1"/>
  <c r="O11" i="24"/>
  <c r="O10" i="24"/>
  <c r="O5" i="24"/>
  <c r="O9" i="24"/>
  <c r="O7" i="24"/>
  <c r="O13" i="24"/>
  <c r="O4" i="24"/>
  <c r="P5" i="24" s="1"/>
  <c r="O3" i="24"/>
  <c r="O2" i="24"/>
  <c r="O8" i="24"/>
  <c r="P2" i="24"/>
  <c r="E27" i="32"/>
  <c r="C27" i="32" s="1"/>
  <c r="K2" i="24"/>
  <c r="J2" i="24"/>
  <c r="K3" i="24"/>
  <c r="J3" i="24"/>
  <c r="K4" i="24"/>
  <c r="J4" i="24"/>
  <c r="K5" i="24"/>
  <c r="J5" i="24"/>
  <c r="K6" i="24"/>
  <c r="J6" i="24"/>
  <c r="K7" i="24"/>
  <c r="J7" i="24"/>
  <c r="K8" i="24"/>
  <c r="J8" i="24"/>
  <c r="K9" i="24"/>
  <c r="J9" i="24"/>
  <c r="K10" i="24"/>
  <c r="J10" i="24"/>
  <c r="K11" i="24"/>
  <c r="J11" i="24"/>
  <c r="K12" i="24"/>
  <c r="J12" i="24"/>
  <c r="K13" i="24"/>
  <c r="K14" i="24"/>
  <c r="J13" i="24"/>
  <c r="J14" i="24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P10" i="24" l="1"/>
  <c r="P8" i="24"/>
  <c r="P6" i="24"/>
  <c r="P14" i="24"/>
  <c r="P7" i="24"/>
  <c r="O15" i="24"/>
  <c r="P12" i="24"/>
  <c r="P13" i="24"/>
  <c r="P9" i="24"/>
  <c r="P3" i="24"/>
  <c r="P4" i="24"/>
  <c r="P11" i="24"/>
  <c r="D27" i="32"/>
  <c r="F17" i="32"/>
  <c r="J15" i="24"/>
  <c r="D12" i="14"/>
  <c r="G12" i="14"/>
  <c r="G19" i="15"/>
  <c r="I19" i="15" s="1"/>
  <c r="J18" i="15"/>
  <c r="K18" i="15" s="1"/>
  <c r="L18" i="15" s="1"/>
  <c r="M18" i="15" s="1"/>
  <c r="E28" i="32" l="1"/>
  <c r="C28" i="32" s="1"/>
  <c r="G17" i="32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D28" i="32" l="1"/>
  <c r="G13" i="14"/>
  <c r="D13" i="14"/>
  <c r="G21" i="15"/>
  <c r="I21" i="15" s="1"/>
  <c r="J20" i="15"/>
  <c r="K20" i="15" s="1"/>
  <c r="L20" i="15" s="1"/>
  <c r="M20" i="15" s="1"/>
  <c r="E29" i="32" l="1"/>
  <c r="C29" i="32" s="1"/>
  <c r="F18" i="32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D29" i="32" l="1"/>
  <c r="G18" i="32"/>
  <c r="D14" i="14"/>
  <c r="G14" i="14"/>
  <c r="G23" i="15"/>
  <c r="I23" i="15" s="1"/>
  <c r="J23" i="15" s="1"/>
  <c r="K23" i="15" s="1"/>
  <c r="J22" i="15"/>
  <c r="K22" i="15" s="1"/>
  <c r="L22" i="15" s="1"/>
  <c r="M22" i="15" s="1"/>
  <c r="E30" i="32" l="1"/>
  <c r="C30" i="32" s="1"/>
  <c r="F19" i="32"/>
  <c r="H14" i="14"/>
  <c r="I14" i="14" s="1"/>
  <c r="J14" i="14" s="1"/>
  <c r="E14" i="14"/>
  <c r="F15" i="14" s="1"/>
  <c r="L23" i="15"/>
  <c r="D30" i="32" l="1"/>
  <c r="E31" i="32" s="1"/>
  <c r="C31" i="32" s="1"/>
  <c r="D31" i="32" s="1"/>
  <c r="G19" i="32"/>
  <c r="D15" i="14"/>
  <c r="G15" i="14"/>
  <c r="M23" i="15"/>
  <c r="N17" i="15"/>
  <c r="H15" i="14" l="1"/>
  <c r="I15" i="14" s="1"/>
  <c r="J15" i="14" s="1"/>
  <c r="E15" i="14"/>
  <c r="F16" i="14" s="1"/>
  <c r="F20" i="32" l="1"/>
  <c r="G16" i="14"/>
  <c r="D16" i="14"/>
  <c r="G20" i="32" l="1"/>
  <c r="E16" i="14"/>
  <c r="F17" i="14" s="1"/>
  <c r="H16" i="14"/>
  <c r="I16" i="14" s="1"/>
  <c r="J16" i="14" s="1"/>
  <c r="G17" i="14" l="1"/>
  <c r="D17" i="14"/>
  <c r="F21" i="32" l="1"/>
  <c r="E17" i="14"/>
  <c r="F18" i="14" s="1"/>
  <c r="H17" i="14"/>
  <c r="I17" i="14" s="1"/>
  <c r="J17" i="14" s="1"/>
  <c r="G21" i="32" l="1"/>
  <c r="G18" i="14"/>
  <c r="D18" i="14"/>
  <c r="F22" i="32" l="1"/>
  <c r="G22" i="32" s="1"/>
  <c r="E18" i="14"/>
  <c r="F19" i="14" s="1"/>
  <c r="H18" i="14"/>
  <c r="I18" i="14" s="1"/>
  <c r="J18" i="14" s="1"/>
  <c r="D19" i="14" l="1"/>
  <c r="G19" i="14"/>
  <c r="H19" i="14" l="1"/>
  <c r="I19" i="14" s="1"/>
  <c r="J19" i="14" s="1"/>
  <c r="E19" i="14"/>
  <c r="F20" i="14" s="1"/>
  <c r="F23" i="32" l="1"/>
  <c r="G23" i="32" s="1"/>
  <c r="G20" i="14"/>
  <c r="D20" i="14"/>
  <c r="E20" i="14" l="1"/>
  <c r="F21" i="14" s="1"/>
  <c r="H20" i="14"/>
  <c r="I20" i="14" s="1"/>
  <c r="J20" i="14" s="1"/>
  <c r="F24" i="32" l="1"/>
  <c r="G24" i="32" s="1"/>
  <c r="D21" i="14"/>
  <c r="G21" i="14"/>
  <c r="H21" i="14" l="1"/>
  <c r="I21" i="14" s="1"/>
  <c r="J21" i="14" s="1"/>
  <c r="E21" i="14"/>
  <c r="F22" i="14" s="1"/>
  <c r="F25" i="32" l="1"/>
  <c r="G25" i="32" s="1"/>
  <c r="G22" i="14"/>
  <c r="D22" i="14"/>
  <c r="E22" i="14" l="1"/>
  <c r="F23" i="14" s="1"/>
  <c r="H22" i="14"/>
  <c r="I22" i="14" s="1"/>
  <c r="J22" i="14" s="1"/>
  <c r="F26" i="32" l="1"/>
  <c r="G26" i="32" s="1"/>
  <c r="D23" i="14"/>
  <c r="G23" i="14"/>
  <c r="H23" i="14" l="1"/>
  <c r="I23" i="14" s="1"/>
  <c r="J23" i="14" s="1"/>
  <c r="E23" i="14"/>
  <c r="F24" i="14" s="1"/>
  <c r="D24" i="14" l="1"/>
  <c r="G24" i="14"/>
  <c r="F27" i="32" l="1"/>
  <c r="G27" i="32" s="1"/>
  <c r="E24" i="14"/>
  <c r="F25" i="14" s="1"/>
  <c r="H24" i="14"/>
  <c r="I24" i="14" s="1"/>
  <c r="J24" i="14" s="1"/>
  <c r="G25" i="14" l="1"/>
  <c r="D25" i="14"/>
  <c r="F28" i="32" l="1"/>
  <c r="G28" i="32" s="1"/>
  <c r="H25" i="14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F29" i="32" l="1"/>
  <c r="G29" i="32" s="1"/>
  <c r="G27" i="14"/>
  <c r="D27" i="14"/>
  <c r="H27" i="14" l="1"/>
  <c r="I27" i="14" s="1"/>
  <c r="J27" i="14" s="1"/>
  <c r="E27" i="14"/>
  <c r="F28" i="14" s="1"/>
  <c r="D28" i="14" l="1"/>
  <c r="G28" i="14"/>
  <c r="F30" i="32" l="1"/>
  <c r="G30" i="32" s="1"/>
  <c r="E28" i="14"/>
  <c r="F29" i="14" s="1"/>
  <c r="H28" i="14"/>
  <c r="I28" i="14" s="1"/>
  <c r="J28" i="14" s="1"/>
  <c r="G29" i="14" l="1"/>
  <c r="D29" i="14"/>
  <c r="F31" i="32" l="1"/>
  <c r="G31" i="32" s="1"/>
  <c r="M6" i="32" s="1"/>
  <c r="H29" i="14"/>
  <c r="I29" i="14" s="1"/>
  <c r="J29" i="14" s="1"/>
  <c r="E29" i="14"/>
  <c r="F30" i="14" s="1"/>
  <c r="E32" i="32" l="1"/>
  <c r="D30" i="14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 s="1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 s="1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O1" i="14" l="1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<sst xmlns="http://schemas.openxmlformats.org/spreadsheetml/2006/main" count="696" uniqueCount="165">
  <si>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</si>
  <si>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</si>
  <si>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</si>
  <si>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</si>
  <si>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</si>
  <si>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</si>
  <si>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</si>
  <si>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</si>
  <si>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</si>
  <si>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</si>
  <si>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</si>
  <si>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</si>
  <si>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</si>
  <si>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</si>
  <si>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</si>
  <si>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</si>
  <si>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</si>
  <si>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</si>
  <si>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</si>
  <si>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</si>
  <si>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</si>
  <si>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</si>
  <si>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</si>
  <si>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</si>
  <si>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</si>
  <si>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</si>
  <si>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</si>
  <si>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</si>
  <si>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</si>
  <si>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</si>
  <si>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</si>
  <si>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</si>
  <si>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</si>
  <si>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</si>
  <si>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</si>
  <si>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</si>
  <si>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</si>
  <si>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</si>
  <si>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</si>
  <si>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</si>
  <si>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</si>
  <si>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</si>
  <si>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</si>
  <si>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</si>
  <si>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</si>
  <si>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</si>
  <si>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</si>
  <si>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</si>
  <si>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</si>
  <si>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</si>
  <si>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</si>
  <si>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</si>
  <si>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</si>
  <si>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</si>
  <si>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</si>
  <si>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</si>
  <si>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</si>
  <si>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</si>
  <si>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</si>
  <si>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</si>
  <si>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</si>
  <si>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</si>
  <si>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</si>
  <si>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</si>
  <si>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</si>
  <si>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</si>
  <si>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</si>
  <si>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</si>
  <si>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</si>
  <si>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</si>
  <si>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</si>
  <si>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</si>
  <si>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</si>
  <si>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</si>
  <si>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</si>
  <si>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</si>
  <si>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</si>
  <si>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</si>
  <si>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</si>
  <si>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</si>
  <si>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</si>
  <si>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</si>
  <si>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</si>
  <si>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</si>
  <si>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</si>
  <si>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</si>
  <si>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</si>
  <si>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</si>
  <si>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</si>
  <si>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</si>
  <si>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</si>
  <si>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</si>
  <si>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</si>
  <si>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</si>
  <si>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</si>
  <si>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</si>
  <si>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</si>
  <si>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</si>
  <si>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</si>
  <si>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</si>
  <si>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</si>
  <si>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</si>
  <si>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</si>
  <si>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</si>
  <si>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</si>
  <si>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</si>
  <si>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</si>
  <si>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</si>
  <si>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</si>
  <si>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</si>
  <si>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</si>
  <si>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</si>
  <si>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</si>
  <si>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</si>
  <si>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</si>
  <si>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</si>
  <si>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</si>
  <si>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</si>
  <si>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</si>
  <si>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</si>
  <si>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</si>
  <si>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</si>
  <si>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</si>
  <si>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</si>
  <si>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</si>
  <si>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</si>
  <si>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</si>
  <si>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</si>
  <si>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</si>
  <si>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</si>
  <si>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</si>
  <si>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</si>
  <si>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</si>
  <si>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</si>
  <si>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</si>
  <si>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</si>
  <si>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</si>
  <si>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</si>
  <si>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</si>
  <si>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</si>
  <si>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</si>
  <si>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gamma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</si>
  <si>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</si>
  <si>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</si>
  <si>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</si>
  <si>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</si>
  <si>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</si>
  <si>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</si>
  <si>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</si>
  <si>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</si>
  <si>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</si>
  <si>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N</t>
  </si>
  <si>
    <t>Lower 95.0%</t>
  </si>
  <si>
    <t>Upper 95.0%</t>
  </si>
  <si>
    <t>X Variable 2</t>
  </si>
  <si>
    <t>X Variable 3</t>
  </si>
  <si>
    <t>X Variable 4</t>
  </si>
  <si>
    <t>X Variable 5</t>
  </si>
  <si>
    <t>Trend&amp; Seas</t>
  </si>
  <si>
    <t>Historical</t>
  </si>
  <si>
    <t>Poisson Fit</t>
  </si>
  <si>
    <t>Normal Fit</t>
  </si>
  <si>
    <t>NormFitCum</t>
  </si>
  <si>
    <t>PossFitCum</t>
  </si>
  <si>
    <t>3.ArdiData28Fixed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</si>
</sst>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16" xfId="0" applyFont="1" applyFill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9" fillId="0" borderId="14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10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4" fillId="0" borderId="0" xfId="2" applyNumberFormat="1" applyFont="1" applyBorder="1" applyAlignment="1">
      <alignment horizontal="left"/>
    </xf>
    <xf numFmtId="164" fontId="10" fillId="8" borderId="0" xfId="2" applyNumberFormat="1" applyFont="1" applyFill="1"/>
    <xf numFmtId="166" fontId="10" fillId="8" borderId="0" xfId="2" applyNumberFormat="1" applyFont="1" applyFill="1"/>
    <xf numFmtId="0" fontId="3" fillId="0" borderId="0" xfId="2" applyFont="1" applyAlignment="1">
      <alignment horizontal="center"/>
    </xf>
    <xf numFmtId="0" fontId="3" fillId="10" borderId="0" xfId="2" applyFont="1" applyFill="1" applyAlignment="1">
      <alignment horizontal="center"/>
    </xf>
    <xf numFmtId="0" fontId="3" fillId="11" borderId="0" xfId="2" applyFont="1" applyFill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64" fontId="3" fillId="0" borderId="0" xfId="2" applyNumberFormat="1"/>
    <xf numFmtId="1" fontId="3" fillId="0" borderId="0" xfId="2" applyNumberFormat="1"/>
    <xf numFmtId="0" fontId="3" fillId="0" borderId="0" xfId="2" applyFont="1" applyAlignment="1">
      <alignment horizontal="right"/>
    </xf>
    <xf numFmtId="1" fontId="4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65" fontId="3" fillId="0" borderId="0" xfId="2" applyNumberFormat="1"/>
    <xf numFmtId="1" fontId="10" fillId="2" borderId="0" xfId="2" applyNumberFormat="1" applyFont="1" applyFill="1" applyBorder="1" applyAlignment="1">
      <alignment horizontal="center"/>
    </xf>
    <xf numFmtId="164" fontId="3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6" fillId="9" borderId="4" xfId="0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9" fillId="0" borderId="14" xfId="0" applyNumberFormat="1" applyFont="1" applyFill="1" applyBorder="1" applyAlignment="1">
      <alignment horizontal="center"/>
    </xf>
    <xf numFmtId="0" fontId="5" fillId="0" borderId="0" xfId="1" applyFont="1"/>
    <xf numFmtId="0" fontId="13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16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4" fillId="0" borderId="0" xfId="2" applyFont="1" applyFill="1"/>
    <xf numFmtId="0" fontId="14" fillId="0" borderId="2" xfId="2" applyFont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2" fontId="14" fillId="0" borderId="1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4" fillId="0" borderId="4" xfId="2" applyFont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0" fontId="5" fillId="0" borderId="0" xfId="4" applyFont="1"/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14" fillId="0" borderId="7" xfId="2" applyNumberFormat="1" applyFont="1" applyBorder="1" applyAlignment="1">
      <alignment horizontal="center"/>
    </xf>
    <xf numFmtId="1" fontId="14" fillId="0" borderId="14" xfId="2" applyNumberFormat="1" applyFont="1" applyBorder="1" applyAlignment="1">
      <alignment horizontal="center"/>
    </xf>
    <xf numFmtId="2" fontId="14" fillId="0" borderId="14" xfId="2" applyNumberFormat="1" applyFont="1" applyBorder="1" applyAlignment="1">
      <alignment horizontal="center"/>
    </xf>
    <xf numFmtId="2" fontId="14" fillId="0" borderId="7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7" fillId="0" borderId="8" xfId="2" applyFont="1" applyFill="1" applyBorder="1"/>
    <xf numFmtId="0" fontId="17" fillId="0" borderId="9" xfId="2" applyFont="1" applyFill="1" applyBorder="1"/>
    <xf numFmtId="0" fontId="17" fillId="0" borderId="15" xfId="2" applyFont="1" applyFill="1" applyBorder="1"/>
    <xf numFmtId="166" fontId="17" fillId="0" borderId="8" xfId="2" applyNumberFormat="1" applyFont="1" applyFill="1" applyBorder="1"/>
    <xf numFmtId="166" fontId="17" fillId="0" borderId="9" xfId="2" applyNumberFormat="1" applyFont="1" applyFill="1" applyBorder="1"/>
    <xf numFmtId="166" fontId="17" fillId="0" borderId="15" xfId="2" applyNumberFormat="1" applyFont="1" applyFill="1" applyBorder="1"/>
    <xf numFmtId="0" fontId="14" fillId="0" borderId="10" xfId="2" applyFont="1" applyBorder="1"/>
    <xf numFmtId="0" fontId="14" fillId="0" borderId="11" xfId="2" applyFont="1" applyBorder="1"/>
    <xf numFmtId="0" fontId="14" fillId="0" borderId="1" xfId="2" applyFont="1" applyBorder="1"/>
    <xf numFmtId="0" fontId="14" fillId="14" borderId="0" xfId="2" applyFont="1" applyFill="1"/>
    <xf numFmtId="0" fontId="18" fillId="17" borderId="0" xfId="2" applyFont="1" applyFill="1" applyAlignment="1">
      <alignment horizontal="center" vertical="center"/>
    </xf>
    <xf numFmtId="164" fontId="18" fillId="17" borderId="0" xfId="2" applyNumberFormat="1" applyFont="1" applyFill="1" applyAlignment="1">
      <alignment horizontal="center" vertical="center"/>
    </xf>
    <xf numFmtId="165" fontId="18" fillId="17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left"/>
    </xf>
    <xf numFmtId="165" fontId="14" fillId="0" borderId="0" xfId="2" applyNumberFormat="1" applyFont="1" applyAlignment="1">
      <alignment horizontal="center"/>
    </xf>
    <xf numFmtId="1" fontId="18" fillId="16" borderId="0" xfId="2" applyNumberFormat="1" applyFont="1" applyFill="1" applyBorder="1" applyAlignment="1">
      <alignment horizontal="center"/>
    </xf>
    <xf numFmtId="164" fontId="18" fillId="12" borderId="0" xfId="2" applyNumberFormat="1" applyFont="1" applyFill="1" applyAlignment="1">
      <alignment horizontal="center"/>
    </xf>
    <xf numFmtId="2" fontId="14" fillId="0" borderId="0" xfId="2" applyNumberFormat="1" applyFont="1" applyAlignment="1">
      <alignment horizontal="center"/>
    </xf>
    <xf numFmtId="1" fontId="18" fillId="15" borderId="0" xfId="2" applyNumberFormat="1" applyFont="1" applyFill="1" applyAlignment="1">
      <alignment horizontal="center"/>
    </xf>
    <xf numFmtId="167" fontId="14" fillId="0" borderId="0" xfId="2" applyNumberFormat="1" applyFont="1" applyAlignment="1">
      <alignment horizontal="center"/>
    </xf>
    <xf numFmtId="2" fontId="15" fillId="2" borderId="0" xfId="2" applyNumberFormat="1" applyFont="1" applyFill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Alignment="1">
      <alignment horizontal="center"/>
    </xf>
    <xf numFmtId="0" fontId="14" fillId="0" borderId="9" xfId="2" applyFont="1" applyBorder="1"/>
    <xf numFmtId="167" fontId="14" fillId="0" borderId="9" xfId="2" applyNumberFormat="1" applyFont="1" applyBorder="1"/>
    <xf numFmtId="0" fontId="14" fillId="2" borderId="0" xfId="2" applyFont="1" applyFill="1"/>
    <xf numFmtId="0" fontId="19" fillId="2" borderId="0" xfId="2" applyFont="1" applyFill="1"/>
    <xf numFmtId="0" fontId="19" fillId="0" borderId="0" xfId="2" applyFont="1" applyFill="1"/>
    <xf numFmtId="0" fontId="5" fillId="0" borderId="0" xfId="1" applyFont="1" applyFill="1"/>
    <xf numFmtId="2" fontId="14" fillId="0" borderId="9" xfId="2" applyNumberFormat="1" applyFont="1" applyBorder="1"/>
    <xf numFmtId="0" fontId="15" fillId="0" borderId="8" xfId="2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14" fillId="0" borderId="0" xfId="2" applyNumberFormat="1" applyFont="1" applyAlignment="1">
      <alignment horizontal="center"/>
    </xf>
    <xf numFmtId="2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/>
    <xf numFmtId="0" fontId="0" fillId="0" borderId="0" xfId="0" applyFill="1" applyAlignment="1">
      <alignment horizontal="right"/>
    </xf>
    <xf numFmtId="0" fontId="14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15" fillId="2" borderId="0" xfId="2" applyNumberFormat="1" applyFont="1" applyFill="1" applyAlignment="1">
      <alignment horizontal="center"/>
    </xf>
    <xf numFmtId="1" fontId="18" fillId="17" borderId="0" xfId="2" applyNumberFormat="1" applyFont="1" applyFill="1" applyAlignment="1">
      <alignment horizontal="center" vertical="center"/>
    </xf>
    <xf numFmtId="0" fontId="5" fillId="0" borderId="10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" fontId="14" fillId="0" borderId="0" xfId="2" applyNumberFormat="1" applyFont="1" applyAlignment="1">
      <alignment horizontal="center"/>
    </xf>
    <xf numFmtId="166" fontId="17" fillId="0" borderId="15" xfId="2" applyNumberFormat="1" applyFont="1" applyBorder="1"/>
    <xf numFmtId="0" fontId="17" fillId="0" borderId="15" xfId="2" applyFont="1" applyBorder="1"/>
    <xf numFmtId="166" fontId="17" fillId="0" borderId="9" xfId="2" applyNumberFormat="1" applyFont="1" applyBorder="1"/>
    <xf numFmtId="0" fontId="17" fillId="0" borderId="9" xfId="2" applyFont="1" applyBorder="1"/>
    <xf numFmtId="166" fontId="17" fillId="0" borderId="8" xfId="2" applyNumberFormat="1" applyFont="1" applyBorder="1"/>
    <xf numFmtId="0" fontId="17" fillId="0" borderId="8" xfId="2" applyFont="1" applyBorder="1"/>
    <xf numFmtId="1" fontId="14" fillId="0" borderId="2" xfId="2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4" applyFont="1" applyFill="1"/>
    <xf numFmtId="0" fontId="5" fillId="0" borderId="0" xfId="0" applyFont="1" applyFill="1"/>
    <xf numFmtId="0" fontId="15" fillId="0" borderId="13" xfId="2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3.5714285714285712E-2</c:v>
                </c:pt>
                <c:pt idx="2">
                  <c:v>0.17857142857142858</c:v>
                </c:pt>
                <c:pt idx="3">
                  <c:v>0.13095238095238096</c:v>
                </c:pt>
                <c:pt idx="4">
                  <c:v>0.14285714285714285</c:v>
                </c:pt>
                <c:pt idx="5">
                  <c:v>0.20238095238095238</c:v>
                </c:pt>
                <c:pt idx="6">
                  <c:v>0.11904761904761904</c:v>
                </c:pt>
                <c:pt idx="7">
                  <c:v>7.1428571428571425E-2</c:v>
                </c:pt>
                <c:pt idx="8">
                  <c:v>1.1904761904761904E-2</c:v>
                </c:pt>
                <c:pt idx="9">
                  <c:v>4.7619047619047616E-2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E8-8562-841CDCD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3.5714285714285712E-2</c:v>
                </c:pt>
                <c:pt idx="2">
                  <c:v>0.17857142857142858</c:v>
                </c:pt>
                <c:pt idx="3">
                  <c:v>0.13095238095238096</c:v>
                </c:pt>
                <c:pt idx="4">
                  <c:v>0.14285714285714285</c:v>
                </c:pt>
                <c:pt idx="5">
                  <c:v>0.20238095238095238</c:v>
                </c:pt>
                <c:pt idx="6">
                  <c:v>0.11904761904761904</c:v>
                </c:pt>
                <c:pt idx="7">
                  <c:v>7.1428571428571425E-2</c:v>
                </c:pt>
                <c:pt idx="8">
                  <c:v>1.1904761904761904E-2</c:v>
                </c:pt>
                <c:pt idx="9">
                  <c:v>4.7619047619047616E-2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FEF-BDAE-290B25F6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3.5714285714285712E-2</c:v>
                </c:pt>
                <c:pt idx="2">
                  <c:v>0.17857142857142858</c:v>
                </c:pt>
                <c:pt idx="3">
                  <c:v>0.13095238095238096</c:v>
                </c:pt>
                <c:pt idx="4">
                  <c:v>0.14285714285714285</c:v>
                </c:pt>
                <c:pt idx="5">
                  <c:v>0.20238095238095238</c:v>
                </c:pt>
                <c:pt idx="6">
                  <c:v>0.11904761904761904</c:v>
                </c:pt>
                <c:pt idx="7">
                  <c:v>7.1428571428571425E-2</c:v>
                </c:pt>
                <c:pt idx="8">
                  <c:v>1.1904761904761904E-2</c:v>
                </c:pt>
                <c:pt idx="9">
                  <c:v>4.7619047619047616E-2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696-8580-61712A3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'1.ArdiData84Var'!$B$3:$B$86</c:f>
              <c:numCache>
                <c:formatCode>General</c:formatCode>
                <c:ptCount val="84"/>
                <c:pt idx="0">
                  <c:v>49</c:v>
                </c:pt>
                <c:pt idx="1">
                  <c:v>51</c:v>
                </c:pt>
                <c:pt idx="2">
                  <c:v>49</c:v>
                </c:pt>
                <c:pt idx="3">
                  <c:v>53</c:v>
                </c:pt>
                <c:pt idx="4">
                  <c:v>59</c:v>
                </c:pt>
                <c:pt idx="5">
                  <c:v>56</c:v>
                </c:pt>
                <c:pt idx="6">
                  <c:v>59</c:v>
                </c:pt>
                <c:pt idx="7">
                  <c:v>57</c:v>
                </c:pt>
                <c:pt idx="8">
                  <c:v>22</c:v>
                </c:pt>
                <c:pt idx="9">
                  <c:v>54</c:v>
                </c:pt>
                <c:pt idx="10">
                  <c:v>49</c:v>
                </c:pt>
                <c:pt idx="11">
                  <c:v>29</c:v>
                </c:pt>
                <c:pt idx="12">
                  <c:v>42</c:v>
                </c:pt>
                <c:pt idx="13">
                  <c:v>20</c:v>
                </c:pt>
                <c:pt idx="14">
                  <c:v>30</c:v>
                </c:pt>
                <c:pt idx="15">
                  <c:v>37</c:v>
                </c:pt>
                <c:pt idx="16">
                  <c:v>42</c:v>
                </c:pt>
                <c:pt idx="17">
                  <c:v>41</c:v>
                </c:pt>
                <c:pt idx="18">
                  <c:v>58</c:v>
                </c:pt>
                <c:pt idx="19">
                  <c:v>51</c:v>
                </c:pt>
                <c:pt idx="20">
                  <c:v>33</c:v>
                </c:pt>
                <c:pt idx="21">
                  <c:v>40</c:v>
                </c:pt>
                <c:pt idx="22">
                  <c:v>28</c:v>
                </c:pt>
                <c:pt idx="23">
                  <c:v>65</c:v>
                </c:pt>
                <c:pt idx="24">
                  <c:v>46</c:v>
                </c:pt>
                <c:pt idx="25">
                  <c:v>32</c:v>
                </c:pt>
                <c:pt idx="26">
                  <c:v>44</c:v>
                </c:pt>
                <c:pt idx="27">
                  <c:v>39</c:v>
                </c:pt>
                <c:pt idx="28">
                  <c:v>35</c:v>
                </c:pt>
                <c:pt idx="29">
                  <c:v>77</c:v>
                </c:pt>
                <c:pt idx="30">
                  <c:v>32</c:v>
                </c:pt>
                <c:pt idx="31">
                  <c:v>36</c:v>
                </c:pt>
                <c:pt idx="32">
                  <c:v>65</c:v>
                </c:pt>
                <c:pt idx="33">
                  <c:v>20</c:v>
                </c:pt>
                <c:pt idx="34">
                  <c:v>67</c:v>
                </c:pt>
                <c:pt idx="35">
                  <c:v>32</c:v>
                </c:pt>
                <c:pt idx="36">
                  <c:v>62</c:v>
                </c:pt>
                <c:pt idx="37">
                  <c:v>68</c:v>
                </c:pt>
                <c:pt idx="38">
                  <c:v>52</c:v>
                </c:pt>
                <c:pt idx="39">
                  <c:v>42</c:v>
                </c:pt>
                <c:pt idx="40">
                  <c:v>52</c:v>
                </c:pt>
                <c:pt idx="41">
                  <c:v>88</c:v>
                </c:pt>
                <c:pt idx="42">
                  <c:v>42</c:v>
                </c:pt>
                <c:pt idx="43">
                  <c:v>30</c:v>
                </c:pt>
                <c:pt idx="44">
                  <c:v>68</c:v>
                </c:pt>
                <c:pt idx="45">
                  <c:v>61</c:v>
                </c:pt>
                <c:pt idx="46">
                  <c:v>56</c:v>
                </c:pt>
                <c:pt idx="47">
                  <c:v>65</c:v>
                </c:pt>
                <c:pt idx="48">
                  <c:v>31</c:v>
                </c:pt>
                <c:pt idx="49">
                  <c:v>29</c:v>
                </c:pt>
                <c:pt idx="50">
                  <c:v>33</c:v>
                </c:pt>
                <c:pt idx="51">
                  <c:v>49</c:v>
                </c:pt>
                <c:pt idx="52">
                  <c:v>35</c:v>
                </c:pt>
                <c:pt idx="53">
                  <c:v>53</c:v>
                </c:pt>
                <c:pt idx="54">
                  <c:v>82</c:v>
                </c:pt>
                <c:pt idx="55">
                  <c:v>32</c:v>
                </c:pt>
                <c:pt idx="56">
                  <c:v>21</c:v>
                </c:pt>
                <c:pt idx="57">
                  <c:v>84</c:v>
                </c:pt>
                <c:pt idx="58">
                  <c:v>45</c:v>
                </c:pt>
                <c:pt idx="59">
                  <c:v>61</c:v>
                </c:pt>
                <c:pt idx="60">
                  <c:v>74</c:v>
                </c:pt>
                <c:pt idx="61">
                  <c:v>31</c:v>
                </c:pt>
                <c:pt idx="62">
                  <c:v>51</c:v>
                </c:pt>
                <c:pt idx="63">
                  <c:v>52</c:v>
                </c:pt>
                <c:pt idx="64">
                  <c:v>55</c:v>
                </c:pt>
                <c:pt idx="65">
                  <c:v>44</c:v>
                </c:pt>
                <c:pt idx="66">
                  <c:v>81</c:v>
                </c:pt>
                <c:pt idx="67">
                  <c:v>45</c:v>
                </c:pt>
                <c:pt idx="68">
                  <c:v>43</c:v>
                </c:pt>
                <c:pt idx="69">
                  <c:v>40</c:v>
                </c:pt>
                <c:pt idx="70">
                  <c:v>42</c:v>
                </c:pt>
                <c:pt idx="71">
                  <c:v>88</c:v>
                </c:pt>
                <c:pt idx="72">
                  <c:v>25</c:v>
                </c:pt>
                <c:pt idx="73">
                  <c:v>50</c:v>
                </c:pt>
                <c:pt idx="74">
                  <c:v>39</c:v>
                </c:pt>
                <c:pt idx="75">
                  <c:v>49</c:v>
                </c:pt>
                <c:pt idx="76">
                  <c:v>30</c:v>
                </c:pt>
                <c:pt idx="77">
                  <c:v>34</c:v>
                </c:pt>
                <c:pt idx="78">
                  <c:v>81</c:v>
                </c:pt>
                <c:pt idx="79">
                  <c:v>39</c:v>
                </c:pt>
                <c:pt idx="80">
                  <c:v>45</c:v>
                </c:pt>
                <c:pt idx="81">
                  <c:v>50</c:v>
                </c:pt>
                <c:pt idx="82">
                  <c:v>56</c:v>
                </c:pt>
                <c:pt idx="83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4-4F4D-93D1-695FECD8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'1.ArdiData84Var'!$C$3:$C$86</c:f>
              <c:numCache>
                <c:formatCode>General</c:formatCode>
                <c:ptCount val="84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25</c:v>
                </c:pt>
                <c:pt idx="5">
                  <c:v>28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31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36</c:v>
                </c:pt>
                <c:pt idx="23">
                  <c:v>36</c:v>
                </c:pt>
                <c:pt idx="24">
                  <c:v>37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40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44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46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50</c:v>
                </c:pt>
                <c:pt idx="49">
                  <c:v>50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53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57</c:v>
                </c:pt>
                <c:pt idx="64">
                  <c:v>58</c:v>
                </c:pt>
                <c:pt idx="65">
                  <c:v>59</c:v>
                </c:pt>
                <c:pt idx="66">
                  <c:v>59</c:v>
                </c:pt>
                <c:pt idx="67">
                  <c:v>61</c:v>
                </c:pt>
                <c:pt idx="68">
                  <c:v>61</c:v>
                </c:pt>
                <c:pt idx="69">
                  <c:v>62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67</c:v>
                </c:pt>
                <c:pt idx="74">
                  <c:v>68</c:v>
                </c:pt>
                <c:pt idx="75">
                  <c:v>68</c:v>
                </c:pt>
                <c:pt idx="76">
                  <c:v>74</c:v>
                </c:pt>
                <c:pt idx="77">
                  <c:v>77</c:v>
                </c:pt>
                <c:pt idx="78">
                  <c:v>81</c:v>
                </c:pt>
                <c:pt idx="79">
                  <c:v>81</c:v>
                </c:pt>
                <c:pt idx="80">
                  <c:v>82</c:v>
                </c:pt>
                <c:pt idx="81">
                  <c:v>84</c:v>
                </c:pt>
                <c:pt idx="82">
                  <c:v>88</c:v>
                </c:pt>
                <c:pt idx="83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0-408B-B78A-C07B332E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'1.ArdiData84Var'!$D$3:$D$86</c:f>
              <c:numCache>
                <c:formatCode>General</c:formatCode>
                <c:ptCount val="84"/>
                <c:pt idx="0">
                  <c:v>21</c:v>
                </c:pt>
                <c:pt idx="1">
                  <c:v>30</c:v>
                </c:pt>
                <c:pt idx="2">
                  <c:v>32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51</c:v>
                </c:pt>
                <c:pt idx="7">
                  <c:v>36</c:v>
                </c:pt>
                <c:pt idx="8">
                  <c:v>31</c:v>
                </c:pt>
                <c:pt idx="9">
                  <c:v>29</c:v>
                </c:pt>
                <c:pt idx="10">
                  <c:v>54</c:v>
                </c:pt>
                <c:pt idx="11">
                  <c:v>20</c:v>
                </c:pt>
                <c:pt idx="12">
                  <c:v>25</c:v>
                </c:pt>
                <c:pt idx="13">
                  <c:v>42</c:v>
                </c:pt>
                <c:pt idx="14">
                  <c:v>59</c:v>
                </c:pt>
                <c:pt idx="15">
                  <c:v>33</c:v>
                </c:pt>
                <c:pt idx="16">
                  <c:v>34</c:v>
                </c:pt>
                <c:pt idx="17">
                  <c:v>42</c:v>
                </c:pt>
                <c:pt idx="18">
                  <c:v>46</c:v>
                </c:pt>
                <c:pt idx="19">
                  <c:v>33</c:v>
                </c:pt>
                <c:pt idx="20">
                  <c:v>32</c:v>
                </c:pt>
                <c:pt idx="21">
                  <c:v>44</c:v>
                </c:pt>
                <c:pt idx="22">
                  <c:v>56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45</c:v>
                </c:pt>
                <c:pt idx="27">
                  <c:v>36</c:v>
                </c:pt>
                <c:pt idx="28">
                  <c:v>30</c:v>
                </c:pt>
                <c:pt idx="29">
                  <c:v>45</c:v>
                </c:pt>
                <c:pt idx="30">
                  <c:v>68</c:v>
                </c:pt>
                <c:pt idx="31">
                  <c:v>43</c:v>
                </c:pt>
                <c:pt idx="32">
                  <c:v>44</c:v>
                </c:pt>
                <c:pt idx="33">
                  <c:v>50</c:v>
                </c:pt>
                <c:pt idx="34">
                  <c:v>51</c:v>
                </c:pt>
                <c:pt idx="35">
                  <c:v>49</c:v>
                </c:pt>
                <c:pt idx="36">
                  <c:v>42</c:v>
                </c:pt>
                <c:pt idx="37">
                  <c:v>49</c:v>
                </c:pt>
                <c:pt idx="38">
                  <c:v>58</c:v>
                </c:pt>
                <c:pt idx="39">
                  <c:v>30</c:v>
                </c:pt>
                <c:pt idx="40">
                  <c:v>28</c:v>
                </c:pt>
                <c:pt idx="41">
                  <c:v>52</c:v>
                </c:pt>
                <c:pt idx="42">
                  <c:v>57</c:v>
                </c:pt>
                <c:pt idx="43">
                  <c:v>32</c:v>
                </c:pt>
                <c:pt idx="44">
                  <c:v>39</c:v>
                </c:pt>
                <c:pt idx="45">
                  <c:v>56</c:v>
                </c:pt>
                <c:pt idx="46">
                  <c:v>68</c:v>
                </c:pt>
                <c:pt idx="47">
                  <c:v>40</c:v>
                </c:pt>
                <c:pt idx="48">
                  <c:v>45</c:v>
                </c:pt>
                <c:pt idx="49">
                  <c:v>53</c:v>
                </c:pt>
                <c:pt idx="50">
                  <c:v>59</c:v>
                </c:pt>
                <c:pt idx="51">
                  <c:v>35</c:v>
                </c:pt>
                <c:pt idx="52">
                  <c:v>40</c:v>
                </c:pt>
                <c:pt idx="53">
                  <c:v>42</c:v>
                </c:pt>
                <c:pt idx="54">
                  <c:v>61</c:v>
                </c:pt>
                <c:pt idx="55">
                  <c:v>32</c:v>
                </c:pt>
                <c:pt idx="56">
                  <c:v>35</c:v>
                </c:pt>
                <c:pt idx="57">
                  <c:v>55</c:v>
                </c:pt>
                <c:pt idx="58">
                  <c:v>84</c:v>
                </c:pt>
                <c:pt idx="59">
                  <c:v>50</c:v>
                </c:pt>
                <c:pt idx="60">
                  <c:v>56</c:v>
                </c:pt>
                <c:pt idx="61">
                  <c:v>61</c:v>
                </c:pt>
                <c:pt idx="62">
                  <c:v>67</c:v>
                </c:pt>
                <c:pt idx="63">
                  <c:v>53</c:v>
                </c:pt>
                <c:pt idx="64">
                  <c:v>31</c:v>
                </c:pt>
                <c:pt idx="65">
                  <c:v>62</c:v>
                </c:pt>
                <c:pt idx="66">
                  <c:v>82</c:v>
                </c:pt>
                <c:pt idx="67">
                  <c:v>41</c:v>
                </c:pt>
                <c:pt idx="68">
                  <c:v>39</c:v>
                </c:pt>
                <c:pt idx="69">
                  <c:v>65</c:v>
                </c:pt>
                <c:pt idx="70">
                  <c:v>65</c:v>
                </c:pt>
                <c:pt idx="71">
                  <c:v>49</c:v>
                </c:pt>
                <c:pt idx="72">
                  <c:v>51</c:v>
                </c:pt>
                <c:pt idx="73">
                  <c:v>65</c:v>
                </c:pt>
                <c:pt idx="74">
                  <c:v>77</c:v>
                </c:pt>
                <c:pt idx="75">
                  <c:v>37</c:v>
                </c:pt>
                <c:pt idx="76">
                  <c:v>52</c:v>
                </c:pt>
                <c:pt idx="77">
                  <c:v>81</c:v>
                </c:pt>
                <c:pt idx="78">
                  <c:v>88</c:v>
                </c:pt>
                <c:pt idx="79">
                  <c:v>52</c:v>
                </c:pt>
                <c:pt idx="80">
                  <c:v>49</c:v>
                </c:pt>
                <c:pt idx="81">
                  <c:v>81</c:v>
                </c:pt>
                <c:pt idx="82">
                  <c:v>88</c:v>
                </c:pt>
                <c:pt idx="83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F4A-A7B0-DFE02A80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'1.ArdiData84Var'!$E$3:$E$86</c:f>
              <c:numCache>
                <c:formatCode>General</c:formatCode>
                <c:ptCount val="84"/>
                <c:pt idx="0">
                  <c:v>30</c:v>
                </c:pt>
                <c:pt idx="1">
                  <c:v>59</c:v>
                </c:pt>
                <c:pt idx="2">
                  <c:v>81</c:v>
                </c:pt>
                <c:pt idx="3">
                  <c:v>32</c:v>
                </c:pt>
                <c:pt idx="4">
                  <c:v>35</c:v>
                </c:pt>
                <c:pt idx="5">
                  <c:v>58</c:v>
                </c:pt>
                <c:pt idx="6">
                  <c:v>74</c:v>
                </c:pt>
                <c:pt idx="7">
                  <c:v>42</c:v>
                </c:pt>
                <c:pt idx="8">
                  <c:v>45</c:v>
                </c:pt>
                <c:pt idx="9">
                  <c:v>65</c:v>
                </c:pt>
                <c:pt idx="10">
                  <c:v>88</c:v>
                </c:pt>
                <c:pt idx="11">
                  <c:v>22</c:v>
                </c:pt>
                <c:pt idx="12">
                  <c:v>45</c:v>
                </c:pt>
                <c:pt idx="13">
                  <c:v>49</c:v>
                </c:pt>
                <c:pt idx="14">
                  <c:v>49</c:v>
                </c:pt>
                <c:pt idx="15">
                  <c:v>25</c:v>
                </c:pt>
                <c:pt idx="16">
                  <c:v>20</c:v>
                </c:pt>
                <c:pt idx="17">
                  <c:v>68</c:v>
                </c:pt>
                <c:pt idx="18">
                  <c:v>53</c:v>
                </c:pt>
                <c:pt idx="19">
                  <c:v>29</c:v>
                </c:pt>
                <c:pt idx="20">
                  <c:v>45</c:v>
                </c:pt>
                <c:pt idx="21">
                  <c:v>51</c:v>
                </c:pt>
                <c:pt idx="22">
                  <c:v>84</c:v>
                </c:pt>
                <c:pt idx="23">
                  <c:v>20</c:v>
                </c:pt>
                <c:pt idx="24">
                  <c:v>28</c:v>
                </c:pt>
                <c:pt idx="25">
                  <c:v>65</c:v>
                </c:pt>
                <c:pt idx="26">
                  <c:v>51</c:v>
                </c:pt>
                <c:pt idx="27">
                  <c:v>42</c:v>
                </c:pt>
                <c:pt idx="28">
                  <c:v>39</c:v>
                </c:pt>
                <c:pt idx="29">
                  <c:v>61</c:v>
                </c:pt>
                <c:pt idx="30">
                  <c:v>50</c:v>
                </c:pt>
                <c:pt idx="31">
                  <c:v>21</c:v>
                </c:pt>
                <c:pt idx="32">
                  <c:v>30</c:v>
                </c:pt>
                <c:pt idx="33">
                  <c:v>57</c:v>
                </c:pt>
                <c:pt idx="34">
                  <c:v>52</c:v>
                </c:pt>
                <c:pt idx="35">
                  <c:v>31</c:v>
                </c:pt>
                <c:pt idx="36">
                  <c:v>32</c:v>
                </c:pt>
                <c:pt idx="37">
                  <c:v>50</c:v>
                </c:pt>
                <c:pt idx="38">
                  <c:v>56</c:v>
                </c:pt>
                <c:pt idx="39">
                  <c:v>30</c:v>
                </c:pt>
                <c:pt idx="40">
                  <c:v>37</c:v>
                </c:pt>
                <c:pt idx="41">
                  <c:v>56</c:v>
                </c:pt>
                <c:pt idx="42">
                  <c:v>88</c:v>
                </c:pt>
                <c:pt idx="43">
                  <c:v>34</c:v>
                </c:pt>
                <c:pt idx="44">
                  <c:v>41</c:v>
                </c:pt>
                <c:pt idx="45">
                  <c:v>65</c:v>
                </c:pt>
                <c:pt idx="46">
                  <c:v>46</c:v>
                </c:pt>
                <c:pt idx="47">
                  <c:v>39</c:v>
                </c:pt>
                <c:pt idx="48">
                  <c:v>29</c:v>
                </c:pt>
                <c:pt idx="49">
                  <c:v>77</c:v>
                </c:pt>
                <c:pt idx="50">
                  <c:v>59</c:v>
                </c:pt>
                <c:pt idx="51">
                  <c:v>32</c:v>
                </c:pt>
                <c:pt idx="52">
                  <c:v>33</c:v>
                </c:pt>
                <c:pt idx="53">
                  <c:v>52</c:v>
                </c:pt>
                <c:pt idx="54">
                  <c:v>61</c:v>
                </c:pt>
                <c:pt idx="55">
                  <c:v>42</c:v>
                </c:pt>
                <c:pt idx="56">
                  <c:v>40</c:v>
                </c:pt>
                <c:pt idx="57">
                  <c:v>82</c:v>
                </c:pt>
                <c:pt idx="58">
                  <c:v>68</c:v>
                </c:pt>
                <c:pt idx="59">
                  <c:v>43</c:v>
                </c:pt>
                <c:pt idx="60">
                  <c:v>40</c:v>
                </c:pt>
                <c:pt idx="61">
                  <c:v>51</c:v>
                </c:pt>
                <c:pt idx="62">
                  <c:v>49</c:v>
                </c:pt>
                <c:pt idx="63">
                  <c:v>44</c:v>
                </c:pt>
                <c:pt idx="64">
                  <c:v>32</c:v>
                </c:pt>
                <c:pt idx="65">
                  <c:v>62</c:v>
                </c:pt>
                <c:pt idx="66">
                  <c:v>56</c:v>
                </c:pt>
                <c:pt idx="67">
                  <c:v>36</c:v>
                </c:pt>
                <c:pt idx="68">
                  <c:v>33</c:v>
                </c:pt>
                <c:pt idx="69">
                  <c:v>54</c:v>
                </c:pt>
                <c:pt idx="70">
                  <c:v>49</c:v>
                </c:pt>
                <c:pt idx="71">
                  <c:v>42</c:v>
                </c:pt>
                <c:pt idx="72">
                  <c:v>44</c:v>
                </c:pt>
                <c:pt idx="73">
                  <c:v>55</c:v>
                </c:pt>
                <c:pt idx="74">
                  <c:v>49</c:v>
                </c:pt>
                <c:pt idx="75">
                  <c:v>39</c:v>
                </c:pt>
                <c:pt idx="76">
                  <c:v>31</c:v>
                </c:pt>
                <c:pt idx="77">
                  <c:v>67</c:v>
                </c:pt>
                <c:pt idx="78">
                  <c:v>53</c:v>
                </c:pt>
                <c:pt idx="79">
                  <c:v>35</c:v>
                </c:pt>
                <c:pt idx="80">
                  <c:v>36</c:v>
                </c:pt>
                <c:pt idx="81">
                  <c:v>81</c:v>
                </c:pt>
                <c:pt idx="82">
                  <c:v>52</c:v>
                </c:pt>
                <c:pt idx="83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0-497C-BEB6-80CC2BBB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3.5714285714285712E-2</c:v>
                </c:pt>
                <c:pt idx="2">
                  <c:v>0.17857142857142858</c:v>
                </c:pt>
                <c:pt idx="3">
                  <c:v>0.13095238095238096</c:v>
                </c:pt>
                <c:pt idx="4">
                  <c:v>0.14285714285714285</c:v>
                </c:pt>
                <c:pt idx="5">
                  <c:v>0.20238095238095238</c:v>
                </c:pt>
                <c:pt idx="6">
                  <c:v>0.11904761904761904</c:v>
                </c:pt>
                <c:pt idx="7">
                  <c:v>7.1428571428571425E-2</c:v>
                </c:pt>
                <c:pt idx="8">
                  <c:v>1.1904761904761904E-2</c:v>
                </c:pt>
                <c:pt idx="9">
                  <c:v>4.7619047619047616E-2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5E1-8649-96D6BAC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'1.ArdiData84Var'!$B$98:$B$181</c:f>
              <c:numCache>
                <c:formatCode>General</c:formatCode>
                <c:ptCount val="84"/>
                <c:pt idx="0">
                  <c:v>49</c:v>
                </c:pt>
                <c:pt idx="1">
                  <c:v>100</c:v>
                </c:pt>
                <c:pt idx="2">
                  <c:v>149</c:v>
                </c:pt>
                <c:pt idx="3">
                  <c:v>202</c:v>
                </c:pt>
                <c:pt idx="4">
                  <c:v>261</c:v>
                </c:pt>
                <c:pt idx="5">
                  <c:v>317</c:v>
                </c:pt>
                <c:pt idx="6">
                  <c:v>376</c:v>
                </c:pt>
                <c:pt idx="7">
                  <c:v>433</c:v>
                </c:pt>
                <c:pt idx="8">
                  <c:v>455</c:v>
                </c:pt>
                <c:pt idx="9">
                  <c:v>509</c:v>
                </c:pt>
                <c:pt idx="10">
                  <c:v>558</c:v>
                </c:pt>
                <c:pt idx="11">
                  <c:v>587</c:v>
                </c:pt>
                <c:pt idx="12">
                  <c:v>629</c:v>
                </c:pt>
                <c:pt idx="13">
                  <c:v>649</c:v>
                </c:pt>
                <c:pt idx="14">
                  <c:v>679</c:v>
                </c:pt>
                <c:pt idx="15">
                  <c:v>716</c:v>
                </c:pt>
                <c:pt idx="16">
                  <c:v>758</c:v>
                </c:pt>
                <c:pt idx="17">
                  <c:v>799</c:v>
                </c:pt>
                <c:pt idx="18">
                  <c:v>857</c:v>
                </c:pt>
                <c:pt idx="19">
                  <c:v>908</c:v>
                </c:pt>
                <c:pt idx="20">
                  <c:v>941</c:v>
                </c:pt>
                <c:pt idx="21">
                  <c:v>981</c:v>
                </c:pt>
                <c:pt idx="22">
                  <c:v>1009</c:v>
                </c:pt>
                <c:pt idx="23">
                  <c:v>1074</c:v>
                </c:pt>
                <c:pt idx="24">
                  <c:v>1120</c:v>
                </c:pt>
                <c:pt idx="25">
                  <c:v>1152</c:v>
                </c:pt>
                <c:pt idx="26">
                  <c:v>1196</c:v>
                </c:pt>
                <c:pt idx="27">
                  <c:v>1235</c:v>
                </c:pt>
                <c:pt idx="28">
                  <c:v>1270</c:v>
                </c:pt>
                <c:pt idx="29">
                  <c:v>1347</c:v>
                </c:pt>
                <c:pt idx="30">
                  <c:v>1379</c:v>
                </c:pt>
                <c:pt idx="31">
                  <c:v>1415</c:v>
                </c:pt>
                <c:pt idx="32">
                  <c:v>1480</c:v>
                </c:pt>
                <c:pt idx="33">
                  <c:v>1500</c:v>
                </c:pt>
                <c:pt idx="34">
                  <c:v>1567</c:v>
                </c:pt>
                <c:pt idx="35">
                  <c:v>1599</c:v>
                </c:pt>
                <c:pt idx="36">
                  <c:v>1661</c:v>
                </c:pt>
                <c:pt idx="37">
                  <c:v>1729</c:v>
                </c:pt>
                <c:pt idx="38">
                  <c:v>1781</c:v>
                </c:pt>
                <c:pt idx="39">
                  <c:v>1823</c:v>
                </c:pt>
                <c:pt idx="40">
                  <c:v>1875</c:v>
                </c:pt>
                <c:pt idx="41">
                  <c:v>1963</c:v>
                </c:pt>
                <c:pt idx="42">
                  <c:v>2005</c:v>
                </c:pt>
                <c:pt idx="43">
                  <c:v>2035</c:v>
                </c:pt>
                <c:pt idx="44">
                  <c:v>2103</c:v>
                </c:pt>
                <c:pt idx="45">
                  <c:v>2164</c:v>
                </c:pt>
                <c:pt idx="46">
                  <c:v>2220</c:v>
                </c:pt>
                <c:pt idx="47">
                  <c:v>2285</c:v>
                </c:pt>
                <c:pt idx="48">
                  <c:v>2316</c:v>
                </c:pt>
                <c:pt idx="49">
                  <c:v>2345</c:v>
                </c:pt>
                <c:pt idx="50">
                  <c:v>2378</c:v>
                </c:pt>
                <c:pt idx="51">
                  <c:v>2427</c:v>
                </c:pt>
                <c:pt idx="52">
                  <c:v>2462</c:v>
                </c:pt>
                <c:pt idx="53">
                  <c:v>2515</c:v>
                </c:pt>
                <c:pt idx="54">
                  <c:v>2597</c:v>
                </c:pt>
                <c:pt idx="55">
                  <c:v>2629</c:v>
                </c:pt>
                <c:pt idx="56">
                  <c:v>2650</c:v>
                </c:pt>
                <c:pt idx="57">
                  <c:v>2734</c:v>
                </c:pt>
                <c:pt idx="58">
                  <c:v>2779</c:v>
                </c:pt>
                <c:pt idx="59">
                  <c:v>2840</c:v>
                </c:pt>
                <c:pt idx="60">
                  <c:v>2914</c:v>
                </c:pt>
                <c:pt idx="61">
                  <c:v>2945</c:v>
                </c:pt>
                <c:pt idx="62">
                  <c:v>2996</c:v>
                </c:pt>
                <c:pt idx="63">
                  <c:v>3048</c:v>
                </c:pt>
                <c:pt idx="64">
                  <c:v>3103</c:v>
                </c:pt>
                <c:pt idx="65">
                  <c:v>3147</c:v>
                </c:pt>
                <c:pt idx="66">
                  <c:v>3228</c:v>
                </c:pt>
                <c:pt idx="67">
                  <c:v>3273</c:v>
                </c:pt>
                <c:pt idx="68">
                  <c:v>3316</c:v>
                </c:pt>
                <c:pt idx="69">
                  <c:v>3356</c:v>
                </c:pt>
                <c:pt idx="70">
                  <c:v>3398</c:v>
                </c:pt>
                <c:pt idx="71">
                  <c:v>3486</c:v>
                </c:pt>
                <c:pt idx="72">
                  <c:v>3511</c:v>
                </c:pt>
                <c:pt idx="73">
                  <c:v>3561</c:v>
                </c:pt>
                <c:pt idx="74">
                  <c:v>3600</c:v>
                </c:pt>
                <c:pt idx="75">
                  <c:v>3649</c:v>
                </c:pt>
                <c:pt idx="76">
                  <c:v>3679</c:v>
                </c:pt>
                <c:pt idx="77">
                  <c:v>3713</c:v>
                </c:pt>
                <c:pt idx="78">
                  <c:v>3794</c:v>
                </c:pt>
                <c:pt idx="79">
                  <c:v>3833</c:v>
                </c:pt>
                <c:pt idx="80">
                  <c:v>3878</c:v>
                </c:pt>
                <c:pt idx="81">
                  <c:v>3928</c:v>
                </c:pt>
                <c:pt idx="82">
                  <c:v>3984</c:v>
                </c:pt>
                <c:pt idx="83">
                  <c:v>4020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6-4F6D-BDD0-7145E25D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'1.ArdiData84Var'!$C$98:$C$181</c:f>
              <c:numCache>
                <c:formatCode>General</c:formatCode>
                <c:ptCount val="84"/>
                <c:pt idx="0">
                  <c:v>20</c:v>
                </c:pt>
                <c:pt idx="1">
                  <c:v>40</c:v>
                </c:pt>
                <c:pt idx="2">
                  <c:v>61</c:v>
                </c:pt>
                <c:pt idx="3">
                  <c:v>83</c:v>
                </c:pt>
                <c:pt idx="4">
                  <c:v>108</c:v>
                </c:pt>
                <c:pt idx="5">
                  <c:v>136</c:v>
                </c:pt>
                <c:pt idx="6">
                  <c:v>165</c:v>
                </c:pt>
                <c:pt idx="7">
                  <c:v>194</c:v>
                </c:pt>
                <c:pt idx="8">
                  <c:v>224</c:v>
                </c:pt>
                <c:pt idx="9">
                  <c:v>254</c:v>
                </c:pt>
                <c:pt idx="10">
                  <c:v>284</c:v>
                </c:pt>
                <c:pt idx="11">
                  <c:v>315</c:v>
                </c:pt>
                <c:pt idx="12">
                  <c:v>346</c:v>
                </c:pt>
                <c:pt idx="13">
                  <c:v>378</c:v>
                </c:pt>
                <c:pt idx="14">
                  <c:v>410</c:v>
                </c:pt>
                <c:pt idx="15">
                  <c:v>442</c:v>
                </c:pt>
                <c:pt idx="16">
                  <c:v>474</c:v>
                </c:pt>
                <c:pt idx="17">
                  <c:v>507</c:v>
                </c:pt>
                <c:pt idx="18">
                  <c:v>540</c:v>
                </c:pt>
                <c:pt idx="19">
                  <c:v>574</c:v>
                </c:pt>
                <c:pt idx="20">
                  <c:v>609</c:v>
                </c:pt>
                <c:pt idx="21">
                  <c:v>644</c:v>
                </c:pt>
                <c:pt idx="22">
                  <c:v>680</c:v>
                </c:pt>
                <c:pt idx="23">
                  <c:v>716</c:v>
                </c:pt>
                <c:pt idx="24">
                  <c:v>753</c:v>
                </c:pt>
                <c:pt idx="25">
                  <c:v>792</c:v>
                </c:pt>
                <c:pt idx="26">
                  <c:v>831</c:v>
                </c:pt>
                <c:pt idx="27">
                  <c:v>870</c:v>
                </c:pt>
                <c:pt idx="28">
                  <c:v>910</c:v>
                </c:pt>
                <c:pt idx="29">
                  <c:v>950</c:v>
                </c:pt>
                <c:pt idx="30">
                  <c:v>991</c:v>
                </c:pt>
                <c:pt idx="31">
                  <c:v>1033</c:v>
                </c:pt>
                <c:pt idx="32">
                  <c:v>1075</c:v>
                </c:pt>
                <c:pt idx="33">
                  <c:v>1117</c:v>
                </c:pt>
                <c:pt idx="34">
                  <c:v>1159</c:v>
                </c:pt>
                <c:pt idx="35">
                  <c:v>1201</c:v>
                </c:pt>
                <c:pt idx="36">
                  <c:v>1244</c:v>
                </c:pt>
                <c:pt idx="37">
                  <c:v>1288</c:v>
                </c:pt>
                <c:pt idx="38">
                  <c:v>1332</c:v>
                </c:pt>
                <c:pt idx="39">
                  <c:v>1377</c:v>
                </c:pt>
                <c:pt idx="40">
                  <c:v>1422</c:v>
                </c:pt>
                <c:pt idx="41">
                  <c:v>1467</c:v>
                </c:pt>
                <c:pt idx="42">
                  <c:v>1513</c:v>
                </c:pt>
                <c:pt idx="43">
                  <c:v>1562</c:v>
                </c:pt>
                <c:pt idx="44">
                  <c:v>1611</c:v>
                </c:pt>
                <c:pt idx="45">
                  <c:v>1660</c:v>
                </c:pt>
                <c:pt idx="46">
                  <c:v>1709</c:v>
                </c:pt>
                <c:pt idx="47">
                  <c:v>1758</c:v>
                </c:pt>
                <c:pt idx="48">
                  <c:v>1808</c:v>
                </c:pt>
                <c:pt idx="49">
                  <c:v>1858</c:v>
                </c:pt>
                <c:pt idx="50">
                  <c:v>1909</c:v>
                </c:pt>
                <c:pt idx="51">
                  <c:v>1960</c:v>
                </c:pt>
                <c:pt idx="52">
                  <c:v>2011</c:v>
                </c:pt>
                <c:pt idx="53">
                  <c:v>2063</c:v>
                </c:pt>
                <c:pt idx="54">
                  <c:v>2115</c:v>
                </c:pt>
                <c:pt idx="55">
                  <c:v>2167</c:v>
                </c:pt>
                <c:pt idx="56">
                  <c:v>2220</c:v>
                </c:pt>
                <c:pt idx="57">
                  <c:v>2273</c:v>
                </c:pt>
                <c:pt idx="58">
                  <c:v>2327</c:v>
                </c:pt>
                <c:pt idx="59">
                  <c:v>2382</c:v>
                </c:pt>
                <c:pt idx="60">
                  <c:v>2438</c:v>
                </c:pt>
                <c:pt idx="61">
                  <c:v>2494</c:v>
                </c:pt>
                <c:pt idx="62">
                  <c:v>2550</c:v>
                </c:pt>
                <c:pt idx="63">
                  <c:v>2607</c:v>
                </c:pt>
                <c:pt idx="64">
                  <c:v>2665</c:v>
                </c:pt>
                <c:pt idx="65">
                  <c:v>2724</c:v>
                </c:pt>
                <c:pt idx="66">
                  <c:v>2783</c:v>
                </c:pt>
                <c:pt idx="67">
                  <c:v>2844</c:v>
                </c:pt>
                <c:pt idx="68">
                  <c:v>2905</c:v>
                </c:pt>
                <c:pt idx="69">
                  <c:v>2967</c:v>
                </c:pt>
                <c:pt idx="70">
                  <c:v>3032</c:v>
                </c:pt>
                <c:pt idx="71">
                  <c:v>3097</c:v>
                </c:pt>
                <c:pt idx="72">
                  <c:v>3162</c:v>
                </c:pt>
                <c:pt idx="73">
                  <c:v>3229</c:v>
                </c:pt>
                <c:pt idx="74">
                  <c:v>3297</c:v>
                </c:pt>
                <c:pt idx="75">
                  <c:v>3365</c:v>
                </c:pt>
                <c:pt idx="76">
                  <c:v>3439</c:v>
                </c:pt>
                <c:pt idx="77">
                  <c:v>3516</c:v>
                </c:pt>
                <c:pt idx="78">
                  <c:v>3597</c:v>
                </c:pt>
                <c:pt idx="79">
                  <c:v>3678</c:v>
                </c:pt>
                <c:pt idx="80">
                  <c:v>3760</c:v>
                </c:pt>
                <c:pt idx="81">
                  <c:v>3844</c:v>
                </c:pt>
                <c:pt idx="82">
                  <c:v>3932</c:v>
                </c:pt>
                <c:pt idx="83">
                  <c:v>4020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E-428F-83D4-7B76495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'1.ArdiData84Var'!$D$98:$D$181</c:f>
              <c:numCache>
                <c:formatCode>General</c:formatCode>
                <c:ptCount val="84"/>
                <c:pt idx="0">
                  <c:v>21</c:v>
                </c:pt>
                <c:pt idx="1">
                  <c:v>51</c:v>
                </c:pt>
                <c:pt idx="2">
                  <c:v>83</c:v>
                </c:pt>
                <c:pt idx="3">
                  <c:v>103</c:v>
                </c:pt>
                <c:pt idx="4">
                  <c:v>125</c:v>
                </c:pt>
                <c:pt idx="5">
                  <c:v>154</c:v>
                </c:pt>
                <c:pt idx="6">
                  <c:v>205</c:v>
                </c:pt>
                <c:pt idx="7">
                  <c:v>241</c:v>
                </c:pt>
                <c:pt idx="8">
                  <c:v>272</c:v>
                </c:pt>
                <c:pt idx="9">
                  <c:v>301</c:v>
                </c:pt>
                <c:pt idx="10">
                  <c:v>355</c:v>
                </c:pt>
                <c:pt idx="11">
                  <c:v>375</c:v>
                </c:pt>
                <c:pt idx="12">
                  <c:v>400</c:v>
                </c:pt>
                <c:pt idx="13">
                  <c:v>442</c:v>
                </c:pt>
                <c:pt idx="14">
                  <c:v>501</c:v>
                </c:pt>
                <c:pt idx="15">
                  <c:v>534</c:v>
                </c:pt>
                <c:pt idx="16">
                  <c:v>568</c:v>
                </c:pt>
                <c:pt idx="17">
                  <c:v>610</c:v>
                </c:pt>
                <c:pt idx="18">
                  <c:v>656</c:v>
                </c:pt>
                <c:pt idx="19">
                  <c:v>689</c:v>
                </c:pt>
                <c:pt idx="20">
                  <c:v>721</c:v>
                </c:pt>
                <c:pt idx="21">
                  <c:v>765</c:v>
                </c:pt>
                <c:pt idx="22">
                  <c:v>821</c:v>
                </c:pt>
                <c:pt idx="23">
                  <c:v>863</c:v>
                </c:pt>
                <c:pt idx="24">
                  <c:v>902</c:v>
                </c:pt>
                <c:pt idx="25">
                  <c:v>951</c:v>
                </c:pt>
                <c:pt idx="26">
                  <c:v>996</c:v>
                </c:pt>
                <c:pt idx="27">
                  <c:v>1032</c:v>
                </c:pt>
                <c:pt idx="28">
                  <c:v>1062</c:v>
                </c:pt>
                <c:pt idx="29">
                  <c:v>1107</c:v>
                </c:pt>
                <c:pt idx="30">
                  <c:v>1175</c:v>
                </c:pt>
                <c:pt idx="31">
                  <c:v>1218</c:v>
                </c:pt>
                <c:pt idx="32">
                  <c:v>1262</c:v>
                </c:pt>
                <c:pt idx="33">
                  <c:v>1312</c:v>
                </c:pt>
                <c:pt idx="34">
                  <c:v>1363</c:v>
                </c:pt>
                <c:pt idx="35">
                  <c:v>1412</c:v>
                </c:pt>
                <c:pt idx="36">
                  <c:v>1454</c:v>
                </c:pt>
                <c:pt idx="37">
                  <c:v>1503</c:v>
                </c:pt>
                <c:pt idx="38">
                  <c:v>1561</c:v>
                </c:pt>
                <c:pt idx="39">
                  <c:v>1591</c:v>
                </c:pt>
                <c:pt idx="40">
                  <c:v>1619</c:v>
                </c:pt>
                <c:pt idx="41">
                  <c:v>1671</c:v>
                </c:pt>
                <c:pt idx="42">
                  <c:v>1728</c:v>
                </c:pt>
                <c:pt idx="43">
                  <c:v>1760</c:v>
                </c:pt>
                <c:pt idx="44">
                  <c:v>1799</c:v>
                </c:pt>
                <c:pt idx="45">
                  <c:v>1855</c:v>
                </c:pt>
                <c:pt idx="46">
                  <c:v>1923</c:v>
                </c:pt>
                <c:pt idx="47">
                  <c:v>1963</c:v>
                </c:pt>
                <c:pt idx="48">
                  <c:v>2008</c:v>
                </c:pt>
                <c:pt idx="49">
                  <c:v>2061</c:v>
                </c:pt>
                <c:pt idx="50">
                  <c:v>2120</c:v>
                </c:pt>
                <c:pt idx="51">
                  <c:v>2155</c:v>
                </c:pt>
                <c:pt idx="52">
                  <c:v>2195</c:v>
                </c:pt>
                <c:pt idx="53">
                  <c:v>2237</c:v>
                </c:pt>
                <c:pt idx="54">
                  <c:v>2298</c:v>
                </c:pt>
                <c:pt idx="55">
                  <c:v>2330</c:v>
                </c:pt>
                <c:pt idx="56">
                  <c:v>2365</c:v>
                </c:pt>
                <c:pt idx="57">
                  <c:v>2420</c:v>
                </c:pt>
                <c:pt idx="58">
                  <c:v>2504</c:v>
                </c:pt>
                <c:pt idx="59">
                  <c:v>2554</c:v>
                </c:pt>
                <c:pt idx="60">
                  <c:v>2610</c:v>
                </c:pt>
                <c:pt idx="61">
                  <c:v>2671</c:v>
                </c:pt>
                <c:pt idx="62">
                  <c:v>2738</c:v>
                </c:pt>
                <c:pt idx="63">
                  <c:v>2791</c:v>
                </c:pt>
                <c:pt idx="64">
                  <c:v>2822</c:v>
                </c:pt>
                <c:pt idx="65">
                  <c:v>2884</c:v>
                </c:pt>
                <c:pt idx="66">
                  <c:v>2966</c:v>
                </c:pt>
                <c:pt idx="67">
                  <c:v>3007</c:v>
                </c:pt>
                <c:pt idx="68">
                  <c:v>3046</c:v>
                </c:pt>
                <c:pt idx="69">
                  <c:v>3111</c:v>
                </c:pt>
                <c:pt idx="70">
                  <c:v>3176</c:v>
                </c:pt>
                <c:pt idx="71">
                  <c:v>3225</c:v>
                </c:pt>
                <c:pt idx="72">
                  <c:v>3276</c:v>
                </c:pt>
                <c:pt idx="73">
                  <c:v>3341</c:v>
                </c:pt>
                <c:pt idx="74">
                  <c:v>3418</c:v>
                </c:pt>
                <c:pt idx="75">
                  <c:v>3455</c:v>
                </c:pt>
                <c:pt idx="76">
                  <c:v>3507</c:v>
                </c:pt>
                <c:pt idx="77">
                  <c:v>3588</c:v>
                </c:pt>
                <c:pt idx="78">
                  <c:v>3676</c:v>
                </c:pt>
                <c:pt idx="79">
                  <c:v>3728</c:v>
                </c:pt>
                <c:pt idx="80">
                  <c:v>3777</c:v>
                </c:pt>
                <c:pt idx="81">
                  <c:v>3858</c:v>
                </c:pt>
                <c:pt idx="82">
                  <c:v>3946</c:v>
                </c:pt>
                <c:pt idx="83">
                  <c:v>4020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1EB-A1F2-95D068A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'1.ArdiData84Var'!$E$98:$E$181</c:f>
              <c:numCache>
                <c:formatCode>General</c:formatCode>
                <c:ptCount val="84"/>
                <c:pt idx="0">
                  <c:v>30</c:v>
                </c:pt>
                <c:pt idx="1">
                  <c:v>89</c:v>
                </c:pt>
                <c:pt idx="2">
                  <c:v>170</c:v>
                </c:pt>
                <c:pt idx="3">
                  <c:v>202</c:v>
                </c:pt>
                <c:pt idx="4">
                  <c:v>237</c:v>
                </c:pt>
                <c:pt idx="5">
                  <c:v>295</c:v>
                </c:pt>
                <c:pt idx="6">
                  <c:v>369</c:v>
                </c:pt>
                <c:pt idx="7">
                  <c:v>411</c:v>
                </c:pt>
                <c:pt idx="8">
                  <c:v>456</c:v>
                </c:pt>
                <c:pt idx="9">
                  <c:v>521</c:v>
                </c:pt>
                <c:pt idx="10">
                  <c:v>609</c:v>
                </c:pt>
                <c:pt idx="11">
                  <c:v>631</c:v>
                </c:pt>
                <c:pt idx="12">
                  <c:v>676</c:v>
                </c:pt>
                <c:pt idx="13">
                  <c:v>725</c:v>
                </c:pt>
                <c:pt idx="14">
                  <c:v>774</c:v>
                </c:pt>
                <c:pt idx="15">
                  <c:v>799</c:v>
                </c:pt>
                <c:pt idx="16">
                  <c:v>819</c:v>
                </c:pt>
                <c:pt idx="17">
                  <c:v>887</c:v>
                </c:pt>
                <c:pt idx="18">
                  <c:v>940</c:v>
                </c:pt>
                <c:pt idx="19">
                  <c:v>969</c:v>
                </c:pt>
                <c:pt idx="20">
                  <c:v>1014</c:v>
                </c:pt>
                <c:pt idx="21">
                  <c:v>1065</c:v>
                </c:pt>
                <c:pt idx="22">
                  <c:v>1149</c:v>
                </c:pt>
                <c:pt idx="23">
                  <c:v>1169</c:v>
                </c:pt>
                <c:pt idx="24">
                  <c:v>1197</c:v>
                </c:pt>
                <c:pt idx="25">
                  <c:v>1262</c:v>
                </c:pt>
                <c:pt idx="26">
                  <c:v>1313</c:v>
                </c:pt>
                <c:pt idx="27">
                  <c:v>1355</c:v>
                </c:pt>
                <c:pt idx="28">
                  <c:v>1394</c:v>
                </c:pt>
                <c:pt idx="29">
                  <c:v>1455</c:v>
                </c:pt>
                <c:pt idx="30">
                  <c:v>1505</c:v>
                </c:pt>
                <c:pt idx="31">
                  <c:v>1526</c:v>
                </c:pt>
                <c:pt idx="32">
                  <c:v>1556</c:v>
                </c:pt>
                <c:pt idx="33">
                  <c:v>1613</c:v>
                </c:pt>
                <c:pt idx="34">
                  <c:v>1665</c:v>
                </c:pt>
                <c:pt idx="35">
                  <c:v>1696</c:v>
                </c:pt>
                <c:pt idx="36">
                  <c:v>1728</c:v>
                </c:pt>
                <c:pt idx="37">
                  <c:v>1778</c:v>
                </c:pt>
                <c:pt idx="38">
                  <c:v>1834</c:v>
                </c:pt>
                <c:pt idx="39">
                  <c:v>1864</c:v>
                </c:pt>
                <c:pt idx="40">
                  <c:v>1901</c:v>
                </c:pt>
                <c:pt idx="41">
                  <c:v>1957</c:v>
                </c:pt>
                <c:pt idx="42">
                  <c:v>2045</c:v>
                </c:pt>
                <c:pt idx="43">
                  <c:v>2079</c:v>
                </c:pt>
                <c:pt idx="44">
                  <c:v>2120</c:v>
                </c:pt>
                <c:pt idx="45">
                  <c:v>2185</c:v>
                </c:pt>
                <c:pt idx="46">
                  <c:v>2231</c:v>
                </c:pt>
                <c:pt idx="47">
                  <c:v>2270</c:v>
                </c:pt>
                <c:pt idx="48">
                  <c:v>2299</c:v>
                </c:pt>
                <c:pt idx="49">
                  <c:v>2376</c:v>
                </c:pt>
                <c:pt idx="50">
                  <c:v>2435</c:v>
                </c:pt>
                <c:pt idx="51">
                  <c:v>2467</c:v>
                </c:pt>
                <c:pt idx="52">
                  <c:v>2500</c:v>
                </c:pt>
                <c:pt idx="53">
                  <c:v>2552</c:v>
                </c:pt>
                <c:pt idx="54">
                  <c:v>2613</c:v>
                </c:pt>
                <c:pt idx="55">
                  <c:v>2655</c:v>
                </c:pt>
                <c:pt idx="56">
                  <c:v>2695</c:v>
                </c:pt>
                <c:pt idx="57">
                  <c:v>2777</c:v>
                </c:pt>
                <c:pt idx="58">
                  <c:v>2845</c:v>
                </c:pt>
                <c:pt idx="59">
                  <c:v>2888</c:v>
                </c:pt>
                <c:pt idx="60">
                  <c:v>2928</c:v>
                </c:pt>
                <c:pt idx="61">
                  <c:v>2979</c:v>
                </c:pt>
                <c:pt idx="62">
                  <c:v>3028</c:v>
                </c:pt>
                <c:pt idx="63">
                  <c:v>3072</c:v>
                </c:pt>
                <c:pt idx="64">
                  <c:v>3104</c:v>
                </c:pt>
                <c:pt idx="65">
                  <c:v>3166</c:v>
                </c:pt>
                <c:pt idx="66">
                  <c:v>3222</c:v>
                </c:pt>
                <c:pt idx="67">
                  <c:v>3258</c:v>
                </c:pt>
                <c:pt idx="68">
                  <c:v>3291</c:v>
                </c:pt>
                <c:pt idx="69">
                  <c:v>3345</c:v>
                </c:pt>
                <c:pt idx="70">
                  <c:v>3394</c:v>
                </c:pt>
                <c:pt idx="71">
                  <c:v>3436</c:v>
                </c:pt>
                <c:pt idx="72">
                  <c:v>3480</c:v>
                </c:pt>
                <c:pt idx="73">
                  <c:v>3535</c:v>
                </c:pt>
                <c:pt idx="74">
                  <c:v>3584</c:v>
                </c:pt>
                <c:pt idx="75">
                  <c:v>3623</c:v>
                </c:pt>
                <c:pt idx="76">
                  <c:v>3654</c:v>
                </c:pt>
                <c:pt idx="77">
                  <c:v>3721</c:v>
                </c:pt>
                <c:pt idx="78">
                  <c:v>3774</c:v>
                </c:pt>
                <c:pt idx="79">
                  <c:v>3809</c:v>
                </c:pt>
                <c:pt idx="80">
                  <c:v>3845</c:v>
                </c:pt>
                <c:pt idx="81">
                  <c:v>3926</c:v>
                </c:pt>
                <c:pt idx="82">
                  <c:v>3978</c:v>
                </c:pt>
                <c:pt idx="83">
                  <c:v>4020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4-41CA-9BBB-39A6356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25 - 30</c:v>
                </c:pt>
                <c:pt idx="1">
                  <c:v>30 - 35</c:v>
                </c:pt>
                <c:pt idx="2">
                  <c:v>35 - 40</c:v>
                </c:pt>
                <c:pt idx="3">
                  <c:v>40 - 45</c:v>
                </c:pt>
                <c:pt idx="4">
                  <c:v>45 - 50</c:v>
                </c:pt>
                <c:pt idx="5">
                  <c:v>50 - 55</c:v>
                </c:pt>
                <c:pt idx="6">
                  <c:v>55 - 60</c:v>
                </c:pt>
                <c:pt idx="7">
                  <c:v>60 - 65</c:v>
                </c:pt>
                <c:pt idx="8">
                  <c:v>65 - 70</c:v>
                </c:pt>
                <c:pt idx="9">
                  <c:v>70 - 75</c:v>
                </c:pt>
                <c:pt idx="10">
                  <c:v>75 - 80</c:v>
                </c:pt>
                <c:pt idx="11">
                  <c:v>80 - 85</c:v>
                </c:pt>
                <c:pt idx="12">
                  <c:v>85 - 90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0.10714285714285714</c:v>
                </c:pt>
                <c:pt idx="1">
                  <c:v>3.5714285714285712E-2</c:v>
                </c:pt>
                <c:pt idx="2">
                  <c:v>0.25</c:v>
                </c:pt>
                <c:pt idx="3">
                  <c:v>0.17857142857142858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0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FC3-9ABA-E3F3288F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25 - 30</c:v>
                </c:pt>
                <c:pt idx="1">
                  <c:v>30 - 35</c:v>
                </c:pt>
                <c:pt idx="2">
                  <c:v>35 - 40</c:v>
                </c:pt>
                <c:pt idx="3">
                  <c:v>40 - 45</c:v>
                </c:pt>
                <c:pt idx="4">
                  <c:v>45 - 50</c:v>
                </c:pt>
                <c:pt idx="5">
                  <c:v>50 - 55</c:v>
                </c:pt>
                <c:pt idx="6">
                  <c:v>55 - 60</c:v>
                </c:pt>
                <c:pt idx="7">
                  <c:v>60 - 65</c:v>
                </c:pt>
                <c:pt idx="8">
                  <c:v>65 - 70</c:v>
                </c:pt>
                <c:pt idx="9">
                  <c:v>70 - 75</c:v>
                </c:pt>
                <c:pt idx="10">
                  <c:v>75 - 80</c:v>
                </c:pt>
                <c:pt idx="11">
                  <c:v>80 - 85</c:v>
                </c:pt>
                <c:pt idx="12">
                  <c:v>85 - 90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0.10714285714285714</c:v>
                </c:pt>
                <c:pt idx="1">
                  <c:v>3.5714285714285712E-2</c:v>
                </c:pt>
                <c:pt idx="2">
                  <c:v>0.25</c:v>
                </c:pt>
                <c:pt idx="3">
                  <c:v>0.17857142857142858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0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99-BE81-04932B7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25 - 30</c:v>
                </c:pt>
                <c:pt idx="1">
                  <c:v>30 - 35</c:v>
                </c:pt>
                <c:pt idx="2">
                  <c:v>35 - 40</c:v>
                </c:pt>
                <c:pt idx="3">
                  <c:v>40 - 45</c:v>
                </c:pt>
                <c:pt idx="4">
                  <c:v>45 - 50</c:v>
                </c:pt>
                <c:pt idx="5">
                  <c:v>50 - 55</c:v>
                </c:pt>
                <c:pt idx="6">
                  <c:v>55 - 60</c:v>
                </c:pt>
                <c:pt idx="7">
                  <c:v>60 - 65</c:v>
                </c:pt>
                <c:pt idx="8">
                  <c:v>65 - 70</c:v>
                </c:pt>
                <c:pt idx="9">
                  <c:v>70 - 75</c:v>
                </c:pt>
                <c:pt idx="10">
                  <c:v>75 - 80</c:v>
                </c:pt>
                <c:pt idx="11">
                  <c:v>80 - 85</c:v>
                </c:pt>
                <c:pt idx="12">
                  <c:v>85 - 90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0.10714285714285714</c:v>
                </c:pt>
                <c:pt idx="1">
                  <c:v>3.5714285714285712E-2</c:v>
                </c:pt>
                <c:pt idx="2">
                  <c:v>0.25</c:v>
                </c:pt>
                <c:pt idx="3">
                  <c:v>0.17857142857142858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0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587-89F5-0794ED75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'2.ArdiData28Vari'!$B$3:$B$30</c:f>
              <c:numCache>
                <c:formatCode>General</c:formatCode>
                <c:ptCount val="28"/>
                <c:pt idx="0">
                  <c:v>50</c:v>
                </c:pt>
                <c:pt idx="1">
                  <c:v>45</c:v>
                </c:pt>
                <c:pt idx="2">
                  <c:v>37</c:v>
                </c:pt>
                <c:pt idx="3">
                  <c:v>63</c:v>
                </c:pt>
                <c:pt idx="4">
                  <c:v>62</c:v>
                </c:pt>
                <c:pt idx="5">
                  <c:v>38</c:v>
                </c:pt>
                <c:pt idx="6">
                  <c:v>28</c:v>
                </c:pt>
                <c:pt idx="7">
                  <c:v>32</c:v>
                </c:pt>
                <c:pt idx="8">
                  <c:v>43</c:v>
                </c:pt>
                <c:pt idx="9">
                  <c:v>61</c:v>
                </c:pt>
                <c:pt idx="10">
                  <c:v>54</c:v>
                </c:pt>
                <c:pt idx="11">
                  <c:v>39</c:v>
                </c:pt>
                <c:pt idx="12">
                  <c:v>49</c:v>
                </c:pt>
                <c:pt idx="13">
                  <c:v>25</c:v>
                </c:pt>
                <c:pt idx="14">
                  <c:v>36</c:v>
                </c:pt>
                <c:pt idx="15">
                  <c:v>41</c:v>
                </c:pt>
                <c:pt idx="16">
                  <c:v>68</c:v>
                </c:pt>
                <c:pt idx="17">
                  <c:v>35</c:v>
                </c:pt>
                <c:pt idx="18">
                  <c:v>38</c:v>
                </c:pt>
                <c:pt idx="19">
                  <c:v>41</c:v>
                </c:pt>
                <c:pt idx="20">
                  <c:v>46</c:v>
                </c:pt>
                <c:pt idx="21">
                  <c:v>40</c:v>
                </c:pt>
                <c:pt idx="22">
                  <c:v>38</c:v>
                </c:pt>
                <c:pt idx="23">
                  <c:v>66</c:v>
                </c:pt>
                <c:pt idx="24">
                  <c:v>75</c:v>
                </c:pt>
                <c:pt idx="25">
                  <c:v>28</c:v>
                </c:pt>
                <c:pt idx="26">
                  <c:v>50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2-4848-AB43-56F9855B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28</c:v>
                </c:pt>
                <c:pt idx="3">
                  <c:v>32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41</c:v>
                </c:pt>
                <c:pt idx="14">
                  <c:v>43</c:v>
                </c:pt>
                <c:pt idx="15">
                  <c:v>43</c:v>
                </c:pt>
                <c:pt idx="16">
                  <c:v>45</c:v>
                </c:pt>
                <c:pt idx="17">
                  <c:v>46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54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66</c:v>
                </c:pt>
                <c:pt idx="26">
                  <c:v>68</c:v>
                </c:pt>
                <c:pt idx="27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9-4045-BE74-3ED131B4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'2.ArdiData28Vari'!$D$3:$D$30</c:f>
              <c:numCache>
                <c:formatCode>General</c:formatCode>
                <c:ptCount val="28"/>
                <c:pt idx="0">
                  <c:v>28</c:v>
                </c:pt>
                <c:pt idx="1">
                  <c:v>38</c:v>
                </c:pt>
                <c:pt idx="2">
                  <c:v>50</c:v>
                </c:pt>
                <c:pt idx="3">
                  <c:v>38</c:v>
                </c:pt>
                <c:pt idx="4">
                  <c:v>38</c:v>
                </c:pt>
                <c:pt idx="5">
                  <c:v>49</c:v>
                </c:pt>
                <c:pt idx="6">
                  <c:v>63</c:v>
                </c:pt>
                <c:pt idx="7">
                  <c:v>37</c:v>
                </c:pt>
                <c:pt idx="8">
                  <c:v>25</c:v>
                </c:pt>
                <c:pt idx="9">
                  <c:v>41</c:v>
                </c:pt>
                <c:pt idx="10">
                  <c:v>54</c:v>
                </c:pt>
                <c:pt idx="11">
                  <c:v>39</c:v>
                </c:pt>
                <c:pt idx="12">
                  <c:v>32</c:v>
                </c:pt>
                <c:pt idx="13">
                  <c:v>43</c:v>
                </c:pt>
                <c:pt idx="14">
                  <c:v>68</c:v>
                </c:pt>
                <c:pt idx="15">
                  <c:v>28</c:v>
                </c:pt>
                <c:pt idx="16">
                  <c:v>36</c:v>
                </c:pt>
                <c:pt idx="17">
                  <c:v>40</c:v>
                </c:pt>
                <c:pt idx="18">
                  <c:v>61</c:v>
                </c:pt>
                <c:pt idx="19">
                  <c:v>35</c:v>
                </c:pt>
                <c:pt idx="20">
                  <c:v>45</c:v>
                </c:pt>
                <c:pt idx="21">
                  <c:v>46</c:v>
                </c:pt>
                <c:pt idx="22">
                  <c:v>75</c:v>
                </c:pt>
                <c:pt idx="23">
                  <c:v>41</c:v>
                </c:pt>
                <c:pt idx="24">
                  <c:v>43</c:v>
                </c:pt>
                <c:pt idx="25">
                  <c:v>66</c:v>
                </c:pt>
                <c:pt idx="26">
                  <c:v>62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A-49A1-AFA1-50295CF4C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'2.ArdiData28Vari'!$E$3:$E$30</c:f>
              <c:numCache>
                <c:formatCode>General</c:formatCode>
                <c:ptCount val="28"/>
                <c:pt idx="0">
                  <c:v>28</c:v>
                </c:pt>
                <c:pt idx="1">
                  <c:v>66</c:v>
                </c:pt>
                <c:pt idx="2">
                  <c:v>46</c:v>
                </c:pt>
                <c:pt idx="3">
                  <c:v>41</c:v>
                </c:pt>
                <c:pt idx="4">
                  <c:v>38</c:v>
                </c:pt>
                <c:pt idx="5">
                  <c:v>68</c:v>
                </c:pt>
                <c:pt idx="6">
                  <c:v>62</c:v>
                </c:pt>
                <c:pt idx="7">
                  <c:v>38</c:v>
                </c:pt>
                <c:pt idx="8">
                  <c:v>38</c:v>
                </c:pt>
                <c:pt idx="9">
                  <c:v>50</c:v>
                </c:pt>
                <c:pt idx="10">
                  <c:v>45</c:v>
                </c:pt>
                <c:pt idx="11">
                  <c:v>28</c:v>
                </c:pt>
                <c:pt idx="12">
                  <c:v>32</c:v>
                </c:pt>
                <c:pt idx="13">
                  <c:v>54</c:v>
                </c:pt>
                <c:pt idx="14">
                  <c:v>63</c:v>
                </c:pt>
                <c:pt idx="15">
                  <c:v>41</c:v>
                </c:pt>
                <c:pt idx="16">
                  <c:v>25</c:v>
                </c:pt>
                <c:pt idx="17">
                  <c:v>43</c:v>
                </c:pt>
                <c:pt idx="18">
                  <c:v>49</c:v>
                </c:pt>
                <c:pt idx="19">
                  <c:v>36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40</c:v>
                </c:pt>
                <c:pt idx="24">
                  <c:v>39</c:v>
                </c:pt>
                <c:pt idx="25">
                  <c:v>43</c:v>
                </c:pt>
                <c:pt idx="26">
                  <c:v>75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B-438F-8247-583BE34B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25 - 30</c:v>
                </c:pt>
                <c:pt idx="1">
                  <c:v>30 - 35</c:v>
                </c:pt>
                <c:pt idx="2">
                  <c:v>35 - 40</c:v>
                </c:pt>
                <c:pt idx="3">
                  <c:v>40 - 45</c:v>
                </c:pt>
                <c:pt idx="4">
                  <c:v>45 - 50</c:v>
                </c:pt>
                <c:pt idx="5">
                  <c:v>50 - 55</c:v>
                </c:pt>
                <c:pt idx="6">
                  <c:v>55 - 60</c:v>
                </c:pt>
                <c:pt idx="7">
                  <c:v>60 - 65</c:v>
                </c:pt>
                <c:pt idx="8">
                  <c:v>65 - 70</c:v>
                </c:pt>
                <c:pt idx="9">
                  <c:v>70 - 75</c:v>
                </c:pt>
                <c:pt idx="10">
                  <c:v>75 - 80</c:v>
                </c:pt>
                <c:pt idx="11">
                  <c:v>80 - 85</c:v>
                </c:pt>
                <c:pt idx="12">
                  <c:v>85 - 90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0.10714285714285714</c:v>
                </c:pt>
                <c:pt idx="1">
                  <c:v>3.5714285714285712E-2</c:v>
                </c:pt>
                <c:pt idx="2">
                  <c:v>0.25</c:v>
                </c:pt>
                <c:pt idx="3">
                  <c:v>0.17857142857142858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0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694-8C20-95ED6E42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'2.ArdiData28Vari'!$B$98:$B$125</c:f>
              <c:numCache>
                <c:formatCode>General</c:formatCode>
                <c:ptCount val="28"/>
                <c:pt idx="0">
                  <c:v>50</c:v>
                </c:pt>
                <c:pt idx="1">
                  <c:v>95</c:v>
                </c:pt>
                <c:pt idx="2">
                  <c:v>132</c:v>
                </c:pt>
                <c:pt idx="3">
                  <c:v>195</c:v>
                </c:pt>
                <c:pt idx="4">
                  <c:v>257</c:v>
                </c:pt>
                <c:pt idx="5">
                  <c:v>295</c:v>
                </c:pt>
                <c:pt idx="6">
                  <c:v>323</c:v>
                </c:pt>
                <c:pt idx="7">
                  <c:v>355</c:v>
                </c:pt>
                <c:pt idx="8">
                  <c:v>398</c:v>
                </c:pt>
                <c:pt idx="9">
                  <c:v>459</c:v>
                </c:pt>
                <c:pt idx="10">
                  <c:v>513</c:v>
                </c:pt>
                <c:pt idx="11">
                  <c:v>552</c:v>
                </c:pt>
                <c:pt idx="12">
                  <c:v>601</c:v>
                </c:pt>
                <c:pt idx="13">
                  <c:v>626</c:v>
                </c:pt>
                <c:pt idx="14">
                  <c:v>662</c:v>
                </c:pt>
                <c:pt idx="15">
                  <c:v>703</c:v>
                </c:pt>
                <c:pt idx="16">
                  <c:v>771</c:v>
                </c:pt>
                <c:pt idx="17">
                  <c:v>806</c:v>
                </c:pt>
                <c:pt idx="18">
                  <c:v>844</c:v>
                </c:pt>
                <c:pt idx="19">
                  <c:v>885</c:v>
                </c:pt>
                <c:pt idx="20">
                  <c:v>931</c:v>
                </c:pt>
                <c:pt idx="21">
                  <c:v>971</c:v>
                </c:pt>
                <c:pt idx="22">
                  <c:v>1009</c:v>
                </c:pt>
                <c:pt idx="23">
                  <c:v>1075</c:v>
                </c:pt>
                <c:pt idx="24">
                  <c:v>1150</c:v>
                </c:pt>
                <c:pt idx="25">
                  <c:v>1178</c:v>
                </c:pt>
                <c:pt idx="26">
                  <c:v>1228</c:v>
                </c:pt>
                <c:pt idx="27">
                  <c:v>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2-4590-A83C-F0639E1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81</c:v>
                </c:pt>
                <c:pt idx="3">
                  <c:v>113</c:v>
                </c:pt>
                <c:pt idx="4">
                  <c:v>148</c:v>
                </c:pt>
                <c:pt idx="5">
                  <c:v>184</c:v>
                </c:pt>
                <c:pt idx="6">
                  <c:v>221</c:v>
                </c:pt>
                <c:pt idx="7">
                  <c:v>259</c:v>
                </c:pt>
                <c:pt idx="8">
                  <c:v>297</c:v>
                </c:pt>
                <c:pt idx="9">
                  <c:v>335</c:v>
                </c:pt>
                <c:pt idx="10">
                  <c:v>374</c:v>
                </c:pt>
                <c:pt idx="11">
                  <c:v>414</c:v>
                </c:pt>
                <c:pt idx="12">
                  <c:v>455</c:v>
                </c:pt>
                <c:pt idx="13">
                  <c:v>496</c:v>
                </c:pt>
                <c:pt idx="14">
                  <c:v>539</c:v>
                </c:pt>
                <c:pt idx="15">
                  <c:v>582</c:v>
                </c:pt>
                <c:pt idx="16">
                  <c:v>627</c:v>
                </c:pt>
                <c:pt idx="17">
                  <c:v>673</c:v>
                </c:pt>
                <c:pt idx="18">
                  <c:v>722</c:v>
                </c:pt>
                <c:pt idx="19">
                  <c:v>772</c:v>
                </c:pt>
                <c:pt idx="20">
                  <c:v>822</c:v>
                </c:pt>
                <c:pt idx="21">
                  <c:v>876</c:v>
                </c:pt>
                <c:pt idx="22">
                  <c:v>937</c:v>
                </c:pt>
                <c:pt idx="23">
                  <c:v>999</c:v>
                </c:pt>
                <c:pt idx="24">
                  <c:v>1062</c:v>
                </c:pt>
                <c:pt idx="25">
                  <c:v>1128</c:v>
                </c:pt>
                <c:pt idx="26">
                  <c:v>1196</c:v>
                </c:pt>
                <c:pt idx="27">
                  <c:v>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1-41B0-83AD-ED07157C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'2.ArdiData28Vari'!$D$98:$D$125</c:f>
              <c:numCache>
                <c:formatCode>General</c:formatCode>
                <c:ptCount val="28"/>
                <c:pt idx="0">
                  <c:v>28</c:v>
                </c:pt>
                <c:pt idx="1">
                  <c:v>66</c:v>
                </c:pt>
                <c:pt idx="2">
                  <c:v>116</c:v>
                </c:pt>
                <c:pt idx="3">
                  <c:v>154</c:v>
                </c:pt>
                <c:pt idx="4">
                  <c:v>192</c:v>
                </c:pt>
                <c:pt idx="5">
                  <c:v>241</c:v>
                </c:pt>
                <c:pt idx="6">
                  <c:v>304</c:v>
                </c:pt>
                <c:pt idx="7">
                  <c:v>341</c:v>
                </c:pt>
                <c:pt idx="8">
                  <c:v>366</c:v>
                </c:pt>
                <c:pt idx="9">
                  <c:v>407</c:v>
                </c:pt>
                <c:pt idx="10">
                  <c:v>461</c:v>
                </c:pt>
                <c:pt idx="11">
                  <c:v>500</c:v>
                </c:pt>
                <c:pt idx="12">
                  <c:v>532</c:v>
                </c:pt>
                <c:pt idx="13">
                  <c:v>575</c:v>
                </c:pt>
                <c:pt idx="14">
                  <c:v>643</c:v>
                </c:pt>
                <c:pt idx="15">
                  <c:v>671</c:v>
                </c:pt>
                <c:pt idx="16">
                  <c:v>707</c:v>
                </c:pt>
                <c:pt idx="17">
                  <c:v>747</c:v>
                </c:pt>
                <c:pt idx="18">
                  <c:v>808</c:v>
                </c:pt>
                <c:pt idx="19">
                  <c:v>843</c:v>
                </c:pt>
                <c:pt idx="20">
                  <c:v>888</c:v>
                </c:pt>
                <c:pt idx="21">
                  <c:v>934</c:v>
                </c:pt>
                <c:pt idx="22">
                  <c:v>1009</c:v>
                </c:pt>
                <c:pt idx="23">
                  <c:v>1050</c:v>
                </c:pt>
                <c:pt idx="24">
                  <c:v>1093</c:v>
                </c:pt>
                <c:pt idx="25">
                  <c:v>1159</c:v>
                </c:pt>
                <c:pt idx="26">
                  <c:v>1221</c:v>
                </c:pt>
                <c:pt idx="27">
                  <c:v>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1B-BAA6-F286D877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'2.ArdiData28Vari'!$E$98:$E$125</c:f>
              <c:numCache>
                <c:formatCode>General</c:formatCode>
                <c:ptCount val="28"/>
                <c:pt idx="0">
                  <c:v>28</c:v>
                </c:pt>
                <c:pt idx="1">
                  <c:v>94</c:v>
                </c:pt>
                <c:pt idx="2">
                  <c:v>140</c:v>
                </c:pt>
                <c:pt idx="3">
                  <c:v>181</c:v>
                </c:pt>
                <c:pt idx="4">
                  <c:v>219</c:v>
                </c:pt>
                <c:pt idx="5">
                  <c:v>287</c:v>
                </c:pt>
                <c:pt idx="6">
                  <c:v>349</c:v>
                </c:pt>
                <c:pt idx="7">
                  <c:v>387</c:v>
                </c:pt>
                <c:pt idx="8">
                  <c:v>425</c:v>
                </c:pt>
                <c:pt idx="9">
                  <c:v>475</c:v>
                </c:pt>
                <c:pt idx="10">
                  <c:v>520</c:v>
                </c:pt>
                <c:pt idx="11">
                  <c:v>548</c:v>
                </c:pt>
                <c:pt idx="12">
                  <c:v>580</c:v>
                </c:pt>
                <c:pt idx="13">
                  <c:v>634</c:v>
                </c:pt>
                <c:pt idx="14">
                  <c:v>697</c:v>
                </c:pt>
                <c:pt idx="15">
                  <c:v>738</c:v>
                </c:pt>
                <c:pt idx="16">
                  <c:v>763</c:v>
                </c:pt>
                <c:pt idx="17">
                  <c:v>806</c:v>
                </c:pt>
                <c:pt idx="18">
                  <c:v>855</c:v>
                </c:pt>
                <c:pt idx="19">
                  <c:v>891</c:v>
                </c:pt>
                <c:pt idx="20">
                  <c:v>926</c:v>
                </c:pt>
                <c:pt idx="21">
                  <c:v>987</c:v>
                </c:pt>
                <c:pt idx="22">
                  <c:v>1037</c:v>
                </c:pt>
                <c:pt idx="23">
                  <c:v>1077</c:v>
                </c:pt>
                <c:pt idx="24">
                  <c:v>1116</c:v>
                </c:pt>
                <c:pt idx="25">
                  <c:v>1159</c:v>
                </c:pt>
                <c:pt idx="26">
                  <c:v>1234</c:v>
                </c:pt>
                <c:pt idx="27">
                  <c:v>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7-4992-A3FD-9851E14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E-4923-918E-BDA46550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5-4995-8C45-9C5F8E1D87AC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5-4995-8C45-9C5F8E1D87AC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D-4682-9198-076E49D18898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D-4682-9198-076E49D18898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49.426764145374655</c:v>
                </c:pt>
                <c:pt idx="3">
                  <c:v>49.05010773803054</c:v>
                </c:pt>
                <c:pt idx="4">
                  <c:v>49.576335782204538</c:v>
                </c:pt>
                <c:pt idx="5">
                  <c:v>49.975850544148265</c:v>
                </c:pt>
                <c:pt idx="6">
                  <c:v>49.632462764731606</c:v>
                </c:pt>
                <c:pt idx="7">
                  <c:v>49.457454712098119</c:v>
                </c:pt>
                <c:pt idx="8">
                  <c:v>49.332318363459372</c:v>
                </c:pt>
                <c:pt idx="9">
                  <c:v>49.370557359785984</c:v>
                </c:pt>
                <c:pt idx="10">
                  <c:v>49.132766347342859</c:v>
                </c:pt>
                <c:pt idx="11">
                  <c:v>49.060933787564437</c:v>
                </c:pt>
                <c:pt idx="12">
                  <c:v>48.876101136812721</c:v>
                </c:pt>
                <c:pt idx="13">
                  <c:v>49.337530751342058</c:v>
                </c:pt>
                <c:pt idx="14">
                  <c:v>48.848273244308444</c:v>
                </c:pt>
                <c:pt idx="15">
                  <c:v>49.60842358107265</c:v>
                </c:pt>
                <c:pt idx="16">
                  <c:v>49.96134371957406</c:v>
                </c:pt>
                <c:pt idx="17">
                  <c:v>49.893441783656883</c:v>
                </c:pt>
                <c:pt idx="18">
                  <c:v>49.964673405820442</c:v>
                </c:pt>
                <c:pt idx="19">
                  <c:v>50.882660792037228</c:v>
                </c:pt>
                <c:pt idx="20">
                  <c:v>50.999998484608604</c:v>
                </c:pt>
                <c:pt idx="21">
                  <c:v>50.999998519355671</c:v>
                </c:pt>
                <c:pt idx="22">
                  <c:v>50.747774777270855</c:v>
                </c:pt>
                <c:pt idx="23">
                  <c:v>50.982852500765368</c:v>
                </c:pt>
                <c:pt idx="24">
                  <c:v>51.464763801105804</c:v>
                </c:pt>
                <c:pt idx="25">
                  <c:v>51.178953819896606</c:v>
                </c:pt>
                <c:pt idx="26">
                  <c:v>50.716261826360842</c:v>
                </c:pt>
                <c:pt idx="27">
                  <c:v>50.974991558174239</c:v>
                </c:pt>
                <c:pt idx="28">
                  <c:v>50.906776685040107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Trend!$B$2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'TrendAndSeas (2)'!$B$2</c:f>
          <c:strCache>
            <c:ptCount val="1"/>
            <c:pt idx="0">
              <c:v>Trend&amp; 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'TrendAndSeas (2)'!$B$2</c:f>
              <c:strCache>
                <c:ptCount val="1"/>
                <c:pt idx="0">
                  <c:v>Trend&amp; Seas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(2)'!$F$4:$F$31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tx>
            <c:strRef>
              <c:f>'TrendAndSeas (2)'!$F$2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'TrendAndSeas (2)'!$A$4:$A$32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'TrendAndSeas (2)'!$F$4:$F$32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(2)'!$G$4:$G$31</c:f>
              <c:numCache>
                <c:formatCode>General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54.383928571428569</c:v>
                </c:pt>
                <c:pt idx="3">
                  <c:v>29.098214285714292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59.160714285714285</c:v>
                </c:pt>
                <c:pt idx="7">
                  <c:v>33.875000000000007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63.937499999999993</c:v>
                </c:pt>
                <c:pt idx="11">
                  <c:v>38.651785714285715</c:v>
                </c:pt>
                <c:pt idx="12">
                  <c:v>40.857142857142861</c:v>
                </c:pt>
                <c:pt idx="13">
                  <c:v>52.571428571428569</c:v>
                </c:pt>
                <c:pt idx="14">
                  <c:v>68.714285714285722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48.205357142857146</c:v>
                </c:pt>
                <c:pt idx="20">
                  <c:v>50.410714285714292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55.1875</c:v>
                </c:pt>
                <c:pt idx="25">
                  <c:v>66.901785714285708</c:v>
                </c:pt>
                <c:pt idx="26">
                  <c:v>83.044642857142861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12" Type="http://schemas.openxmlformats.org/officeDocument/2006/relationships/chart" Target="../charts/chart89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5" Type="http://schemas.openxmlformats.org/officeDocument/2006/relationships/chart" Target="../charts/chart94.xml"/><Relationship Id="rId10" Type="http://schemas.openxmlformats.org/officeDocument/2006/relationships/chart" Target="../charts/chart99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3" Type="http://schemas.openxmlformats.org/officeDocument/2006/relationships/chart" Target="../charts/chart104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5" Type="http://schemas.openxmlformats.org/officeDocument/2006/relationships/chart" Target="../charts/chart106.xml"/><Relationship Id="rId10" Type="http://schemas.openxmlformats.org/officeDocument/2006/relationships/chart" Target="../charts/chart111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1.xml"/><Relationship Id="rId3" Type="http://schemas.openxmlformats.org/officeDocument/2006/relationships/chart" Target="../charts/chart116.xml"/><Relationship Id="rId7" Type="http://schemas.openxmlformats.org/officeDocument/2006/relationships/chart" Target="../charts/chart120.xml"/><Relationship Id="rId12" Type="http://schemas.openxmlformats.org/officeDocument/2006/relationships/chart" Target="../charts/chart125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Relationship Id="rId6" Type="http://schemas.openxmlformats.org/officeDocument/2006/relationships/chart" Target="../charts/chart119.xml"/><Relationship Id="rId11" Type="http://schemas.openxmlformats.org/officeDocument/2006/relationships/chart" Target="../charts/chart124.xml"/><Relationship Id="rId5" Type="http://schemas.openxmlformats.org/officeDocument/2006/relationships/chart" Target="../charts/chart118.xml"/><Relationship Id="rId10" Type="http://schemas.openxmlformats.org/officeDocument/2006/relationships/chart" Target="../charts/chart123.xml"/><Relationship Id="rId4" Type="http://schemas.openxmlformats.org/officeDocument/2006/relationships/chart" Target="../charts/chart117.xml"/><Relationship Id="rId9" Type="http://schemas.openxmlformats.org/officeDocument/2006/relationships/chart" Target="../charts/chart122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3.xml"/><Relationship Id="rId3" Type="http://schemas.openxmlformats.org/officeDocument/2006/relationships/chart" Target="../charts/chart128.xml"/><Relationship Id="rId7" Type="http://schemas.openxmlformats.org/officeDocument/2006/relationships/chart" Target="../charts/chart132.xml"/><Relationship Id="rId12" Type="http://schemas.openxmlformats.org/officeDocument/2006/relationships/chart" Target="../charts/chart137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chart" Target="../charts/chart131.xml"/><Relationship Id="rId11" Type="http://schemas.openxmlformats.org/officeDocument/2006/relationships/chart" Target="../charts/chart136.xml"/><Relationship Id="rId5" Type="http://schemas.openxmlformats.org/officeDocument/2006/relationships/chart" Target="../charts/chart130.xml"/><Relationship Id="rId10" Type="http://schemas.openxmlformats.org/officeDocument/2006/relationships/chart" Target="../charts/chart135.xml"/><Relationship Id="rId4" Type="http://schemas.openxmlformats.org/officeDocument/2006/relationships/chart" Target="../charts/chart129.xml"/><Relationship Id="rId9" Type="http://schemas.openxmlformats.org/officeDocument/2006/relationships/chart" Target="../charts/chart1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CED95-12A7-4FCA-BE27-E2E4172C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D207A-E28A-4309-980B-487C19C7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510C5-67BD-4FBA-9C1C-1BCAAA4A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8BFC8-A19B-4536-84B2-8B4F08CC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094402-FF62-4AB4-8D44-9132F3AB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63622D-900F-4CD6-8D3D-C5054F15B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91DC43-1372-4ACD-914D-D3EB3FFC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6FB81-502B-456A-B28A-D04E1951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388FA8-109E-44DA-87ED-22D0A1299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866776-F14D-4B99-ADAF-3CD7D633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69820-4076-4FFE-8060-7AE44DBB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F2A690F-C922-4BDF-AC84-098E0C4C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552093</xdr:colOff>
      <xdr:row>2</xdr:row>
      <xdr:rowOff>10698</xdr:rowOff>
    </xdr:from>
    <xdr:to>
      <xdr:col>12</xdr:col>
      <xdr:colOff>523518</xdr:colOff>
      <xdr:row>14</xdr:row>
      <xdr:rowOff>133331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B6917-ABCE-48A1-B4A3-8A668634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51329</xdr:colOff>
      <xdr:row>1</xdr:row>
      <xdr:rowOff>215578</xdr:rowOff>
    </xdr:from>
    <xdr:to>
      <xdr:col>18</xdr:col>
      <xdr:colOff>413864</xdr:colOff>
      <xdr:row>14</xdr:row>
      <xdr:rowOff>115168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A753-3441-4AB2-BC1E-C18FDB17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556589</xdr:colOff>
      <xdr:row>2</xdr:row>
      <xdr:rowOff>24055</xdr:rowOff>
    </xdr:from>
    <xdr:to>
      <xdr:col>25</xdr:col>
      <xdr:colOff>458402</xdr:colOff>
      <xdr:row>14</xdr:row>
      <xdr:rowOff>127639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3C19E-2009-495C-8521-8932E579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4B1464-8707-4511-B96C-927ECDFD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EFB157-386A-4B16-96A6-AD07A469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9A9734-6EDC-44C8-929A-8FFA428E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40514-BE71-4A4A-86F0-82243582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569362</xdr:colOff>
      <xdr:row>2</xdr:row>
      <xdr:rowOff>15264</xdr:rowOff>
    </xdr:from>
    <xdr:to>
      <xdr:col>32</xdr:col>
      <xdr:colOff>512389</xdr:colOff>
      <xdr:row>14</xdr:row>
      <xdr:rowOff>118848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E4580C-5572-4971-96AB-2CB40CB28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911D1E-4FCC-4DE1-9F3D-F9AA8272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5A0021-1917-41FE-9CF2-1E744C0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97195C-CC98-4735-A34D-6E1C093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31B972-0CF0-4ABB-8E4E-3538BD39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E2000DB-B93E-4869-B628-C1D7F8D8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9924</xdr:colOff>
      <xdr:row>16</xdr:row>
      <xdr:rowOff>9921</xdr:rowOff>
    </xdr:from>
    <xdr:to>
      <xdr:col>24</xdr:col>
      <xdr:colOff>517130</xdr:colOff>
      <xdr:row>29</xdr:row>
      <xdr:rowOff>23413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4FC428B-0E6F-4FC9-97DD-990D3CF41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116896</xdr:colOff>
      <xdr:row>18</xdr:row>
      <xdr:rowOff>21791</xdr:rowOff>
    </xdr:from>
    <xdr:to>
      <xdr:col>21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583224</xdr:colOff>
      <xdr:row>5</xdr:row>
      <xdr:rowOff>180541</xdr:rowOff>
    </xdr:from>
    <xdr:to>
      <xdr:col>16</xdr:col>
      <xdr:colOff>92251</xdr:colOff>
      <xdr:row>21</xdr:row>
      <xdr:rowOff>32661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146661</xdr:colOff>
      <xdr:row>0</xdr:row>
      <xdr:rowOff>71401</xdr:rowOff>
    </xdr:from>
    <xdr:to>
      <xdr:col>24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TrendAndSeasonality2021-28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TrendAndSeasonality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1.Trend&amp;Season"/>
      <sheetName val="0.Regression"/>
      <sheetName val="TrAdES"/>
      <sheetName val="TrAdES2"/>
      <sheetName val="Sheet1"/>
    </sheetNames>
    <sheetDataSet>
      <sheetData sheetId="0">
        <row r="1">
          <cell r="K1" t="str">
            <v>Freq</v>
          </cell>
        </row>
        <row r="2">
          <cell r="B2" t="str">
            <v>Stationary</v>
          </cell>
          <cell r="C2" t="str">
            <v>Trend</v>
          </cell>
          <cell r="D2" t="str">
            <v>Trend&amp;Seas</v>
          </cell>
          <cell r="E2" t="str">
            <v>Seas-No-Trend</v>
          </cell>
          <cell r="F2" t="str">
            <v>18 - 24</v>
          </cell>
          <cell r="K2">
            <v>3.5714285714285712E-2</v>
          </cell>
        </row>
        <row r="3">
          <cell r="A3">
            <v>1</v>
          </cell>
          <cell r="B3">
            <v>46</v>
          </cell>
          <cell r="C3">
            <v>22</v>
          </cell>
          <cell r="D3">
            <v>22</v>
          </cell>
          <cell r="E3">
            <v>28</v>
          </cell>
          <cell r="F3" t="str">
            <v>24 - 30</v>
          </cell>
          <cell r="K3">
            <v>0.10714285714285714</v>
          </cell>
        </row>
        <row r="4">
          <cell r="A4">
            <v>2</v>
          </cell>
          <cell r="B4">
            <v>81</v>
          </cell>
          <cell r="C4">
            <v>26</v>
          </cell>
          <cell r="D4">
            <v>39</v>
          </cell>
          <cell r="E4">
            <v>81</v>
          </cell>
          <cell r="F4" t="str">
            <v>30 - 36</v>
          </cell>
          <cell r="K4">
            <v>0.10714285714285714</v>
          </cell>
        </row>
        <row r="5">
          <cell r="A5">
            <v>3</v>
          </cell>
          <cell r="B5">
            <v>44</v>
          </cell>
          <cell r="C5">
            <v>28</v>
          </cell>
          <cell r="D5">
            <v>47</v>
          </cell>
          <cell r="E5">
            <v>64</v>
          </cell>
          <cell r="F5" t="str">
            <v>36 - 42</v>
          </cell>
          <cell r="K5">
            <v>0.14285714285714285</v>
          </cell>
        </row>
        <row r="6">
          <cell r="A6">
            <v>4</v>
          </cell>
          <cell r="B6">
            <v>67</v>
          </cell>
          <cell r="C6">
            <v>28</v>
          </cell>
          <cell r="D6">
            <v>26</v>
          </cell>
          <cell r="E6">
            <v>39</v>
          </cell>
          <cell r="F6" t="str">
            <v>42 - 48</v>
          </cell>
          <cell r="K6">
            <v>0.21428571428571427</v>
          </cell>
        </row>
        <row r="7">
          <cell r="A7">
            <v>5</v>
          </cell>
          <cell r="B7">
            <v>40</v>
          </cell>
          <cell r="C7">
            <v>31</v>
          </cell>
          <cell r="D7">
            <v>40</v>
          </cell>
          <cell r="E7">
            <v>40</v>
          </cell>
          <cell r="F7" t="str">
            <v>48 - 54</v>
          </cell>
          <cell r="K7">
            <v>7.1428571428571425E-2</v>
          </cell>
        </row>
        <row r="8">
          <cell r="A8">
            <v>6</v>
          </cell>
          <cell r="B8">
            <v>35</v>
          </cell>
          <cell r="C8">
            <v>34</v>
          </cell>
          <cell r="D8">
            <v>46</v>
          </cell>
          <cell r="E8">
            <v>65</v>
          </cell>
          <cell r="F8" t="str">
            <v>54 - 60</v>
          </cell>
          <cell r="K8">
            <v>3.5714285714285712E-2</v>
          </cell>
        </row>
        <row r="9">
          <cell r="A9">
            <v>7</v>
          </cell>
          <cell r="B9">
            <v>59</v>
          </cell>
          <cell r="C9">
            <v>35</v>
          </cell>
          <cell r="D9">
            <v>45</v>
          </cell>
          <cell r="E9">
            <v>59</v>
          </cell>
          <cell r="F9" t="str">
            <v>60 - 66</v>
          </cell>
          <cell r="K9">
            <v>7.1428571428571425E-2</v>
          </cell>
        </row>
        <row r="10">
          <cell r="A10">
            <v>8</v>
          </cell>
          <cell r="B10">
            <v>79</v>
          </cell>
          <cell r="C10">
            <v>39</v>
          </cell>
          <cell r="D10">
            <v>40</v>
          </cell>
          <cell r="E10">
            <v>26</v>
          </cell>
          <cell r="F10" t="str">
            <v>66 - 72</v>
          </cell>
          <cell r="K10">
            <v>0.10714285714285714</v>
          </cell>
        </row>
        <row r="11">
          <cell r="A11">
            <v>9</v>
          </cell>
          <cell r="B11">
            <v>28</v>
          </cell>
          <cell r="C11">
            <v>40</v>
          </cell>
          <cell r="D11">
            <v>28</v>
          </cell>
          <cell r="E11">
            <v>31</v>
          </cell>
          <cell r="F11" t="str">
            <v>72 - 78</v>
          </cell>
          <cell r="K11">
            <v>0</v>
          </cell>
        </row>
        <row r="12">
          <cell r="A12">
            <v>10</v>
          </cell>
          <cell r="B12">
            <v>45</v>
          </cell>
          <cell r="C12">
            <v>40</v>
          </cell>
          <cell r="D12">
            <v>44</v>
          </cell>
          <cell r="E12">
            <v>47</v>
          </cell>
          <cell r="F12" t="str">
            <v>78 - 84</v>
          </cell>
          <cell r="K12">
            <v>0.10714285714285714</v>
          </cell>
        </row>
        <row r="13">
          <cell r="A13">
            <v>11</v>
          </cell>
          <cell r="B13">
            <v>28</v>
          </cell>
          <cell r="C13">
            <v>40</v>
          </cell>
          <cell r="D13">
            <v>64</v>
          </cell>
          <cell r="E13">
            <v>67</v>
          </cell>
          <cell r="F13" t="str">
            <v>84 - 90</v>
          </cell>
          <cell r="K13">
            <v>0</v>
          </cell>
        </row>
        <row r="14">
          <cell r="A14">
            <v>12</v>
          </cell>
          <cell r="B14">
            <v>40</v>
          </cell>
          <cell r="C14">
            <v>44</v>
          </cell>
          <cell r="D14">
            <v>34</v>
          </cell>
          <cell r="E14">
            <v>40</v>
          </cell>
          <cell r="F14" t="str">
            <v>90 - 96</v>
          </cell>
          <cell r="K14">
            <v>0</v>
          </cell>
        </row>
        <row r="15">
          <cell r="A15">
            <v>13</v>
          </cell>
          <cell r="B15">
            <v>68</v>
          </cell>
          <cell r="C15">
            <v>45</v>
          </cell>
          <cell r="D15">
            <v>45</v>
          </cell>
          <cell r="E15">
            <v>22</v>
          </cell>
        </row>
        <row r="16">
          <cell r="A16">
            <v>14</v>
          </cell>
          <cell r="B16">
            <v>81</v>
          </cell>
          <cell r="C16">
            <v>45</v>
          </cell>
          <cell r="D16">
            <v>51</v>
          </cell>
          <cell r="E16">
            <v>79</v>
          </cell>
        </row>
        <row r="17">
          <cell r="A17">
            <v>15</v>
          </cell>
          <cell r="B17">
            <v>40</v>
          </cell>
          <cell r="C17">
            <v>46</v>
          </cell>
          <cell r="D17">
            <v>53</v>
          </cell>
          <cell r="E17">
            <v>46</v>
          </cell>
        </row>
        <row r="18">
          <cell r="A18">
            <v>16</v>
          </cell>
          <cell r="B18">
            <v>69</v>
          </cell>
          <cell r="C18">
            <v>46</v>
          </cell>
          <cell r="D18">
            <v>28</v>
          </cell>
          <cell r="E18">
            <v>45</v>
          </cell>
        </row>
        <row r="19">
          <cell r="A19">
            <v>17</v>
          </cell>
          <cell r="B19">
            <v>64</v>
          </cell>
          <cell r="C19">
            <v>47</v>
          </cell>
          <cell r="D19">
            <v>46</v>
          </cell>
          <cell r="E19">
            <v>45</v>
          </cell>
        </row>
        <row r="20">
          <cell r="A20">
            <v>18</v>
          </cell>
          <cell r="B20">
            <v>45</v>
          </cell>
          <cell r="C20">
            <v>51</v>
          </cell>
          <cell r="D20">
            <v>67</v>
          </cell>
          <cell r="E20">
            <v>53</v>
          </cell>
        </row>
        <row r="21">
          <cell r="A21">
            <v>19</v>
          </cell>
          <cell r="B21">
            <v>53</v>
          </cell>
          <cell r="C21">
            <v>53</v>
          </cell>
          <cell r="D21">
            <v>79</v>
          </cell>
          <cell r="E21">
            <v>81</v>
          </cell>
        </row>
        <row r="22">
          <cell r="A22">
            <v>20</v>
          </cell>
          <cell r="B22">
            <v>65</v>
          </cell>
          <cell r="C22">
            <v>59</v>
          </cell>
          <cell r="D22">
            <v>35</v>
          </cell>
          <cell r="E22">
            <v>35</v>
          </cell>
        </row>
        <row r="23">
          <cell r="A23">
            <v>21</v>
          </cell>
          <cell r="B23">
            <v>26</v>
          </cell>
          <cell r="C23">
            <v>64</v>
          </cell>
          <cell r="D23">
            <v>31</v>
          </cell>
          <cell r="E23">
            <v>28</v>
          </cell>
        </row>
        <row r="24">
          <cell r="A24">
            <v>22</v>
          </cell>
          <cell r="B24">
            <v>22</v>
          </cell>
          <cell r="C24">
            <v>65</v>
          </cell>
          <cell r="D24">
            <v>68</v>
          </cell>
          <cell r="E24">
            <v>46</v>
          </cell>
        </row>
        <row r="25">
          <cell r="A25">
            <v>23</v>
          </cell>
          <cell r="B25">
            <v>31</v>
          </cell>
          <cell r="C25">
            <v>67</v>
          </cell>
          <cell r="D25">
            <v>81</v>
          </cell>
          <cell r="E25">
            <v>68</v>
          </cell>
        </row>
        <row r="26">
          <cell r="A26">
            <v>24</v>
          </cell>
          <cell r="B26">
            <v>51</v>
          </cell>
          <cell r="C26">
            <v>68</v>
          </cell>
          <cell r="D26">
            <v>40</v>
          </cell>
          <cell r="E26">
            <v>44</v>
          </cell>
        </row>
        <row r="27">
          <cell r="A27">
            <v>25</v>
          </cell>
          <cell r="B27">
            <v>47</v>
          </cell>
          <cell r="C27">
            <v>69</v>
          </cell>
          <cell r="D27">
            <v>59</v>
          </cell>
          <cell r="E27">
            <v>40</v>
          </cell>
        </row>
        <row r="28">
          <cell r="A28">
            <v>26</v>
          </cell>
          <cell r="B28">
            <v>39</v>
          </cell>
          <cell r="C28">
            <v>79</v>
          </cell>
          <cell r="D28">
            <v>69</v>
          </cell>
          <cell r="E28">
            <v>51</v>
          </cell>
        </row>
        <row r="29">
          <cell r="A29">
            <v>27</v>
          </cell>
          <cell r="B29">
            <v>34</v>
          </cell>
          <cell r="C29">
            <v>81</v>
          </cell>
          <cell r="D29">
            <v>81</v>
          </cell>
          <cell r="E29">
            <v>69</v>
          </cell>
        </row>
        <row r="30">
          <cell r="A30">
            <v>28</v>
          </cell>
          <cell r="B30">
            <v>46</v>
          </cell>
          <cell r="C30">
            <v>81</v>
          </cell>
          <cell r="D30">
            <v>65</v>
          </cell>
          <cell r="E30">
            <v>34</v>
          </cell>
        </row>
        <row r="98">
          <cell r="A98">
            <v>1</v>
          </cell>
          <cell r="B98">
            <v>46</v>
          </cell>
          <cell r="C98">
            <v>22</v>
          </cell>
          <cell r="D98">
            <v>22</v>
          </cell>
          <cell r="E98">
            <v>28</v>
          </cell>
        </row>
        <row r="99">
          <cell r="A99">
            <v>2</v>
          </cell>
          <cell r="B99">
            <v>127</v>
          </cell>
          <cell r="C99">
            <v>48</v>
          </cell>
          <cell r="D99">
            <v>61</v>
          </cell>
          <cell r="E99">
            <v>109</v>
          </cell>
        </row>
        <row r="100">
          <cell r="A100">
            <v>3</v>
          </cell>
          <cell r="B100">
            <v>171</v>
          </cell>
          <cell r="C100">
            <v>76</v>
          </cell>
          <cell r="D100">
            <v>108</v>
          </cell>
          <cell r="E100">
            <v>173</v>
          </cell>
        </row>
        <row r="101">
          <cell r="A101">
            <v>4</v>
          </cell>
          <cell r="B101">
            <v>238</v>
          </cell>
          <cell r="C101">
            <v>104</v>
          </cell>
          <cell r="D101">
            <v>134</v>
          </cell>
          <cell r="E101">
            <v>212</v>
          </cell>
        </row>
        <row r="102">
          <cell r="A102">
            <v>5</v>
          </cell>
          <cell r="B102">
            <v>278</v>
          </cell>
          <cell r="C102">
            <v>135</v>
          </cell>
          <cell r="D102">
            <v>174</v>
          </cell>
          <cell r="E102">
            <v>252</v>
          </cell>
        </row>
        <row r="103">
          <cell r="A103">
            <v>6</v>
          </cell>
          <cell r="B103">
            <v>313</v>
          </cell>
          <cell r="C103">
            <v>169</v>
          </cell>
          <cell r="D103">
            <v>220</v>
          </cell>
          <cell r="E103">
            <v>317</v>
          </cell>
        </row>
        <row r="104">
          <cell r="A104">
            <v>7</v>
          </cell>
          <cell r="B104">
            <v>372</v>
          </cell>
          <cell r="C104">
            <v>204</v>
          </cell>
          <cell r="D104">
            <v>265</v>
          </cell>
          <cell r="E104">
            <v>376</v>
          </cell>
        </row>
        <row r="105">
          <cell r="A105">
            <v>8</v>
          </cell>
          <cell r="B105">
            <v>451</v>
          </cell>
          <cell r="C105">
            <v>243</v>
          </cell>
          <cell r="D105">
            <v>305</v>
          </cell>
          <cell r="E105">
            <v>402</v>
          </cell>
        </row>
        <row r="106">
          <cell r="A106">
            <v>9</v>
          </cell>
          <cell r="B106">
            <v>479</v>
          </cell>
          <cell r="C106">
            <v>283</v>
          </cell>
          <cell r="D106">
            <v>333</v>
          </cell>
          <cell r="E106">
            <v>433</v>
          </cell>
        </row>
        <row r="107">
          <cell r="A107">
            <v>10</v>
          </cell>
          <cell r="B107">
            <v>524</v>
          </cell>
          <cell r="C107">
            <v>323</v>
          </cell>
          <cell r="D107">
            <v>377</v>
          </cell>
          <cell r="E107">
            <v>480</v>
          </cell>
        </row>
        <row r="108">
          <cell r="A108">
            <v>11</v>
          </cell>
          <cell r="B108">
            <v>552</v>
          </cell>
          <cell r="C108">
            <v>363</v>
          </cell>
          <cell r="D108">
            <v>441</v>
          </cell>
          <cell r="E108">
            <v>547</v>
          </cell>
        </row>
        <row r="109">
          <cell r="A109">
            <v>12</v>
          </cell>
          <cell r="B109">
            <v>592</v>
          </cell>
          <cell r="C109">
            <v>407</v>
          </cell>
          <cell r="D109">
            <v>475</v>
          </cell>
          <cell r="E109">
            <v>587</v>
          </cell>
        </row>
        <row r="110">
          <cell r="A110">
            <v>13</v>
          </cell>
          <cell r="B110">
            <v>660</v>
          </cell>
          <cell r="C110">
            <v>452</v>
          </cell>
          <cell r="D110">
            <v>520</v>
          </cell>
          <cell r="E110">
            <v>609</v>
          </cell>
        </row>
        <row r="111">
          <cell r="A111">
            <v>14</v>
          </cell>
          <cell r="B111">
            <v>741</v>
          </cell>
          <cell r="C111">
            <v>497</v>
          </cell>
          <cell r="D111">
            <v>571</v>
          </cell>
          <cell r="E111">
            <v>688</v>
          </cell>
        </row>
        <row r="112">
          <cell r="A112">
            <v>15</v>
          </cell>
          <cell r="B112">
            <v>781</v>
          </cell>
          <cell r="C112">
            <v>543</v>
          </cell>
          <cell r="D112">
            <v>624</v>
          </cell>
          <cell r="E112">
            <v>734</v>
          </cell>
        </row>
        <row r="113">
          <cell r="A113">
            <v>16</v>
          </cell>
          <cell r="B113">
            <v>850</v>
          </cell>
          <cell r="C113">
            <v>589</v>
          </cell>
          <cell r="D113">
            <v>652</v>
          </cell>
          <cell r="E113">
            <v>779</v>
          </cell>
        </row>
        <row r="114">
          <cell r="A114">
            <v>17</v>
          </cell>
          <cell r="B114">
            <v>914</v>
          </cell>
          <cell r="C114">
            <v>636</v>
          </cell>
          <cell r="D114">
            <v>698</v>
          </cell>
          <cell r="E114">
            <v>824</v>
          </cell>
        </row>
        <row r="115">
          <cell r="A115">
            <v>18</v>
          </cell>
          <cell r="B115">
            <v>959</v>
          </cell>
          <cell r="C115">
            <v>687</v>
          </cell>
          <cell r="D115">
            <v>765</v>
          </cell>
          <cell r="E115">
            <v>877</v>
          </cell>
        </row>
        <row r="116">
          <cell r="A116">
            <v>19</v>
          </cell>
          <cell r="B116">
            <v>1012</v>
          </cell>
          <cell r="C116">
            <v>740</v>
          </cell>
          <cell r="D116">
            <v>844</v>
          </cell>
          <cell r="E116">
            <v>958</v>
          </cell>
        </row>
        <row r="117">
          <cell r="A117">
            <v>20</v>
          </cell>
          <cell r="B117">
            <v>1077</v>
          </cell>
          <cell r="C117">
            <v>799</v>
          </cell>
          <cell r="D117">
            <v>879</v>
          </cell>
          <cell r="E117">
            <v>993</v>
          </cell>
        </row>
        <row r="118">
          <cell r="A118">
            <v>21</v>
          </cell>
          <cell r="B118">
            <v>1103</v>
          </cell>
          <cell r="C118">
            <v>863</v>
          </cell>
          <cell r="D118">
            <v>910</v>
          </cell>
          <cell r="E118">
            <v>1021</v>
          </cell>
        </row>
        <row r="119">
          <cell r="A119">
            <v>22</v>
          </cell>
          <cell r="B119">
            <v>1125</v>
          </cell>
          <cell r="C119">
            <v>928</v>
          </cell>
          <cell r="D119">
            <v>978</v>
          </cell>
          <cell r="E119">
            <v>1067</v>
          </cell>
        </row>
        <row r="120">
          <cell r="A120">
            <v>23</v>
          </cell>
          <cell r="B120">
            <v>1156</v>
          </cell>
          <cell r="C120">
            <v>995</v>
          </cell>
          <cell r="D120">
            <v>1059</v>
          </cell>
          <cell r="E120">
            <v>1135</v>
          </cell>
        </row>
        <row r="121">
          <cell r="A121">
            <v>24</v>
          </cell>
          <cell r="B121">
            <v>1207</v>
          </cell>
          <cell r="C121">
            <v>1063</v>
          </cell>
          <cell r="D121">
            <v>1099</v>
          </cell>
          <cell r="E121">
            <v>1179</v>
          </cell>
        </row>
        <row r="122">
          <cell r="A122">
            <v>25</v>
          </cell>
          <cell r="B122">
            <v>1254</v>
          </cell>
          <cell r="C122">
            <v>1132</v>
          </cell>
          <cell r="D122">
            <v>1158</v>
          </cell>
          <cell r="E122">
            <v>1219</v>
          </cell>
        </row>
        <row r="123">
          <cell r="A123">
            <v>26</v>
          </cell>
          <cell r="B123">
            <v>1293</v>
          </cell>
          <cell r="C123">
            <v>1211</v>
          </cell>
          <cell r="D123">
            <v>1227</v>
          </cell>
          <cell r="E123">
            <v>1270</v>
          </cell>
        </row>
        <row r="124">
          <cell r="A124">
            <v>27</v>
          </cell>
          <cell r="B124">
            <v>1327</v>
          </cell>
          <cell r="C124">
            <v>1292</v>
          </cell>
          <cell r="D124">
            <v>1308</v>
          </cell>
          <cell r="E124">
            <v>1339</v>
          </cell>
        </row>
        <row r="125">
          <cell r="A125">
            <v>28</v>
          </cell>
          <cell r="B125">
            <v>1373</v>
          </cell>
          <cell r="C125">
            <v>1373</v>
          </cell>
          <cell r="D125">
            <v>1373</v>
          </cell>
          <cell r="E125">
            <v>1373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0.ArdiData (2)"/>
      <sheetName val="0.ArdiData (3)"/>
      <sheetName val="0.ArdiData (4)"/>
      <sheetName val="0.ArdiData (5)"/>
      <sheetName val="0.ArdiData (6)"/>
      <sheetName val="1.Trend&amp;Season"/>
      <sheetName val="0.Regression"/>
      <sheetName val="TrAdES"/>
      <sheetName val="TrAdES2"/>
      <sheetName val="Sheet1"/>
    </sheetNames>
    <sheetDataSet>
      <sheetData sheetId="0">
        <row r="1">
          <cell r="K1" t="str">
            <v>Freq</v>
          </cell>
        </row>
        <row r="2">
          <cell r="B2" t="str">
            <v>Stationary</v>
          </cell>
          <cell r="C2" t="str">
            <v>Trend</v>
          </cell>
          <cell r="D2" t="str">
            <v>Trend&amp;Seas</v>
          </cell>
          <cell r="E2" t="str">
            <v>Seas-No-Trend</v>
          </cell>
          <cell r="F2" t="str">
            <v>14 - 21</v>
          </cell>
          <cell r="K2">
            <v>1.1904761904761904E-2</v>
          </cell>
        </row>
        <row r="3">
          <cell r="A3">
            <v>1</v>
          </cell>
          <cell r="B3">
            <v>34</v>
          </cell>
          <cell r="C3">
            <v>18</v>
          </cell>
          <cell r="D3">
            <v>25</v>
          </cell>
          <cell r="E3">
            <v>18</v>
          </cell>
          <cell r="F3" t="str">
            <v>21 - 28</v>
          </cell>
          <cell r="K3">
            <v>4.7619047619047616E-2</v>
          </cell>
        </row>
        <row r="4">
          <cell r="A4">
            <v>2</v>
          </cell>
          <cell r="B4">
            <v>50</v>
          </cell>
          <cell r="C4">
            <v>25</v>
          </cell>
          <cell r="D4">
            <v>31</v>
          </cell>
          <cell r="E4">
            <v>89</v>
          </cell>
          <cell r="F4" t="str">
            <v>28 - 35</v>
          </cell>
          <cell r="K4">
            <v>0.22619047619047619</v>
          </cell>
        </row>
        <row r="5">
          <cell r="A5">
            <v>3</v>
          </cell>
          <cell r="B5">
            <v>40</v>
          </cell>
          <cell r="C5">
            <v>26</v>
          </cell>
          <cell r="D5">
            <v>33</v>
          </cell>
          <cell r="E5">
            <v>57</v>
          </cell>
          <cell r="F5" t="str">
            <v>35 - 42</v>
          </cell>
          <cell r="K5">
            <v>9.5238095238095233E-2</v>
          </cell>
        </row>
        <row r="6">
          <cell r="A6">
            <v>4</v>
          </cell>
          <cell r="B6">
            <v>29</v>
          </cell>
          <cell r="C6">
            <v>26</v>
          </cell>
          <cell r="D6">
            <v>26</v>
          </cell>
          <cell r="E6">
            <v>43</v>
          </cell>
          <cell r="F6" t="str">
            <v>42 - 49</v>
          </cell>
          <cell r="K6">
            <v>0.19047619047619047</v>
          </cell>
        </row>
        <row r="7">
          <cell r="A7">
            <v>5</v>
          </cell>
          <cell r="B7">
            <v>51</v>
          </cell>
          <cell r="C7">
            <v>27</v>
          </cell>
          <cell r="D7">
            <v>18</v>
          </cell>
          <cell r="E7">
            <v>42</v>
          </cell>
          <cell r="F7" t="str">
            <v>49 - 56</v>
          </cell>
          <cell r="K7">
            <v>7.1428571428571425E-2</v>
          </cell>
        </row>
        <row r="8">
          <cell r="A8">
            <v>6</v>
          </cell>
          <cell r="B8">
            <v>64</v>
          </cell>
          <cell r="C8">
            <v>28</v>
          </cell>
          <cell r="D8">
            <v>31</v>
          </cell>
          <cell r="E8">
            <v>65</v>
          </cell>
          <cell r="F8" t="str">
            <v>56 - 63</v>
          </cell>
          <cell r="K8">
            <v>0.17857142857142858</v>
          </cell>
        </row>
        <row r="9">
          <cell r="A9">
            <v>7</v>
          </cell>
          <cell r="B9">
            <v>37</v>
          </cell>
          <cell r="C9">
            <v>28</v>
          </cell>
          <cell r="D9">
            <v>49</v>
          </cell>
          <cell r="E9">
            <v>64</v>
          </cell>
          <cell r="F9" t="str">
            <v>63 - 70</v>
          </cell>
          <cell r="K9">
            <v>8.3333333333333329E-2</v>
          </cell>
        </row>
        <row r="10">
          <cell r="A10">
            <v>8</v>
          </cell>
          <cell r="B10">
            <v>25</v>
          </cell>
          <cell r="C10">
            <v>28</v>
          </cell>
          <cell r="D10">
            <v>29</v>
          </cell>
          <cell r="E10">
            <v>31</v>
          </cell>
          <cell r="F10" t="str">
            <v>70 - 77</v>
          </cell>
          <cell r="K10">
            <v>4.7619047619047616E-2</v>
          </cell>
        </row>
        <row r="11">
          <cell r="A11">
            <v>9</v>
          </cell>
          <cell r="B11">
            <v>57</v>
          </cell>
          <cell r="C11">
            <v>29</v>
          </cell>
          <cell r="D11">
            <v>31</v>
          </cell>
          <cell r="E11">
            <v>33</v>
          </cell>
          <cell r="F11" t="str">
            <v>77 - 84</v>
          </cell>
          <cell r="K11">
            <v>1.1904761904761904E-2</v>
          </cell>
        </row>
        <row r="12">
          <cell r="A12">
            <v>10</v>
          </cell>
          <cell r="B12">
            <v>33</v>
          </cell>
          <cell r="C12">
            <v>29</v>
          </cell>
          <cell r="D12">
            <v>32</v>
          </cell>
          <cell r="E12">
            <v>66</v>
          </cell>
          <cell r="F12" t="str">
            <v>84 - 91</v>
          </cell>
          <cell r="K12">
            <v>3.5714285714285712E-2</v>
          </cell>
        </row>
        <row r="13">
          <cell r="A13">
            <v>11</v>
          </cell>
          <cell r="B13">
            <v>86</v>
          </cell>
          <cell r="C13">
            <v>29</v>
          </cell>
          <cell r="D13">
            <v>40</v>
          </cell>
          <cell r="E13">
            <v>72</v>
          </cell>
          <cell r="F13" t="str">
            <v>91 - 98</v>
          </cell>
          <cell r="K13">
            <v>0</v>
          </cell>
        </row>
        <row r="14">
          <cell r="A14">
            <v>12</v>
          </cell>
          <cell r="B14">
            <v>36</v>
          </cell>
          <cell r="C14">
            <v>30</v>
          </cell>
          <cell r="D14">
            <v>28</v>
          </cell>
          <cell r="E14">
            <v>29</v>
          </cell>
          <cell r="F14" t="str">
            <v>98 - 105</v>
          </cell>
          <cell r="K14">
            <v>0</v>
          </cell>
        </row>
        <row r="15">
          <cell r="A15">
            <v>13</v>
          </cell>
          <cell r="B15">
            <v>47</v>
          </cell>
          <cell r="C15">
            <v>31</v>
          </cell>
          <cell r="D15">
            <v>29</v>
          </cell>
          <cell r="E15">
            <v>33</v>
          </cell>
        </row>
        <row r="16">
          <cell r="A16">
            <v>14</v>
          </cell>
          <cell r="B16">
            <v>31</v>
          </cell>
          <cell r="C16">
            <v>31</v>
          </cell>
          <cell r="D16">
            <v>48</v>
          </cell>
          <cell r="E16">
            <v>61</v>
          </cell>
        </row>
        <row r="17">
          <cell r="A17">
            <v>15</v>
          </cell>
          <cell r="B17">
            <v>34</v>
          </cell>
          <cell r="C17">
            <v>31</v>
          </cell>
          <cell r="D17">
            <v>61</v>
          </cell>
          <cell r="E17">
            <v>62</v>
          </cell>
        </row>
        <row r="18">
          <cell r="A18">
            <v>16</v>
          </cell>
          <cell r="B18">
            <v>43</v>
          </cell>
          <cell r="C18">
            <v>31</v>
          </cell>
          <cell r="D18">
            <v>26</v>
          </cell>
          <cell r="E18">
            <v>26</v>
          </cell>
        </row>
        <row r="19">
          <cell r="A19">
            <v>17</v>
          </cell>
          <cell r="B19">
            <v>33</v>
          </cell>
          <cell r="C19">
            <v>31</v>
          </cell>
          <cell r="D19">
            <v>43</v>
          </cell>
          <cell r="E19">
            <v>31</v>
          </cell>
        </row>
        <row r="20">
          <cell r="A20">
            <v>18</v>
          </cell>
          <cell r="B20">
            <v>50</v>
          </cell>
          <cell r="C20">
            <v>31</v>
          </cell>
          <cell r="D20">
            <v>47</v>
          </cell>
          <cell r="E20">
            <v>74</v>
          </cell>
        </row>
        <row r="21">
          <cell r="A21">
            <v>19</v>
          </cell>
          <cell r="B21">
            <v>89</v>
          </cell>
          <cell r="C21">
            <v>32</v>
          </cell>
          <cell r="D21">
            <v>56</v>
          </cell>
          <cell r="E21">
            <v>50</v>
          </cell>
        </row>
        <row r="22">
          <cell r="A22">
            <v>20</v>
          </cell>
          <cell r="B22">
            <v>46</v>
          </cell>
          <cell r="C22">
            <v>33</v>
          </cell>
          <cell r="D22">
            <v>39</v>
          </cell>
          <cell r="E22">
            <v>39</v>
          </cell>
        </row>
        <row r="23">
          <cell r="A23">
            <v>21</v>
          </cell>
          <cell r="B23">
            <v>43</v>
          </cell>
          <cell r="C23">
            <v>33</v>
          </cell>
          <cell r="D23">
            <v>43</v>
          </cell>
          <cell r="E23">
            <v>30</v>
          </cell>
        </row>
        <row r="24">
          <cell r="A24">
            <v>22</v>
          </cell>
          <cell r="B24">
            <v>18</v>
          </cell>
          <cell r="C24">
            <v>33</v>
          </cell>
          <cell r="D24">
            <v>42</v>
          </cell>
          <cell r="E24">
            <v>56</v>
          </cell>
        </row>
        <row r="25">
          <cell r="A25">
            <v>23</v>
          </cell>
          <cell r="B25">
            <v>61</v>
          </cell>
          <cell r="C25">
            <v>34</v>
          </cell>
          <cell r="D25">
            <v>62</v>
          </cell>
          <cell r="E25">
            <v>59</v>
          </cell>
        </row>
        <row r="26">
          <cell r="A26">
            <v>24</v>
          </cell>
          <cell r="B26">
            <v>47</v>
          </cell>
          <cell r="C26">
            <v>34</v>
          </cell>
          <cell r="D26">
            <v>37</v>
          </cell>
          <cell r="E26">
            <v>28</v>
          </cell>
        </row>
        <row r="27">
          <cell r="A27">
            <v>25</v>
          </cell>
          <cell r="B27">
            <v>39</v>
          </cell>
          <cell r="C27">
            <v>36</v>
          </cell>
          <cell r="D27">
            <v>39</v>
          </cell>
          <cell r="E27">
            <v>37</v>
          </cell>
        </row>
        <row r="28">
          <cell r="A28">
            <v>26</v>
          </cell>
          <cell r="B28">
            <v>67</v>
          </cell>
          <cell r="C28">
            <v>37</v>
          </cell>
          <cell r="D28">
            <v>47</v>
          </cell>
          <cell r="E28">
            <v>48</v>
          </cell>
        </row>
        <row r="29">
          <cell r="A29">
            <v>27</v>
          </cell>
          <cell r="B29">
            <v>81</v>
          </cell>
          <cell r="C29">
            <v>37</v>
          </cell>
          <cell r="D29">
            <v>48</v>
          </cell>
          <cell r="E29">
            <v>50</v>
          </cell>
        </row>
        <row r="30">
          <cell r="A30">
            <v>28</v>
          </cell>
          <cell r="B30">
            <v>57</v>
          </cell>
          <cell r="C30">
            <v>39</v>
          </cell>
          <cell r="D30">
            <v>42</v>
          </cell>
          <cell r="E30">
            <v>31</v>
          </cell>
        </row>
        <row r="31">
          <cell r="A31">
            <v>29</v>
          </cell>
          <cell r="B31">
            <v>56</v>
          </cell>
          <cell r="C31">
            <v>39</v>
          </cell>
          <cell r="D31">
            <v>34</v>
          </cell>
          <cell r="E31">
            <v>37</v>
          </cell>
        </row>
        <row r="32">
          <cell r="A32">
            <v>30</v>
          </cell>
          <cell r="B32">
            <v>39</v>
          </cell>
          <cell r="C32">
            <v>39</v>
          </cell>
          <cell r="D32">
            <v>43</v>
          </cell>
          <cell r="E32">
            <v>60</v>
          </cell>
        </row>
        <row r="33">
          <cell r="A33">
            <v>31</v>
          </cell>
          <cell r="B33">
            <v>39</v>
          </cell>
          <cell r="C33">
            <v>39</v>
          </cell>
          <cell r="D33">
            <v>57</v>
          </cell>
          <cell r="E33">
            <v>70</v>
          </cell>
        </row>
        <row r="34">
          <cell r="A34">
            <v>32</v>
          </cell>
          <cell r="B34">
            <v>62</v>
          </cell>
          <cell r="C34">
            <v>40</v>
          </cell>
          <cell r="D34">
            <v>34</v>
          </cell>
          <cell r="E34">
            <v>46</v>
          </cell>
        </row>
        <row r="35">
          <cell r="A35">
            <v>33</v>
          </cell>
          <cell r="B35">
            <v>85</v>
          </cell>
          <cell r="C35">
            <v>42</v>
          </cell>
          <cell r="D35">
            <v>33</v>
          </cell>
          <cell r="E35">
            <v>31</v>
          </cell>
        </row>
        <row r="36">
          <cell r="A36">
            <v>34</v>
          </cell>
          <cell r="B36">
            <v>60</v>
          </cell>
          <cell r="C36">
            <v>42</v>
          </cell>
          <cell r="D36">
            <v>57</v>
          </cell>
          <cell r="E36">
            <v>50</v>
          </cell>
        </row>
        <row r="37">
          <cell r="A37">
            <v>35</v>
          </cell>
          <cell r="B37">
            <v>48</v>
          </cell>
          <cell r="C37">
            <v>42</v>
          </cell>
          <cell r="D37">
            <v>60</v>
          </cell>
          <cell r="E37">
            <v>51</v>
          </cell>
        </row>
        <row r="38">
          <cell r="A38">
            <v>36</v>
          </cell>
          <cell r="B38">
            <v>50</v>
          </cell>
          <cell r="C38">
            <v>43</v>
          </cell>
          <cell r="D38">
            <v>31</v>
          </cell>
          <cell r="E38">
            <v>27</v>
          </cell>
        </row>
        <row r="39">
          <cell r="A39">
            <v>37</v>
          </cell>
          <cell r="B39">
            <v>29</v>
          </cell>
          <cell r="C39">
            <v>43</v>
          </cell>
          <cell r="D39">
            <v>39</v>
          </cell>
          <cell r="E39">
            <v>40</v>
          </cell>
        </row>
        <row r="40">
          <cell r="A40">
            <v>38</v>
          </cell>
          <cell r="B40">
            <v>29</v>
          </cell>
          <cell r="C40">
            <v>43</v>
          </cell>
          <cell r="D40">
            <v>60</v>
          </cell>
          <cell r="E40">
            <v>48</v>
          </cell>
        </row>
        <row r="41">
          <cell r="A41">
            <v>39</v>
          </cell>
          <cell r="B41">
            <v>68</v>
          </cell>
          <cell r="C41">
            <v>46</v>
          </cell>
          <cell r="D41">
            <v>65</v>
          </cell>
          <cell r="E41">
            <v>60</v>
          </cell>
        </row>
        <row r="42">
          <cell r="A42">
            <v>40</v>
          </cell>
          <cell r="B42">
            <v>56</v>
          </cell>
          <cell r="C42">
            <v>46</v>
          </cell>
          <cell r="D42">
            <v>50</v>
          </cell>
          <cell r="E42">
            <v>28</v>
          </cell>
        </row>
        <row r="43">
          <cell r="A43">
            <v>41</v>
          </cell>
          <cell r="B43">
            <v>60</v>
          </cell>
          <cell r="C43">
            <v>47</v>
          </cell>
          <cell r="D43">
            <v>30</v>
          </cell>
          <cell r="E43">
            <v>25</v>
          </cell>
        </row>
        <row r="44">
          <cell r="A44">
            <v>42</v>
          </cell>
          <cell r="B44">
            <v>31</v>
          </cell>
          <cell r="C44">
            <v>47</v>
          </cell>
          <cell r="D44">
            <v>48</v>
          </cell>
          <cell r="E44">
            <v>68</v>
          </cell>
        </row>
        <row r="45">
          <cell r="A45">
            <v>43</v>
          </cell>
          <cell r="B45">
            <v>26</v>
          </cell>
          <cell r="C45">
            <v>47</v>
          </cell>
          <cell r="D45">
            <v>74</v>
          </cell>
          <cell r="E45">
            <v>85</v>
          </cell>
        </row>
        <row r="46">
          <cell r="A46">
            <v>44</v>
          </cell>
          <cell r="B46">
            <v>59</v>
          </cell>
          <cell r="C46">
            <v>47</v>
          </cell>
          <cell r="D46">
            <v>27</v>
          </cell>
          <cell r="E46">
            <v>47</v>
          </cell>
        </row>
        <row r="47">
          <cell r="A47">
            <v>45</v>
          </cell>
          <cell r="B47">
            <v>30</v>
          </cell>
          <cell r="C47">
            <v>48</v>
          </cell>
          <cell r="D47">
            <v>39</v>
          </cell>
          <cell r="E47">
            <v>43</v>
          </cell>
        </row>
        <row r="48">
          <cell r="A48">
            <v>46</v>
          </cell>
          <cell r="B48">
            <v>56</v>
          </cell>
          <cell r="C48">
            <v>48</v>
          </cell>
          <cell r="D48">
            <v>55</v>
          </cell>
          <cell r="E48">
            <v>47</v>
          </cell>
        </row>
        <row r="49">
          <cell r="A49">
            <v>47</v>
          </cell>
          <cell r="B49">
            <v>56</v>
          </cell>
          <cell r="C49">
            <v>48</v>
          </cell>
          <cell r="D49">
            <v>76</v>
          </cell>
          <cell r="E49">
            <v>48</v>
          </cell>
        </row>
        <row r="50">
          <cell r="A50">
            <v>48</v>
          </cell>
          <cell r="B50">
            <v>47</v>
          </cell>
          <cell r="C50">
            <v>48</v>
          </cell>
          <cell r="D50">
            <v>47</v>
          </cell>
          <cell r="E50">
            <v>34</v>
          </cell>
        </row>
        <row r="51">
          <cell r="A51">
            <v>49</v>
          </cell>
          <cell r="B51">
            <v>27</v>
          </cell>
          <cell r="C51">
            <v>49</v>
          </cell>
          <cell r="D51">
            <v>37</v>
          </cell>
          <cell r="E51">
            <v>33</v>
          </cell>
        </row>
        <row r="52">
          <cell r="A52">
            <v>50</v>
          </cell>
          <cell r="B52">
            <v>33</v>
          </cell>
          <cell r="C52">
            <v>50</v>
          </cell>
          <cell r="D52">
            <v>42</v>
          </cell>
          <cell r="E52">
            <v>56</v>
          </cell>
        </row>
        <row r="53">
          <cell r="A53">
            <v>51</v>
          </cell>
          <cell r="B53">
            <v>74</v>
          </cell>
          <cell r="C53">
            <v>50</v>
          </cell>
          <cell r="D53">
            <v>68</v>
          </cell>
          <cell r="E53">
            <v>48</v>
          </cell>
        </row>
        <row r="54">
          <cell r="A54">
            <v>52</v>
          </cell>
          <cell r="B54">
            <v>37</v>
          </cell>
          <cell r="C54">
            <v>50</v>
          </cell>
          <cell r="D54">
            <v>51</v>
          </cell>
          <cell r="E54">
            <v>39</v>
          </cell>
        </row>
        <row r="55">
          <cell r="A55">
            <v>53</v>
          </cell>
          <cell r="B55">
            <v>49</v>
          </cell>
          <cell r="C55">
            <v>51</v>
          </cell>
          <cell r="D55">
            <v>28</v>
          </cell>
          <cell r="E55">
            <v>46</v>
          </cell>
        </row>
        <row r="56">
          <cell r="A56">
            <v>54</v>
          </cell>
          <cell r="B56">
            <v>55</v>
          </cell>
          <cell r="C56">
            <v>55</v>
          </cell>
          <cell r="D56">
            <v>56</v>
          </cell>
          <cell r="E56">
            <v>66</v>
          </cell>
        </row>
        <row r="57">
          <cell r="A57">
            <v>55</v>
          </cell>
          <cell r="B57">
            <v>46</v>
          </cell>
          <cell r="C57">
            <v>56</v>
          </cell>
          <cell r="D57">
            <v>56</v>
          </cell>
          <cell r="E57">
            <v>56</v>
          </cell>
        </row>
        <row r="58">
          <cell r="A58">
            <v>56</v>
          </cell>
          <cell r="B58">
            <v>31</v>
          </cell>
          <cell r="C58">
            <v>56</v>
          </cell>
          <cell r="D58">
            <v>36</v>
          </cell>
          <cell r="E58">
            <v>29</v>
          </cell>
        </row>
        <row r="59">
          <cell r="A59">
            <v>57</v>
          </cell>
          <cell r="B59">
            <v>72</v>
          </cell>
          <cell r="C59">
            <v>56</v>
          </cell>
          <cell r="D59">
            <v>28</v>
          </cell>
          <cell r="E59">
            <v>31</v>
          </cell>
        </row>
        <row r="60">
          <cell r="A60">
            <v>58</v>
          </cell>
          <cell r="B60">
            <v>39</v>
          </cell>
          <cell r="C60">
            <v>56</v>
          </cell>
          <cell r="D60">
            <v>59</v>
          </cell>
          <cell r="E60">
            <v>76</v>
          </cell>
        </row>
        <row r="61">
          <cell r="A61">
            <v>59</v>
          </cell>
          <cell r="B61">
            <v>31</v>
          </cell>
          <cell r="C61">
            <v>56</v>
          </cell>
          <cell r="D61">
            <v>72</v>
          </cell>
          <cell r="E61">
            <v>86</v>
          </cell>
        </row>
        <row r="62">
          <cell r="A62">
            <v>60</v>
          </cell>
          <cell r="B62">
            <v>26</v>
          </cell>
          <cell r="C62">
            <v>56</v>
          </cell>
          <cell r="D62">
            <v>50</v>
          </cell>
          <cell r="E62">
            <v>34</v>
          </cell>
        </row>
        <row r="63">
          <cell r="A63">
            <v>61</v>
          </cell>
          <cell r="B63">
            <v>56</v>
          </cell>
          <cell r="C63">
            <v>57</v>
          </cell>
          <cell r="D63">
            <v>31</v>
          </cell>
          <cell r="E63">
            <v>47</v>
          </cell>
        </row>
        <row r="64">
          <cell r="A64">
            <v>62</v>
          </cell>
          <cell r="B64">
            <v>31</v>
          </cell>
          <cell r="C64">
            <v>57</v>
          </cell>
          <cell r="D64">
            <v>66</v>
          </cell>
          <cell r="E64">
            <v>49</v>
          </cell>
        </row>
        <row r="65">
          <cell r="A65">
            <v>63</v>
          </cell>
          <cell r="B65">
            <v>70</v>
          </cell>
          <cell r="C65">
            <v>57</v>
          </cell>
          <cell r="D65">
            <v>56</v>
          </cell>
          <cell r="E65">
            <v>57</v>
          </cell>
        </row>
        <row r="66">
          <cell r="A66">
            <v>64</v>
          </cell>
          <cell r="B66">
            <v>42</v>
          </cell>
          <cell r="C66">
            <v>58</v>
          </cell>
          <cell r="D66">
            <v>47</v>
          </cell>
          <cell r="E66">
            <v>32</v>
          </cell>
        </row>
        <row r="67">
          <cell r="A67">
            <v>65</v>
          </cell>
          <cell r="B67">
            <v>65</v>
          </cell>
          <cell r="C67">
            <v>59</v>
          </cell>
          <cell r="D67">
            <v>29</v>
          </cell>
          <cell r="E67">
            <v>28</v>
          </cell>
        </row>
        <row r="68">
          <cell r="A68">
            <v>66</v>
          </cell>
          <cell r="B68">
            <v>76</v>
          </cell>
          <cell r="C68">
            <v>60</v>
          </cell>
          <cell r="D68">
            <v>46</v>
          </cell>
          <cell r="E68">
            <v>81</v>
          </cell>
        </row>
        <row r="69">
          <cell r="A69">
            <v>67</v>
          </cell>
          <cell r="B69">
            <v>28</v>
          </cell>
          <cell r="C69">
            <v>60</v>
          </cell>
          <cell r="D69">
            <v>85</v>
          </cell>
          <cell r="E69">
            <v>55</v>
          </cell>
        </row>
        <row r="70">
          <cell r="A70">
            <v>68</v>
          </cell>
          <cell r="B70">
            <v>58</v>
          </cell>
          <cell r="C70">
            <v>61</v>
          </cell>
          <cell r="D70">
            <v>33</v>
          </cell>
          <cell r="E70">
            <v>43</v>
          </cell>
        </row>
        <row r="71">
          <cell r="A71">
            <v>69</v>
          </cell>
          <cell r="B71">
            <v>43</v>
          </cell>
          <cell r="C71">
            <v>62</v>
          </cell>
          <cell r="D71">
            <v>31</v>
          </cell>
          <cell r="E71">
            <v>29</v>
          </cell>
        </row>
        <row r="72">
          <cell r="A72">
            <v>70</v>
          </cell>
          <cell r="B72">
            <v>42</v>
          </cell>
          <cell r="C72">
            <v>64</v>
          </cell>
          <cell r="D72">
            <v>66</v>
          </cell>
          <cell r="E72">
            <v>47</v>
          </cell>
        </row>
        <row r="73">
          <cell r="A73">
            <v>71</v>
          </cell>
          <cell r="B73">
            <v>69</v>
          </cell>
          <cell r="C73">
            <v>65</v>
          </cell>
          <cell r="D73">
            <v>70</v>
          </cell>
          <cell r="E73">
            <v>58</v>
          </cell>
        </row>
        <row r="74">
          <cell r="A74">
            <v>72</v>
          </cell>
          <cell r="B74">
            <v>28</v>
          </cell>
          <cell r="C74">
            <v>66</v>
          </cell>
          <cell r="D74">
            <v>56</v>
          </cell>
          <cell r="E74">
            <v>42</v>
          </cell>
        </row>
        <row r="75">
          <cell r="A75">
            <v>73</v>
          </cell>
          <cell r="B75">
            <v>48</v>
          </cell>
          <cell r="C75">
            <v>66</v>
          </cell>
          <cell r="D75">
            <v>57</v>
          </cell>
          <cell r="E75">
            <v>31</v>
          </cell>
        </row>
        <row r="76">
          <cell r="A76">
            <v>74</v>
          </cell>
          <cell r="B76">
            <v>31</v>
          </cell>
          <cell r="C76">
            <v>67</v>
          </cell>
          <cell r="D76">
            <v>67</v>
          </cell>
          <cell r="E76">
            <v>56</v>
          </cell>
        </row>
        <row r="77">
          <cell r="A77">
            <v>75</v>
          </cell>
          <cell r="B77">
            <v>66</v>
          </cell>
          <cell r="C77">
            <v>68</v>
          </cell>
          <cell r="D77">
            <v>81</v>
          </cell>
          <cell r="E77">
            <v>67</v>
          </cell>
        </row>
        <row r="78">
          <cell r="A78">
            <v>76</v>
          </cell>
          <cell r="B78">
            <v>57</v>
          </cell>
          <cell r="C78">
            <v>69</v>
          </cell>
          <cell r="D78">
            <v>58</v>
          </cell>
          <cell r="E78">
            <v>39</v>
          </cell>
        </row>
        <row r="79">
          <cell r="A79">
            <v>77</v>
          </cell>
          <cell r="B79">
            <v>42</v>
          </cell>
          <cell r="C79">
            <v>70</v>
          </cell>
          <cell r="D79">
            <v>56</v>
          </cell>
          <cell r="E79">
            <v>42</v>
          </cell>
        </row>
        <row r="80">
          <cell r="A80">
            <v>78</v>
          </cell>
          <cell r="B80">
            <v>28</v>
          </cell>
          <cell r="C80">
            <v>72</v>
          </cell>
          <cell r="D80">
            <v>69</v>
          </cell>
          <cell r="E80">
            <v>56</v>
          </cell>
        </row>
        <row r="81">
          <cell r="A81">
            <v>79</v>
          </cell>
          <cell r="B81">
            <v>48</v>
          </cell>
          <cell r="C81">
            <v>74</v>
          </cell>
          <cell r="D81">
            <v>89</v>
          </cell>
          <cell r="E81">
            <v>69</v>
          </cell>
        </row>
        <row r="82">
          <cell r="A82">
            <v>80</v>
          </cell>
          <cell r="B82">
            <v>56</v>
          </cell>
          <cell r="C82">
            <v>76</v>
          </cell>
          <cell r="D82">
            <v>46</v>
          </cell>
          <cell r="E82">
            <v>39</v>
          </cell>
        </row>
        <row r="83">
          <cell r="A83">
            <v>81</v>
          </cell>
          <cell r="B83">
            <v>48</v>
          </cell>
          <cell r="C83">
            <v>81</v>
          </cell>
          <cell r="D83">
            <v>48</v>
          </cell>
          <cell r="E83">
            <v>36</v>
          </cell>
        </row>
        <row r="84">
          <cell r="A84">
            <v>82</v>
          </cell>
          <cell r="B84">
            <v>32</v>
          </cell>
          <cell r="C84">
            <v>85</v>
          </cell>
          <cell r="D84">
            <v>64</v>
          </cell>
          <cell r="E84">
            <v>57</v>
          </cell>
        </row>
        <row r="85">
          <cell r="A85">
            <v>83</v>
          </cell>
          <cell r="B85">
            <v>66</v>
          </cell>
          <cell r="C85">
            <v>86</v>
          </cell>
          <cell r="D85">
            <v>86</v>
          </cell>
          <cell r="E85">
            <v>56</v>
          </cell>
        </row>
        <row r="86">
          <cell r="A86">
            <v>84</v>
          </cell>
          <cell r="B86">
            <v>47</v>
          </cell>
          <cell r="C86">
            <v>89</v>
          </cell>
          <cell r="D86">
            <v>50</v>
          </cell>
          <cell r="E86">
            <v>26</v>
          </cell>
        </row>
        <row r="98">
          <cell r="A98">
            <v>1</v>
          </cell>
          <cell r="B98">
            <v>34</v>
          </cell>
          <cell r="C98">
            <v>18</v>
          </cell>
          <cell r="D98">
            <v>25</v>
          </cell>
          <cell r="E98">
            <v>18</v>
          </cell>
        </row>
        <row r="99">
          <cell r="A99">
            <v>2</v>
          </cell>
          <cell r="B99">
            <v>84</v>
          </cell>
          <cell r="C99">
            <v>43</v>
          </cell>
          <cell r="D99">
            <v>56</v>
          </cell>
          <cell r="E99">
            <v>107</v>
          </cell>
        </row>
        <row r="100">
          <cell r="A100">
            <v>3</v>
          </cell>
          <cell r="B100">
            <v>124</v>
          </cell>
          <cell r="C100">
            <v>69</v>
          </cell>
          <cell r="D100">
            <v>89</v>
          </cell>
          <cell r="E100">
            <v>164</v>
          </cell>
        </row>
        <row r="101">
          <cell r="A101">
            <v>4</v>
          </cell>
          <cell r="B101">
            <v>153</v>
          </cell>
          <cell r="C101">
            <v>95</v>
          </cell>
          <cell r="D101">
            <v>115</v>
          </cell>
          <cell r="E101">
            <v>207</v>
          </cell>
        </row>
        <row r="102">
          <cell r="A102">
            <v>5</v>
          </cell>
          <cell r="B102">
            <v>204</v>
          </cell>
          <cell r="C102">
            <v>122</v>
          </cell>
          <cell r="D102">
            <v>133</v>
          </cell>
          <cell r="E102">
            <v>249</v>
          </cell>
        </row>
        <row r="103">
          <cell r="A103">
            <v>6</v>
          </cell>
          <cell r="B103">
            <v>268</v>
          </cell>
          <cell r="C103">
            <v>150</v>
          </cell>
          <cell r="D103">
            <v>164</v>
          </cell>
          <cell r="E103">
            <v>314</v>
          </cell>
        </row>
        <row r="104">
          <cell r="A104">
            <v>7</v>
          </cell>
          <cell r="B104">
            <v>305</v>
          </cell>
          <cell r="C104">
            <v>178</v>
          </cell>
          <cell r="D104">
            <v>213</v>
          </cell>
          <cell r="E104">
            <v>378</v>
          </cell>
        </row>
        <row r="105">
          <cell r="A105">
            <v>8</v>
          </cell>
          <cell r="B105">
            <v>330</v>
          </cell>
          <cell r="C105">
            <v>206</v>
          </cell>
          <cell r="D105">
            <v>242</v>
          </cell>
          <cell r="E105">
            <v>409</v>
          </cell>
        </row>
        <row r="106">
          <cell r="A106">
            <v>9</v>
          </cell>
          <cell r="B106">
            <v>387</v>
          </cell>
          <cell r="C106">
            <v>235</v>
          </cell>
          <cell r="D106">
            <v>273</v>
          </cell>
          <cell r="E106">
            <v>442</v>
          </cell>
        </row>
        <row r="107">
          <cell r="A107">
            <v>10</v>
          </cell>
          <cell r="B107">
            <v>420</v>
          </cell>
          <cell r="C107">
            <v>264</v>
          </cell>
          <cell r="D107">
            <v>305</v>
          </cell>
          <cell r="E107">
            <v>508</v>
          </cell>
        </row>
        <row r="108">
          <cell r="A108">
            <v>11</v>
          </cell>
          <cell r="B108">
            <v>506</v>
          </cell>
          <cell r="C108">
            <v>293</v>
          </cell>
          <cell r="D108">
            <v>345</v>
          </cell>
          <cell r="E108">
            <v>580</v>
          </cell>
        </row>
        <row r="109">
          <cell r="A109">
            <v>12</v>
          </cell>
          <cell r="B109">
            <v>542</v>
          </cell>
          <cell r="C109">
            <v>323</v>
          </cell>
          <cell r="D109">
            <v>373</v>
          </cell>
          <cell r="E109">
            <v>609</v>
          </cell>
        </row>
        <row r="110">
          <cell r="A110">
            <v>13</v>
          </cell>
          <cell r="B110">
            <v>589</v>
          </cell>
          <cell r="C110">
            <v>354</v>
          </cell>
          <cell r="D110">
            <v>402</v>
          </cell>
          <cell r="E110">
            <v>642</v>
          </cell>
        </row>
        <row r="111">
          <cell r="A111">
            <v>14</v>
          </cell>
          <cell r="B111">
            <v>620</v>
          </cell>
          <cell r="C111">
            <v>385</v>
          </cell>
          <cell r="D111">
            <v>450</v>
          </cell>
          <cell r="E111">
            <v>703</v>
          </cell>
        </row>
        <row r="112">
          <cell r="A112">
            <v>15</v>
          </cell>
          <cell r="B112">
            <v>654</v>
          </cell>
          <cell r="C112">
            <v>416</v>
          </cell>
          <cell r="D112">
            <v>511</v>
          </cell>
          <cell r="E112">
            <v>765</v>
          </cell>
        </row>
        <row r="113">
          <cell r="A113">
            <v>16</v>
          </cell>
          <cell r="B113">
            <v>697</v>
          </cell>
          <cell r="C113">
            <v>447</v>
          </cell>
          <cell r="D113">
            <v>537</v>
          </cell>
          <cell r="E113">
            <v>791</v>
          </cell>
        </row>
        <row r="114">
          <cell r="A114">
            <v>17</v>
          </cell>
          <cell r="B114">
            <v>730</v>
          </cell>
          <cell r="C114">
            <v>478</v>
          </cell>
          <cell r="D114">
            <v>580</v>
          </cell>
          <cell r="E114">
            <v>822</v>
          </cell>
        </row>
        <row r="115">
          <cell r="A115">
            <v>18</v>
          </cell>
          <cell r="B115">
            <v>780</v>
          </cell>
          <cell r="C115">
            <v>509</v>
          </cell>
          <cell r="D115">
            <v>627</v>
          </cell>
          <cell r="E115">
            <v>896</v>
          </cell>
        </row>
        <row r="116">
          <cell r="A116">
            <v>19</v>
          </cell>
          <cell r="B116">
            <v>869</v>
          </cell>
          <cell r="C116">
            <v>541</v>
          </cell>
          <cell r="D116">
            <v>683</v>
          </cell>
          <cell r="E116">
            <v>946</v>
          </cell>
        </row>
        <row r="117">
          <cell r="A117">
            <v>20</v>
          </cell>
          <cell r="B117">
            <v>915</v>
          </cell>
          <cell r="C117">
            <v>574</v>
          </cell>
          <cell r="D117">
            <v>722</v>
          </cell>
          <cell r="E117">
            <v>985</v>
          </cell>
        </row>
        <row r="118">
          <cell r="A118">
            <v>21</v>
          </cell>
          <cell r="B118">
            <v>958</v>
          </cell>
          <cell r="C118">
            <v>607</v>
          </cell>
          <cell r="D118">
            <v>765</v>
          </cell>
          <cell r="E118">
            <v>1015</v>
          </cell>
        </row>
        <row r="119">
          <cell r="A119">
            <v>22</v>
          </cell>
          <cell r="B119">
            <v>976</v>
          </cell>
          <cell r="C119">
            <v>640</v>
          </cell>
          <cell r="D119">
            <v>807</v>
          </cell>
          <cell r="E119">
            <v>1071</v>
          </cell>
        </row>
        <row r="120">
          <cell r="A120">
            <v>23</v>
          </cell>
          <cell r="B120">
            <v>1037</v>
          </cell>
          <cell r="C120">
            <v>674</v>
          </cell>
          <cell r="D120">
            <v>869</v>
          </cell>
          <cell r="E120">
            <v>1130</v>
          </cell>
        </row>
        <row r="121">
          <cell r="A121">
            <v>24</v>
          </cell>
          <cell r="B121">
            <v>1084</v>
          </cell>
          <cell r="C121">
            <v>708</v>
          </cell>
          <cell r="D121">
            <v>906</v>
          </cell>
          <cell r="E121">
            <v>1158</v>
          </cell>
        </row>
        <row r="122">
          <cell r="A122">
            <v>25</v>
          </cell>
          <cell r="B122">
            <v>1123</v>
          </cell>
          <cell r="C122">
            <v>744</v>
          </cell>
          <cell r="D122">
            <v>945</v>
          </cell>
          <cell r="E122">
            <v>1195</v>
          </cell>
        </row>
        <row r="123">
          <cell r="A123">
            <v>26</v>
          </cell>
          <cell r="B123">
            <v>1190</v>
          </cell>
          <cell r="C123">
            <v>781</v>
          </cell>
          <cell r="D123">
            <v>992</v>
          </cell>
          <cell r="E123">
            <v>1243</v>
          </cell>
        </row>
        <row r="124">
          <cell r="A124">
            <v>27</v>
          </cell>
          <cell r="B124">
            <v>1271</v>
          </cell>
          <cell r="C124">
            <v>818</v>
          </cell>
          <cell r="D124">
            <v>1040</v>
          </cell>
          <cell r="E124">
            <v>1293</v>
          </cell>
        </row>
        <row r="125">
          <cell r="A125">
            <v>28</v>
          </cell>
          <cell r="B125">
            <v>1328</v>
          </cell>
          <cell r="C125">
            <v>857</v>
          </cell>
          <cell r="D125">
            <v>1082</v>
          </cell>
          <cell r="E125">
            <v>1324</v>
          </cell>
        </row>
        <row r="126">
          <cell r="A126">
            <v>29</v>
          </cell>
          <cell r="B126">
            <v>1384</v>
          </cell>
          <cell r="C126">
            <v>896</v>
          </cell>
          <cell r="D126">
            <v>1116</v>
          </cell>
          <cell r="E126">
            <v>1361</v>
          </cell>
        </row>
        <row r="127">
          <cell r="A127">
            <v>30</v>
          </cell>
          <cell r="B127">
            <v>1423</v>
          </cell>
          <cell r="C127">
            <v>935</v>
          </cell>
          <cell r="D127">
            <v>1159</v>
          </cell>
          <cell r="E127">
            <v>1421</v>
          </cell>
        </row>
        <row r="128">
          <cell r="A128">
            <v>31</v>
          </cell>
          <cell r="B128">
            <v>1462</v>
          </cell>
          <cell r="C128">
            <v>974</v>
          </cell>
          <cell r="D128">
            <v>1216</v>
          </cell>
          <cell r="E128">
            <v>1491</v>
          </cell>
        </row>
        <row r="129">
          <cell r="A129">
            <v>32</v>
          </cell>
          <cell r="B129">
            <v>1524</v>
          </cell>
          <cell r="C129">
            <v>1014</v>
          </cell>
          <cell r="D129">
            <v>1250</v>
          </cell>
          <cell r="E129">
            <v>1537</v>
          </cell>
        </row>
        <row r="130">
          <cell r="A130">
            <v>33</v>
          </cell>
          <cell r="B130">
            <v>1609</v>
          </cell>
          <cell r="C130">
            <v>1056</v>
          </cell>
          <cell r="D130">
            <v>1283</v>
          </cell>
          <cell r="E130">
            <v>1568</v>
          </cell>
        </row>
        <row r="131">
          <cell r="A131">
            <v>34</v>
          </cell>
          <cell r="B131">
            <v>1669</v>
          </cell>
          <cell r="C131">
            <v>1098</v>
          </cell>
          <cell r="D131">
            <v>1340</v>
          </cell>
          <cell r="E131">
            <v>1618</v>
          </cell>
        </row>
        <row r="132">
          <cell r="A132">
            <v>35</v>
          </cell>
          <cell r="B132">
            <v>1717</v>
          </cell>
          <cell r="C132">
            <v>1140</v>
          </cell>
          <cell r="D132">
            <v>1400</v>
          </cell>
          <cell r="E132">
            <v>1669</v>
          </cell>
        </row>
        <row r="133">
          <cell r="A133">
            <v>36</v>
          </cell>
          <cell r="B133">
            <v>1767</v>
          </cell>
          <cell r="C133">
            <v>1183</v>
          </cell>
          <cell r="D133">
            <v>1431</v>
          </cell>
          <cell r="E133">
            <v>1696</v>
          </cell>
        </row>
        <row r="134">
          <cell r="A134">
            <v>37</v>
          </cell>
          <cell r="B134">
            <v>1796</v>
          </cell>
          <cell r="C134">
            <v>1226</v>
          </cell>
          <cell r="D134">
            <v>1470</v>
          </cell>
          <cell r="E134">
            <v>1736</v>
          </cell>
        </row>
        <row r="135">
          <cell r="A135">
            <v>38</v>
          </cell>
          <cell r="B135">
            <v>1825</v>
          </cell>
          <cell r="C135">
            <v>1269</v>
          </cell>
          <cell r="D135">
            <v>1530</v>
          </cell>
          <cell r="E135">
            <v>1784</v>
          </cell>
        </row>
        <row r="136">
          <cell r="A136">
            <v>39</v>
          </cell>
          <cell r="B136">
            <v>1893</v>
          </cell>
          <cell r="C136">
            <v>1315</v>
          </cell>
          <cell r="D136">
            <v>1595</v>
          </cell>
          <cell r="E136">
            <v>1844</v>
          </cell>
        </row>
        <row r="137">
          <cell r="A137">
            <v>40</v>
          </cell>
          <cell r="B137">
            <v>1949</v>
          </cell>
          <cell r="C137">
            <v>1361</v>
          </cell>
          <cell r="D137">
            <v>1645</v>
          </cell>
          <cell r="E137">
            <v>1872</v>
          </cell>
        </row>
        <row r="138">
          <cell r="A138">
            <v>41</v>
          </cell>
          <cell r="B138">
            <v>2009</v>
          </cell>
          <cell r="C138">
            <v>1408</v>
          </cell>
          <cell r="D138">
            <v>1675</v>
          </cell>
          <cell r="E138">
            <v>1897</v>
          </cell>
        </row>
        <row r="139">
          <cell r="A139">
            <v>42</v>
          </cell>
          <cell r="B139">
            <v>2040</v>
          </cell>
          <cell r="C139">
            <v>1455</v>
          </cell>
          <cell r="D139">
            <v>1723</v>
          </cell>
          <cell r="E139">
            <v>1965</v>
          </cell>
        </row>
        <row r="140">
          <cell r="A140">
            <v>43</v>
          </cell>
          <cell r="B140">
            <v>2066</v>
          </cell>
          <cell r="C140">
            <v>1502</v>
          </cell>
          <cell r="D140">
            <v>1797</v>
          </cell>
          <cell r="E140">
            <v>2050</v>
          </cell>
        </row>
        <row r="141">
          <cell r="A141">
            <v>44</v>
          </cell>
          <cell r="B141">
            <v>2125</v>
          </cell>
          <cell r="C141">
            <v>1549</v>
          </cell>
          <cell r="D141">
            <v>1824</v>
          </cell>
          <cell r="E141">
            <v>2097</v>
          </cell>
        </row>
        <row r="142">
          <cell r="A142">
            <v>45</v>
          </cell>
          <cell r="B142">
            <v>2155</v>
          </cell>
          <cell r="C142">
            <v>1597</v>
          </cell>
          <cell r="D142">
            <v>1863</v>
          </cell>
          <cell r="E142">
            <v>2140</v>
          </cell>
        </row>
        <row r="143">
          <cell r="A143">
            <v>46</v>
          </cell>
          <cell r="B143">
            <v>2211</v>
          </cell>
          <cell r="C143">
            <v>1645</v>
          </cell>
          <cell r="D143">
            <v>1918</v>
          </cell>
          <cell r="E143">
            <v>2187</v>
          </cell>
        </row>
        <row r="144">
          <cell r="A144">
            <v>47</v>
          </cell>
          <cell r="B144">
            <v>2267</v>
          </cell>
          <cell r="C144">
            <v>1693</v>
          </cell>
          <cell r="D144">
            <v>1994</v>
          </cell>
          <cell r="E144">
            <v>2235</v>
          </cell>
        </row>
        <row r="145">
          <cell r="A145">
            <v>48</v>
          </cell>
          <cell r="B145">
            <v>2314</v>
          </cell>
          <cell r="C145">
            <v>1741</v>
          </cell>
          <cell r="D145">
            <v>2041</v>
          </cell>
          <cell r="E145">
            <v>2269</v>
          </cell>
        </row>
        <row r="146">
          <cell r="A146">
            <v>49</v>
          </cell>
          <cell r="B146">
            <v>2341</v>
          </cell>
          <cell r="C146">
            <v>1790</v>
          </cell>
          <cell r="D146">
            <v>2078</v>
          </cell>
          <cell r="E146">
            <v>2302</v>
          </cell>
        </row>
        <row r="147">
          <cell r="A147">
            <v>50</v>
          </cell>
          <cell r="B147">
            <v>2374</v>
          </cell>
          <cell r="C147">
            <v>1840</v>
          </cell>
          <cell r="D147">
            <v>2120</v>
          </cell>
          <cell r="E147">
            <v>2358</v>
          </cell>
        </row>
        <row r="148">
          <cell r="A148">
            <v>51</v>
          </cell>
          <cell r="B148">
            <v>2448</v>
          </cell>
          <cell r="C148">
            <v>1890</v>
          </cell>
          <cell r="D148">
            <v>2188</v>
          </cell>
          <cell r="E148">
            <v>2406</v>
          </cell>
        </row>
        <row r="149">
          <cell r="A149">
            <v>52</v>
          </cell>
          <cell r="B149">
            <v>2485</v>
          </cell>
          <cell r="C149">
            <v>1940</v>
          </cell>
          <cell r="D149">
            <v>2239</v>
          </cell>
          <cell r="E149">
            <v>2445</v>
          </cell>
        </row>
        <row r="150">
          <cell r="A150">
            <v>53</v>
          </cell>
          <cell r="B150">
            <v>2534</v>
          </cell>
          <cell r="C150">
            <v>1991</v>
          </cell>
          <cell r="D150">
            <v>2267</v>
          </cell>
          <cell r="E150">
            <v>2491</v>
          </cell>
        </row>
        <row r="151">
          <cell r="A151">
            <v>54</v>
          </cell>
          <cell r="B151">
            <v>2589</v>
          </cell>
          <cell r="C151">
            <v>2046</v>
          </cell>
          <cell r="D151">
            <v>2323</v>
          </cell>
          <cell r="E151">
            <v>2557</v>
          </cell>
        </row>
        <row r="152">
          <cell r="A152">
            <v>55</v>
          </cell>
          <cell r="B152">
            <v>2635</v>
          </cell>
          <cell r="C152">
            <v>2102</v>
          </cell>
          <cell r="D152">
            <v>2379</v>
          </cell>
          <cell r="E152">
            <v>2613</v>
          </cell>
        </row>
        <row r="153">
          <cell r="A153">
            <v>56</v>
          </cell>
          <cell r="B153">
            <v>2666</v>
          </cell>
          <cell r="C153">
            <v>2158</v>
          </cell>
          <cell r="D153">
            <v>2415</v>
          </cell>
          <cell r="E153">
            <v>2642</v>
          </cell>
        </row>
        <row r="154">
          <cell r="A154">
            <v>57</v>
          </cell>
          <cell r="B154">
            <v>2738</v>
          </cell>
          <cell r="C154">
            <v>2214</v>
          </cell>
          <cell r="D154">
            <v>2443</v>
          </cell>
          <cell r="E154">
            <v>2673</v>
          </cell>
        </row>
        <row r="155">
          <cell r="A155">
            <v>58</v>
          </cell>
          <cell r="B155">
            <v>2777</v>
          </cell>
          <cell r="C155">
            <v>2270</v>
          </cell>
          <cell r="D155">
            <v>2502</v>
          </cell>
          <cell r="E155">
            <v>2749</v>
          </cell>
        </row>
        <row r="156">
          <cell r="A156">
            <v>59</v>
          </cell>
          <cell r="B156">
            <v>2808</v>
          </cell>
          <cell r="C156">
            <v>2326</v>
          </cell>
          <cell r="D156">
            <v>2574</v>
          </cell>
          <cell r="E156">
            <v>2835</v>
          </cell>
        </row>
        <row r="157">
          <cell r="A157">
            <v>60</v>
          </cell>
          <cell r="B157">
            <v>2834</v>
          </cell>
          <cell r="C157">
            <v>2382</v>
          </cell>
          <cell r="D157">
            <v>2624</v>
          </cell>
          <cell r="E157">
            <v>2869</v>
          </cell>
        </row>
        <row r="158">
          <cell r="A158">
            <v>61</v>
          </cell>
          <cell r="B158">
            <v>2890</v>
          </cell>
          <cell r="C158">
            <v>2439</v>
          </cell>
          <cell r="D158">
            <v>2655</v>
          </cell>
          <cell r="E158">
            <v>2916</v>
          </cell>
        </row>
        <row r="159">
          <cell r="A159">
            <v>62</v>
          </cell>
          <cell r="B159">
            <v>2921</v>
          </cell>
          <cell r="C159">
            <v>2496</v>
          </cell>
          <cell r="D159">
            <v>2721</v>
          </cell>
          <cell r="E159">
            <v>2965</v>
          </cell>
        </row>
        <row r="160">
          <cell r="A160">
            <v>63</v>
          </cell>
          <cell r="B160">
            <v>2991</v>
          </cell>
          <cell r="C160">
            <v>2553</v>
          </cell>
          <cell r="D160">
            <v>2777</v>
          </cell>
          <cell r="E160">
            <v>3022</v>
          </cell>
        </row>
        <row r="161">
          <cell r="A161">
            <v>64</v>
          </cell>
          <cell r="B161">
            <v>3033</v>
          </cell>
          <cell r="C161">
            <v>2611</v>
          </cell>
          <cell r="D161">
            <v>2824</v>
          </cell>
          <cell r="E161">
            <v>3054</v>
          </cell>
        </row>
        <row r="162">
          <cell r="A162">
            <v>65</v>
          </cell>
          <cell r="B162">
            <v>3098</v>
          </cell>
          <cell r="C162">
            <v>2670</v>
          </cell>
          <cell r="D162">
            <v>2853</v>
          </cell>
          <cell r="E162">
            <v>3082</v>
          </cell>
        </row>
        <row r="163">
          <cell r="A163">
            <v>66</v>
          </cell>
          <cell r="B163">
            <v>3174</v>
          </cell>
          <cell r="C163">
            <v>2730</v>
          </cell>
          <cell r="D163">
            <v>2899</v>
          </cell>
          <cell r="E163">
            <v>3163</v>
          </cell>
        </row>
        <row r="164">
          <cell r="A164">
            <v>67</v>
          </cell>
          <cell r="B164">
            <v>3202</v>
          </cell>
          <cell r="C164">
            <v>2790</v>
          </cell>
          <cell r="D164">
            <v>2984</v>
          </cell>
          <cell r="E164">
            <v>3218</v>
          </cell>
        </row>
        <row r="165">
          <cell r="A165">
            <v>68</v>
          </cell>
          <cell r="B165">
            <v>3260</v>
          </cell>
          <cell r="C165">
            <v>2851</v>
          </cell>
          <cell r="D165">
            <v>3017</v>
          </cell>
          <cell r="E165">
            <v>3261</v>
          </cell>
        </row>
        <row r="166">
          <cell r="A166">
            <v>69</v>
          </cell>
          <cell r="B166">
            <v>3303</v>
          </cell>
          <cell r="C166">
            <v>2913</v>
          </cell>
          <cell r="D166">
            <v>3048</v>
          </cell>
          <cell r="E166">
            <v>3290</v>
          </cell>
        </row>
        <row r="167">
          <cell r="A167">
            <v>70</v>
          </cell>
          <cell r="B167">
            <v>3345</v>
          </cell>
          <cell r="C167">
            <v>2977</v>
          </cell>
          <cell r="D167">
            <v>3114</v>
          </cell>
          <cell r="E167">
            <v>3337</v>
          </cell>
        </row>
        <row r="168">
          <cell r="A168">
            <v>71</v>
          </cell>
          <cell r="B168">
            <v>3414</v>
          </cell>
          <cell r="C168">
            <v>3042</v>
          </cell>
          <cell r="D168">
            <v>3184</v>
          </cell>
          <cell r="E168">
            <v>3395</v>
          </cell>
        </row>
        <row r="169">
          <cell r="A169">
            <v>72</v>
          </cell>
          <cell r="B169">
            <v>3442</v>
          </cell>
          <cell r="C169">
            <v>3108</v>
          </cell>
          <cell r="D169">
            <v>3240</v>
          </cell>
          <cell r="E169">
            <v>3437</v>
          </cell>
        </row>
        <row r="170">
          <cell r="A170">
            <v>73</v>
          </cell>
          <cell r="B170">
            <v>3490</v>
          </cell>
          <cell r="C170">
            <v>3174</v>
          </cell>
          <cell r="D170">
            <v>3297</v>
          </cell>
          <cell r="E170">
            <v>3468</v>
          </cell>
        </row>
        <row r="171">
          <cell r="A171">
            <v>74</v>
          </cell>
          <cell r="B171">
            <v>3521</v>
          </cell>
          <cell r="C171">
            <v>3241</v>
          </cell>
          <cell r="D171">
            <v>3364</v>
          </cell>
          <cell r="E171">
            <v>3524</v>
          </cell>
        </row>
        <row r="172">
          <cell r="A172">
            <v>75</v>
          </cell>
          <cell r="B172">
            <v>3587</v>
          </cell>
          <cell r="C172">
            <v>3309</v>
          </cell>
          <cell r="D172">
            <v>3445</v>
          </cell>
          <cell r="E172">
            <v>3591</v>
          </cell>
        </row>
        <row r="173">
          <cell r="A173">
            <v>76</v>
          </cell>
          <cell r="B173">
            <v>3644</v>
          </cell>
          <cell r="C173">
            <v>3378</v>
          </cell>
          <cell r="D173">
            <v>3503</v>
          </cell>
          <cell r="E173">
            <v>3630</v>
          </cell>
        </row>
        <row r="174">
          <cell r="A174">
            <v>77</v>
          </cell>
          <cell r="B174">
            <v>3686</v>
          </cell>
          <cell r="C174">
            <v>3448</v>
          </cell>
          <cell r="D174">
            <v>3559</v>
          </cell>
          <cell r="E174">
            <v>3672</v>
          </cell>
        </row>
        <row r="175">
          <cell r="A175">
            <v>78</v>
          </cell>
          <cell r="B175">
            <v>3714</v>
          </cell>
          <cell r="C175">
            <v>3520</v>
          </cell>
          <cell r="D175">
            <v>3628</v>
          </cell>
          <cell r="E175">
            <v>3728</v>
          </cell>
        </row>
        <row r="176">
          <cell r="A176">
            <v>79</v>
          </cell>
          <cell r="B176">
            <v>3762</v>
          </cell>
          <cell r="C176">
            <v>3594</v>
          </cell>
          <cell r="D176">
            <v>3717</v>
          </cell>
          <cell r="E176">
            <v>3797</v>
          </cell>
        </row>
        <row r="177">
          <cell r="A177">
            <v>80</v>
          </cell>
          <cell r="B177">
            <v>3818</v>
          </cell>
          <cell r="C177">
            <v>3670</v>
          </cell>
          <cell r="D177">
            <v>3763</v>
          </cell>
          <cell r="E177">
            <v>3836</v>
          </cell>
        </row>
        <row r="178">
          <cell r="A178">
            <v>81</v>
          </cell>
          <cell r="B178">
            <v>3866</v>
          </cell>
          <cell r="C178">
            <v>3751</v>
          </cell>
          <cell r="D178">
            <v>3811</v>
          </cell>
          <cell r="E178">
            <v>3872</v>
          </cell>
        </row>
        <row r="179">
          <cell r="A179">
            <v>82</v>
          </cell>
          <cell r="B179">
            <v>3898</v>
          </cell>
          <cell r="C179">
            <v>3836</v>
          </cell>
          <cell r="D179">
            <v>3875</v>
          </cell>
          <cell r="E179">
            <v>3929</v>
          </cell>
        </row>
        <row r="180">
          <cell r="A180">
            <v>83</v>
          </cell>
          <cell r="B180">
            <v>3964</v>
          </cell>
          <cell r="C180">
            <v>3922</v>
          </cell>
          <cell r="D180">
            <v>3961</v>
          </cell>
          <cell r="E180">
            <v>3985</v>
          </cell>
        </row>
        <row r="181">
          <cell r="A181">
            <v>84</v>
          </cell>
          <cell r="B181">
            <v>4011</v>
          </cell>
          <cell r="C181">
            <v>4011</v>
          </cell>
          <cell r="D181">
            <v>4011</v>
          </cell>
          <cell r="E181">
            <v>4011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EF4F-17C1-4E88-A150-368F8D793D3C}">
  <dimension ref="A1:BC307"/>
  <sheetViews>
    <sheetView tabSelected="1" zoomScale="75" zoomScaleNormal="75" workbookViewId="0">
      <selection activeCell="U38" sqref="U38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 ca="1">G2&amp;" - "&amp;H2</f>
        <v>14 - 21</v>
      </c>
      <c r="G2" s="180">
        <f ca="1">Y4</f>
        <v>14</v>
      </c>
      <c r="H2" s="97">
        <f t="shared" ref="H2:H14" ca="1" si="0">G2+$Y$3</f>
        <v>21</v>
      </c>
      <c r="I2" s="151">
        <f ca="1">COUNTIF($B$3:$B$86, "&lt;"&amp;H2)</f>
        <v>2</v>
      </c>
      <c r="J2" s="98">
        <f ca="1">I2</f>
        <v>2</v>
      </c>
      <c r="K2" s="99">
        <f t="shared" ref="K2:K14" ca="1" si="1">J2/$J$15</f>
        <v>2.3809523809523808E-2</v>
      </c>
      <c r="L2" s="100">
        <f t="shared" ref="L2:L14" ca="1" si="2">I2/$J$15</f>
        <v>2.3809523809523808E-2</v>
      </c>
      <c r="N2" s="179" t="s">
        <v>12</v>
      </c>
      <c r="O2" s="178">
        <f ca="1">AVERAGE($B$3:$B$86)</f>
        <v>47.857142857142854</v>
      </c>
      <c r="P2" s="178">
        <f t="shared" ref="P2:Q2" ca="1" si="3">AVERAGE($B$3:$B$86)</f>
        <v>47.857142857142854</v>
      </c>
      <c r="Q2" s="178">
        <f t="shared" ca="1" si="3"/>
        <v>47.857142857142854</v>
      </c>
      <c r="R2" s="178">
        <f ca="1">AVERAGE($D$3:$D$86)</f>
        <v>47.857142857142854</v>
      </c>
      <c r="V2" s="86" t="s">
        <v>101</v>
      </c>
      <c r="Y2" s="86">
        <f ca="1">ROUND(O6/10,0)</f>
        <v>7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f ca="1">AU3</f>
        <v>49</v>
      </c>
      <c r="C3" s="102">
        <f ca="1">AV3</f>
        <v>20</v>
      </c>
      <c r="D3" s="103">
        <f ca="1">AS3</f>
        <v>21</v>
      </c>
      <c r="E3" s="156">
        <f ca="1">AW3</f>
        <v>30</v>
      </c>
      <c r="F3" s="105" t="str">
        <f t="shared" ref="F3:F14" ca="1" si="4">G3&amp;" - "&amp;H3</f>
        <v>21 - 28</v>
      </c>
      <c r="G3" s="106">
        <f ca="1">H2</f>
        <v>21</v>
      </c>
      <c r="H3" s="107">
        <f t="shared" ca="1" si="0"/>
        <v>28</v>
      </c>
      <c r="I3" s="151">
        <f t="shared" ref="I3:I14" ca="1" si="5">COUNTIF($B$3:$B$86, "&lt;"&amp;H3)</f>
        <v>5</v>
      </c>
      <c r="J3" s="173">
        <f ca="1">I3-I2</f>
        <v>3</v>
      </c>
      <c r="K3" s="137">
        <f t="shared" ca="1" si="1"/>
        <v>3.5714285714285712E-2</v>
      </c>
      <c r="L3" s="110">
        <f t="shared" ca="1" si="2"/>
        <v>5.9523809523809521E-2</v>
      </c>
      <c r="N3" s="143" t="s">
        <v>98</v>
      </c>
      <c r="O3" s="149">
        <f ca="1">MEDIAN(B$3:B$86)</f>
        <v>45.5</v>
      </c>
      <c r="P3" s="149">
        <f t="shared" ref="P3:R3" ca="1" si="6">MEDIAN(C$3:C$86)</f>
        <v>45.5</v>
      </c>
      <c r="Q3" s="149">
        <f t="shared" ca="1" si="6"/>
        <v>45.5</v>
      </c>
      <c r="R3" s="149">
        <f t="shared" ca="1" si="6"/>
        <v>45.5</v>
      </c>
      <c r="V3" s="86" t="s">
        <v>102</v>
      </c>
      <c r="Y3" s="86">
        <f ca="1">ROUND(Y2,-LEN(Y2)+1)</f>
        <v>7</v>
      </c>
      <c r="AN3" s="89">
        <v>1</v>
      </c>
      <c r="AO3" s="89">
        <f ca="1">ABS(_xlfn.NORM.INV(RAND(),$AQ$1,$AS$1))</f>
        <v>26.013473324191633</v>
      </c>
      <c r="AP3" s="89">
        <f ca="1">SMALL($AO$3:$AO$86,ROWS(AO$3:AO3))</f>
        <v>10.90320787268503</v>
      </c>
      <c r="AQ3" s="111">
        <f ca="1">AR3+RAND()</f>
        <v>1.8505850233582062</v>
      </c>
      <c r="AR3" s="111">
        <v>1</v>
      </c>
      <c r="AS3" s="78">
        <f t="shared" ref="AS3:AS66" ca="1" si="7">ROUNDUP(AP3*AQ3,0)</f>
        <v>21</v>
      </c>
      <c r="AT3" s="78">
        <f ca="1">RAND()</f>
        <v>0.66784939609713001</v>
      </c>
      <c r="AU3" s="78">
        <f ca="1">INDEX($AS$3:$AS$86,MATCH(SMALL($AT$3:$AT$86,ROWS(AT$3:AT3)),$AT$3:$AT$86,0))</f>
        <v>49</v>
      </c>
      <c r="AV3" s="78">
        <f ca="1">SMALL($AS$3:$AS$86,ROWS(AV$3:AV3))</f>
        <v>20</v>
      </c>
      <c r="AW3" s="86">
        <f ca="1">VLOOKUP(SMALL($BB$3:$BB$44,AX3),$BB$3:$BC$44,2,0)</f>
        <v>30</v>
      </c>
      <c r="AX3" s="86">
        <v>1</v>
      </c>
      <c r="BA3" s="86">
        <v>1</v>
      </c>
      <c r="BB3" s="86">
        <f ca="1">RAND()</f>
        <v>0.16290016456482415</v>
      </c>
      <c r="BC3" s="86">
        <f ca="1">AV3</f>
        <v>20</v>
      </c>
    </row>
    <row r="4" spans="1:55" ht="17.25" thickBot="1" x14ac:dyDescent="0.35">
      <c r="A4" s="9">
        <v>2</v>
      </c>
      <c r="B4" s="101">
        <f t="shared" ref="B4:C67" ca="1" si="8">AU4</f>
        <v>51</v>
      </c>
      <c r="C4" s="102">
        <f t="shared" ca="1" si="8"/>
        <v>20</v>
      </c>
      <c r="D4" s="103">
        <f t="shared" ref="D4:D67" ca="1" si="9">AS4</f>
        <v>30</v>
      </c>
      <c r="E4" s="156">
        <f t="shared" ref="E4:E67" ca="1" si="10">AW4</f>
        <v>59</v>
      </c>
      <c r="F4" s="105" t="str">
        <f t="shared" ca="1" si="4"/>
        <v>28 - 35</v>
      </c>
      <c r="G4" s="106">
        <f t="shared" ref="G4:G13" ca="1" si="11">H3</f>
        <v>28</v>
      </c>
      <c r="H4" s="107">
        <f t="shared" ca="1" si="0"/>
        <v>35</v>
      </c>
      <c r="I4" s="151">
        <f t="shared" ca="1" si="5"/>
        <v>20</v>
      </c>
      <c r="J4" s="173">
        <f t="shared" ref="J4:J14" ca="1" si="12">I4-I3</f>
        <v>15</v>
      </c>
      <c r="K4" s="137">
        <f t="shared" ca="1" si="1"/>
        <v>0.17857142857142858</v>
      </c>
      <c r="L4" s="110">
        <f t="shared" ca="1" si="2"/>
        <v>0.23809523809523808</v>
      </c>
      <c r="N4" s="177" t="s">
        <v>13</v>
      </c>
      <c r="O4" s="176">
        <f ca="1">MAX(B$3:B$86)</f>
        <v>88</v>
      </c>
      <c r="P4" s="176">
        <f t="shared" ref="P4:R4" ca="1" si="13">MAX(C$3:C$86)</f>
        <v>88</v>
      </c>
      <c r="Q4" s="176">
        <f t="shared" ca="1" si="13"/>
        <v>88</v>
      </c>
      <c r="R4" s="176">
        <f t="shared" ca="1" si="13"/>
        <v>88</v>
      </c>
      <c r="V4" s="86" t="s">
        <v>103</v>
      </c>
      <c r="Y4" s="86">
        <f ca="1">Y3*INT(O5/Y3)</f>
        <v>14</v>
      </c>
      <c r="AN4" s="89">
        <v>2</v>
      </c>
      <c r="AO4" s="89">
        <f t="shared" ref="AO4:AO67" ca="1" si="14">ABS(_xlfn.NORM.INV(RAND(),$AQ$1,$AS$1))</f>
        <v>22.101153153563288</v>
      </c>
      <c r="AP4" s="89">
        <f ca="1">SMALL($AO$3:$AO$86,ROWS(AO$3:AO4))</f>
        <v>13.820113847344999</v>
      </c>
      <c r="AQ4" s="111">
        <f t="shared" ref="AQ4:AQ67" ca="1" si="15">AR4+RAND()</f>
        <v>2.1292421304417082</v>
      </c>
      <c r="AR4" s="111">
        <v>1.5</v>
      </c>
      <c r="AS4" s="78">
        <f t="shared" ca="1" si="7"/>
        <v>30</v>
      </c>
      <c r="AT4" s="78">
        <f t="shared" ref="AT4:AT67" ca="1" si="16">RAND()</f>
        <v>0.4515875550360281</v>
      </c>
      <c r="AU4" s="78">
        <f ca="1">INDEX($AS$3:$AS$86,MATCH(SMALL($AT$3:$AT$86,ROWS(AT$3:AT4)),$AT$3:$AT$86,0))</f>
        <v>51</v>
      </c>
      <c r="AV4" s="78">
        <f ca="1">SMALL($AS$3:$AS$86,ROWS(AV$3:AV4))</f>
        <v>20</v>
      </c>
      <c r="AW4" s="86">
        <f ca="1">VLOOKUP(SMALL($BB$45:$BB$86,AX4),$BB$45:$BC$86,2,0)</f>
        <v>59</v>
      </c>
      <c r="AX4" s="86">
        <v>1</v>
      </c>
      <c r="BA4" s="86">
        <v>2</v>
      </c>
      <c r="BB4" s="86">
        <f t="shared" ref="BB4:BB67" ca="1" si="17">RAND()</f>
        <v>0.17598217458812049</v>
      </c>
      <c r="BC4" s="86">
        <f t="shared" ref="BC4:BC67" ca="1" si="18">AV4</f>
        <v>20</v>
      </c>
    </row>
    <row r="5" spans="1:55" ht="17.25" thickBot="1" x14ac:dyDescent="0.35">
      <c r="A5" s="9">
        <v>3</v>
      </c>
      <c r="B5" s="101">
        <f t="shared" ca="1" si="8"/>
        <v>49</v>
      </c>
      <c r="C5" s="102">
        <f t="shared" ca="1" si="8"/>
        <v>21</v>
      </c>
      <c r="D5" s="103">
        <f t="shared" ca="1" si="9"/>
        <v>32</v>
      </c>
      <c r="E5" s="156">
        <f t="shared" ca="1" si="10"/>
        <v>81</v>
      </c>
      <c r="F5" s="105" t="str">
        <f t="shared" ca="1" si="4"/>
        <v>35 - 42</v>
      </c>
      <c r="G5" s="106">
        <f t="shared" ca="1" si="11"/>
        <v>35</v>
      </c>
      <c r="H5" s="107">
        <f t="shared" ca="1" si="0"/>
        <v>42</v>
      </c>
      <c r="I5" s="151">
        <f t="shared" ca="1" si="5"/>
        <v>31</v>
      </c>
      <c r="J5" s="173">
        <f t="shared" ca="1" si="12"/>
        <v>11</v>
      </c>
      <c r="K5" s="137">
        <f t="shared" ca="1" si="1"/>
        <v>0.13095238095238096</v>
      </c>
      <c r="L5" s="110">
        <f t="shared" ca="1" si="2"/>
        <v>0.36904761904761907</v>
      </c>
      <c r="N5" s="177" t="s">
        <v>14</v>
      </c>
      <c r="O5" s="176">
        <f ca="1">MIN(B$3:B$84)</f>
        <v>20</v>
      </c>
      <c r="P5" s="176">
        <f t="shared" ref="P5:R5" ca="1" si="19">MIN(C$3:C$84)</f>
        <v>20</v>
      </c>
      <c r="Q5" s="176">
        <f t="shared" ca="1" si="19"/>
        <v>20</v>
      </c>
      <c r="R5" s="176">
        <f t="shared" ca="1" si="19"/>
        <v>20</v>
      </c>
      <c r="V5" s="86" t="s">
        <v>100</v>
      </c>
      <c r="Y5" s="86">
        <f ca="1">ROUNDUP(O4/Y3,0)</f>
        <v>13</v>
      </c>
      <c r="AN5" s="89">
        <v>3</v>
      </c>
      <c r="AO5" s="89">
        <f t="shared" ca="1" si="14"/>
        <v>27.841423277563088</v>
      </c>
      <c r="AP5" s="89">
        <f ca="1">SMALL($AO$3:$AO$86,ROWS(AO$3:AO5))</f>
        <v>14.972615853362454</v>
      </c>
      <c r="AQ5" s="111">
        <f t="shared" ca="1" si="15"/>
        <v>2.0940862013032699</v>
      </c>
      <c r="AR5" s="111">
        <v>2</v>
      </c>
      <c r="AS5" s="78">
        <f t="shared" ca="1" si="7"/>
        <v>32</v>
      </c>
      <c r="AT5" s="78">
        <f t="shared" ca="1" si="16"/>
        <v>0.64316196911828449</v>
      </c>
      <c r="AU5" s="78">
        <f ca="1">INDEX($AS$3:$AS$86,MATCH(SMALL($AT$3:$AT$86,ROWS(AT$3:AT5)),$AT$3:$AT$86,0))</f>
        <v>49</v>
      </c>
      <c r="AV5" s="78">
        <f ca="1">SMALL($AS$3:$AS$86,ROWS(AV$3:AV5))</f>
        <v>21</v>
      </c>
      <c r="AW5" s="86">
        <f ca="1">VLOOKUP(SMALL($BB$45:$BB$86,AX5),$BB$45:$BC$86,2,0)</f>
        <v>81</v>
      </c>
      <c r="AX5" s="86">
        <v>2</v>
      </c>
      <c r="BA5" s="86">
        <v>3</v>
      </c>
      <c r="BB5" s="86">
        <f t="shared" ca="1" si="17"/>
        <v>0.39313971233315925</v>
      </c>
      <c r="BC5" s="86">
        <f t="shared" ca="1" si="18"/>
        <v>21</v>
      </c>
    </row>
    <row r="6" spans="1:55" ht="17.25" thickBot="1" x14ac:dyDescent="0.35">
      <c r="A6" s="9">
        <v>4</v>
      </c>
      <c r="B6" s="101">
        <f t="shared" ca="1" si="8"/>
        <v>53</v>
      </c>
      <c r="C6" s="102">
        <f t="shared" ca="1" si="8"/>
        <v>22</v>
      </c>
      <c r="D6" s="103">
        <f t="shared" ca="1" si="9"/>
        <v>20</v>
      </c>
      <c r="E6" s="156">
        <f t="shared" ca="1" si="10"/>
        <v>32</v>
      </c>
      <c r="F6" s="105" t="str">
        <f t="shared" ca="1" si="4"/>
        <v>42 - 49</v>
      </c>
      <c r="G6" s="106">
        <f t="shared" ca="1" si="11"/>
        <v>42</v>
      </c>
      <c r="H6" s="107">
        <f t="shared" ca="1" si="0"/>
        <v>49</v>
      </c>
      <c r="I6" s="151">
        <f t="shared" ca="1" si="5"/>
        <v>43</v>
      </c>
      <c r="J6" s="173">
        <f t="shared" ca="1" si="12"/>
        <v>12</v>
      </c>
      <c r="K6" s="137">
        <f t="shared" ca="1" si="1"/>
        <v>0.14285714285714285</v>
      </c>
      <c r="L6" s="110">
        <f t="shared" ca="1" si="2"/>
        <v>0.51190476190476186</v>
      </c>
      <c r="N6" s="177" t="s">
        <v>5</v>
      </c>
      <c r="O6" s="176">
        <f ca="1">O4-O5</f>
        <v>68</v>
      </c>
      <c r="P6" s="176">
        <f t="shared" ref="P6:R6" ca="1" si="20">P4-P5</f>
        <v>68</v>
      </c>
      <c r="Q6" s="176">
        <f t="shared" ca="1" si="20"/>
        <v>68</v>
      </c>
      <c r="R6" s="176">
        <f t="shared" ca="1" si="20"/>
        <v>68</v>
      </c>
      <c r="V6" s="86" t="s">
        <v>104</v>
      </c>
      <c r="Y6" s="86">
        <f ca="1">Y5*Y3</f>
        <v>91</v>
      </c>
      <c r="AN6" s="89">
        <v>4</v>
      </c>
      <c r="AO6" s="89">
        <f t="shared" ca="1" si="14"/>
        <v>23.920209568384259</v>
      </c>
      <c r="AP6" s="89">
        <f ca="1">SMALL($AO$3:$AO$86,ROWS(AO$3:AO6))</f>
        <v>15.933056431831981</v>
      </c>
      <c r="AQ6" s="111">
        <f t="shared" ca="1" si="15"/>
        <v>1.2091843800924476</v>
      </c>
      <c r="AR6" s="111">
        <v>1</v>
      </c>
      <c r="AS6" s="78">
        <f t="shared" ca="1" si="7"/>
        <v>20</v>
      </c>
      <c r="AT6" s="78">
        <f t="shared" ca="1" si="16"/>
        <v>0.13230480987714155</v>
      </c>
      <c r="AU6" s="78">
        <f ca="1">INDEX($AS$3:$AS$86,MATCH(SMALL($AT$3:$AT$86,ROWS(AT$3:AT6)),$AT$3:$AT$86,0))</f>
        <v>53</v>
      </c>
      <c r="AV6" s="78">
        <f ca="1">SMALL($AS$3:$AS$86,ROWS(AV$3:AV6))</f>
        <v>22</v>
      </c>
      <c r="AW6" s="86">
        <f ca="1">VLOOKUP(SMALL($BB$3:$BB$44,AX6),$BB$3:$BC$44,2,0)</f>
        <v>32</v>
      </c>
      <c r="AX6" s="86">
        <v>2</v>
      </c>
      <c r="BA6" s="86">
        <v>4</v>
      </c>
      <c r="BB6" s="86">
        <f t="shared" ca="1" si="17"/>
        <v>0.15297602185684356</v>
      </c>
      <c r="BC6" s="86">
        <f t="shared" ca="1" si="18"/>
        <v>22</v>
      </c>
    </row>
    <row r="7" spans="1:55" ht="17.25" thickBot="1" x14ac:dyDescent="0.35">
      <c r="A7" s="9">
        <v>5</v>
      </c>
      <c r="B7" s="101">
        <f t="shared" ca="1" si="8"/>
        <v>59</v>
      </c>
      <c r="C7" s="102">
        <f t="shared" ca="1" si="8"/>
        <v>25</v>
      </c>
      <c r="D7" s="103">
        <f t="shared" ca="1" si="9"/>
        <v>22</v>
      </c>
      <c r="E7" s="156">
        <f t="shared" ca="1" si="10"/>
        <v>35</v>
      </c>
      <c r="F7" s="105" t="str">
        <f t="shared" ca="1" si="4"/>
        <v>49 - 56</v>
      </c>
      <c r="G7" s="106">
        <f t="shared" ca="1" si="11"/>
        <v>49</v>
      </c>
      <c r="H7" s="107">
        <f t="shared" ca="1" si="0"/>
        <v>56</v>
      </c>
      <c r="I7" s="151">
        <f t="shared" ca="1" si="5"/>
        <v>60</v>
      </c>
      <c r="J7" s="173">
        <f t="shared" ca="1" si="12"/>
        <v>17</v>
      </c>
      <c r="K7" s="137">
        <f t="shared" ca="1" si="1"/>
        <v>0.20238095238095238</v>
      </c>
      <c r="L7" s="110">
        <f t="shared" ca="1" si="2"/>
        <v>0.7142857142857143</v>
      </c>
      <c r="N7" s="177" t="s">
        <v>15</v>
      </c>
      <c r="O7" s="176">
        <f ca="1">_xlfn.STDEV.S(B$3:B$86)</f>
        <v>16.289654383416277</v>
      </c>
      <c r="P7" s="176">
        <f t="shared" ref="P7:R7" ca="1" si="21">_xlfn.STDEV.S(C$3:C$86)</f>
        <v>16.289654383416277</v>
      </c>
      <c r="Q7" s="176">
        <f t="shared" ca="1" si="21"/>
        <v>16.289654383416277</v>
      </c>
      <c r="R7" s="176">
        <f t="shared" ca="1" si="21"/>
        <v>16.289654383416277</v>
      </c>
      <c r="V7" s="86" t="s">
        <v>105</v>
      </c>
      <c r="Y7" s="86">
        <v>4</v>
      </c>
      <c r="AN7" s="89">
        <v>5</v>
      </c>
      <c r="AO7" s="89">
        <f t="shared" ca="1" si="14"/>
        <v>21.049162760510612</v>
      </c>
      <c r="AP7" s="89">
        <f ca="1">SMALL($AO$3:$AO$86,ROWS(AO$3:AO7))</f>
        <v>16.156877593523429</v>
      </c>
      <c r="AQ7" s="111">
        <f t="shared" ca="1" si="15"/>
        <v>1.3601958775579277</v>
      </c>
      <c r="AR7" s="111">
        <f>AR3</f>
        <v>1</v>
      </c>
      <c r="AS7" s="78">
        <f t="shared" ca="1" si="7"/>
        <v>22</v>
      </c>
      <c r="AT7" s="78">
        <f t="shared" ca="1" si="16"/>
        <v>7.5288766907964044E-2</v>
      </c>
      <c r="AU7" s="78">
        <f ca="1">INDEX($AS$3:$AS$86,MATCH(SMALL($AT$3:$AT$86,ROWS(AT$3:AT7)),$AT$3:$AT$86,0))</f>
        <v>59</v>
      </c>
      <c r="AV7" s="78">
        <f ca="1">SMALL($AS$3:$AS$86,ROWS(AV$3:AV7))</f>
        <v>25</v>
      </c>
      <c r="AW7" s="86">
        <f ca="1">VLOOKUP(SMALL($BB$3:$BB$44,AX7),$BB$3:$BC$44,2,0)</f>
        <v>35</v>
      </c>
      <c r="AX7" s="86">
        <f>2+AX3</f>
        <v>3</v>
      </c>
      <c r="BA7" s="86">
        <v>5</v>
      </c>
      <c r="BB7" s="86">
        <f t="shared" ca="1" si="17"/>
        <v>0.15813690362264388</v>
      </c>
      <c r="BC7" s="86">
        <f t="shared" ca="1" si="18"/>
        <v>25</v>
      </c>
    </row>
    <row r="8" spans="1:55" ht="17.25" thickBot="1" x14ac:dyDescent="0.35">
      <c r="A8" s="9">
        <v>6</v>
      </c>
      <c r="B8" s="101">
        <f t="shared" ca="1" si="8"/>
        <v>56</v>
      </c>
      <c r="C8" s="102">
        <f t="shared" ca="1" si="8"/>
        <v>28</v>
      </c>
      <c r="D8" s="103">
        <f t="shared" ca="1" si="9"/>
        <v>29</v>
      </c>
      <c r="E8" s="156">
        <f t="shared" ca="1" si="10"/>
        <v>58</v>
      </c>
      <c r="F8" s="105" t="str">
        <f t="shared" ca="1" si="4"/>
        <v>56 - 63</v>
      </c>
      <c r="G8" s="106">
        <f t="shared" ca="1" si="11"/>
        <v>56</v>
      </c>
      <c r="H8" s="107">
        <f t="shared" ca="1" si="0"/>
        <v>63</v>
      </c>
      <c r="I8" s="151">
        <f t="shared" ca="1" si="5"/>
        <v>70</v>
      </c>
      <c r="J8" s="173">
        <f t="shared" ca="1" si="12"/>
        <v>10</v>
      </c>
      <c r="K8" s="137">
        <f t="shared" ca="1" si="1"/>
        <v>0.11904761904761904</v>
      </c>
      <c r="L8" s="110">
        <f t="shared" ca="1" si="2"/>
        <v>0.83333333333333337</v>
      </c>
      <c r="N8" s="177" t="s">
        <v>16</v>
      </c>
      <c r="O8" s="176">
        <f ca="1">O7/O2</f>
        <v>0.34038083786242967</v>
      </c>
      <c r="P8" s="176">
        <f t="shared" ref="P8:R8" ca="1" si="22">P7/P2</f>
        <v>0.34038083786242967</v>
      </c>
      <c r="Q8" s="176">
        <f t="shared" ca="1" si="22"/>
        <v>0.34038083786242967</v>
      </c>
      <c r="R8" s="176">
        <f t="shared" ca="1" si="22"/>
        <v>0.34038083786242967</v>
      </c>
      <c r="AN8" s="89">
        <v>6</v>
      </c>
      <c r="AO8" s="89">
        <f t="shared" ca="1" si="14"/>
        <v>34.065892036913084</v>
      </c>
      <c r="AP8" s="89">
        <f ca="1">SMALL($AO$3:$AO$86,ROWS(AO$3:AO8))</f>
        <v>16.2463671280596</v>
      </c>
      <c r="AQ8" s="111">
        <f t="shared" ca="1" si="15"/>
        <v>1.7409621318412216</v>
      </c>
      <c r="AR8" s="111">
        <f t="shared" ref="AR8:AR71" si="23">AR4</f>
        <v>1.5</v>
      </c>
      <c r="AS8" s="78">
        <f t="shared" ca="1" si="7"/>
        <v>29</v>
      </c>
      <c r="AT8" s="78">
        <f t="shared" ca="1" si="16"/>
        <v>0.5609808621948621</v>
      </c>
      <c r="AU8" s="78">
        <f ca="1">INDEX($AS$3:$AS$86,MATCH(SMALL($AT$3:$AT$86,ROWS(AT$3:AT8)),$AT$3:$AT$86,0))</f>
        <v>56</v>
      </c>
      <c r="AV8" s="78">
        <f ca="1">SMALL($AS$3:$AS$86,ROWS(AV$3:AV8))</f>
        <v>28</v>
      </c>
      <c r="AW8" s="86">
        <f ca="1">VLOOKUP(SMALL($BB$45:$BB$86,AX8),$BB$45:$BC$86,2,0)</f>
        <v>58</v>
      </c>
      <c r="AX8" s="86">
        <f>2+AX4</f>
        <v>3</v>
      </c>
      <c r="BA8" s="86">
        <v>6</v>
      </c>
      <c r="BB8" s="86">
        <f t="shared" ca="1" si="17"/>
        <v>0.18689362889541639</v>
      </c>
      <c r="BC8" s="86">
        <f t="shared" ca="1" si="18"/>
        <v>28</v>
      </c>
    </row>
    <row r="9" spans="1:55" ht="17.25" thickBot="1" x14ac:dyDescent="0.35">
      <c r="A9" s="9">
        <v>7</v>
      </c>
      <c r="B9" s="101">
        <f t="shared" ca="1" si="8"/>
        <v>59</v>
      </c>
      <c r="C9" s="102">
        <f t="shared" ca="1" si="8"/>
        <v>29</v>
      </c>
      <c r="D9" s="103">
        <f t="shared" ca="1" si="9"/>
        <v>51</v>
      </c>
      <c r="E9" s="156">
        <f t="shared" ca="1" si="10"/>
        <v>74</v>
      </c>
      <c r="F9" s="105" t="str">
        <f t="shared" ca="1" si="4"/>
        <v>63 - 70</v>
      </c>
      <c r="G9" s="106">
        <f t="shared" ca="1" si="11"/>
        <v>63</v>
      </c>
      <c r="H9" s="107">
        <f t="shared" ca="1" si="0"/>
        <v>70</v>
      </c>
      <c r="I9" s="151">
        <f t="shared" ca="1" si="5"/>
        <v>76</v>
      </c>
      <c r="J9" s="173">
        <f t="shared" ca="1" si="12"/>
        <v>6</v>
      </c>
      <c r="K9" s="137">
        <f t="shared" ca="1" si="1"/>
        <v>7.1428571428571425E-2</v>
      </c>
      <c r="L9" s="110">
        <f t="shared" ca="1" si="2"/>
        <v>0.90476190476190477</v>
      </c>
      <c r="N9" s="143" t="s">
        <v>99</v>
      </c>
      <c r="O9" s="144">
        <f ca="1">O2/O3</f>
        <v>1.0518053375196232</v>
      </c>
      <c r="P9" s="144">
        <f t="shared" ref="P9:R9" ca="1" si="24">P2/P3</f>
        <v>1.0518053375196232</v>
      </c>
      <c r="Q9" s="144">
        <f t="shared" ca="1" si="24"/>
        <v>1.0518053375196232</v>
      </c>
      <c r="R9" s="144">
        <f t="shared" ca="1" si="24"/>
        <v>1.0518053375196232</v>
      </c>
      <c r="AN9" s="89">
        <v>8</v>
      </c>
      <c r="AO9" s="89">
        <f t="shared" ca="1" si="14"/>
        <v>20.12842485408235</v>
      </c>
      <c r="AP9" s="89">
        <f ca="1">SMALL($AO$3:$AO$86,ROWS(AO$3:AO9))</f>
        <v>17.048905929298755</v>
      </c>
      <c r="AQ9" s="111">
        <f t="shared" ca="1" si="15"/>
        <v>2.9802717264929912</v>
      </c>
      <c r="AR9" s="111">
        <f t="shared" si="23"/>
        <v>2</v>
      </c>
      <c r="AS9" s="78">
        <f t="shared" ca="1" si="7"/>
        <v>51</v>
      </c>
      <c r="AT9" s="78">
        <f t="shared" ca="1" si="16"/>
        <v>0.18949505816067591</v>
      </c>
      <c r="AU9" s="78">
        <f ca="1">INDEX($AS$3:$AS$86,MATCH(SMALL($AT$3:$AT$86,ROWS(AT$3:AT9)),$AT$3:$AT$86,0))</f>
        <v>59</v>
      </c>
      <c r="AV9" s="78">
        <f ca="1">SMALL($AS$3:$AS$86,ROWS(AV$3:AV9))</f>
        <v>29</v>
      </c>
      <c r="AW9" s="86">
        <f ca="1">VLOOKUP(SMALL($BB$45:$BB$86,AX9),$BB$45:$BC$86,2,0)</f>
        <v>74</v>
      </c>
      <c r="AX9" s="86">
        <f>2+AX5</f>
        <v>4</v>
      </c>
      <c r="BA9" s="86">
        <v>7</v>
      </c>
      <c r="BB9" s="86">
        <f t="shared" ca="1" si="17"/>
        <v>0.16471901531827959</v>
      </c>
      <c r="BC9" s="86">
        <f t="shared" ca="1" si="18"/>
        <v>29</v>
      </c>
    </row>
    <row r="10" spans="1:55" ht="17.25" thickBot="1" x14ac:dyDescent="0.35">
      <c r="A10" s="9">
        <v>8</v>
      </c>
      <c r="B10" s="101">
        <f t="shared" ca="1" si="8"/>
        <v>57</v>
      </c>
      <c r="C10" s="102">
        <f t="shared" ca="1" si="8"/>
        <v>29</v>
      </c>
      <c r="D10" s="103">
        <f t="shared" ca="1" si="9"/>
        <v>36</v>
      </c>
      <c r="E10" s="156">
        <f t="shared" ca="1" si="10"/>
        <v>42</v>
      </c>
      <c r="F10" s="105" t="str">
        <f t="shared" ca="1" si="4"/>
        <v>70 - 77</v>
      </c>
      <c r="G10" s="106">
        <f t="shared" ca="1" si="11"/>
        <v>70</v>
      </c>
      <c r="H10" s="107">
        <f t="shared" ca="1" si="0"/>
        <v>77</v>
      </c>
      <c r="I10" s="151">
        <f t="shared" ca="1" si="5"/>
        <v>77</v>
      </c>
      <c r="J10" s="173">
        <f t="shared" ca="1" si="12"/>
        <v>1</v>
      </c>
      <c r="K10" s="137">
        <f t="shared" ca="1" si="1"/>
        <v>1.1904761904761904E-2</v>
      </c>
      <c r="L10" s="110">
        <f t="shared" ca="1" si="2"/>
        <v>0.91666666666666663</v>
      </c>
      <c r="N10" s="175" t="s">
        <v>90</v>
      </c>
      <c r="O10" s="174">
        <f ca="1">O6/O2</f>
        <v>1.4208955223880597</v>
      </c>
      <c r="P10" s="174">
        <f t="shared" ref="P10:R10" ca="1" si="25">P6/P2</f>
        <v>1.4208955223880597</v>
      </c>
      <c r="Q10" s="174">
        <f t="shared" ca="1" si="25"/>
        <v>1.4208955223880597</v>
      </c>
      <c r="R10" s="174">
        <f t="shared" ca="1" si="25"/>
        <v>1.4208955223880597</v>
      </c>
      <c r="AN10" s="89">
        <v>7</v>
      </c>
      <c r="AO10" s="89">
        <f t="shared" ca="1" si="14"/>
        <v>26.230826219972645</v>
      </c>
      <c r="AP10" s="89">
        <f ca="1">SMALL($AO$3:$AO$86,ROWS(AO$3:AO10))</f>
        <v>18.069471860473893</v>
      </c>
      <c r="AQ10" s="111">
        <f t="shared" ca="1" si="15"/>
        <v>1.9490590262630783</v>
      </c>
      <c r="AR10" s="111">
        <f t="shared" si="23"/>
        <v>1</v>
      </c>
      <c r="AS10" s="78">
        <f t="shared" ca="1" si="7"/>
        <v>36</v>
      </c>
      <c r="AT10" s="78">
        <f t="shared" ca="1" si="16"/>
        <v>0.29951792538418309</v>
      </c>
      <c r="AU10" s="78">
        <f ca="1">INDEX($AS$3:$AS$86,MATCH(SMALL($AT$3:$AT$86,ROWS(AT$3:AT10)),$AT$3:$AT$86,0))</f>
        <v>57</v>
      </c>
      <c r="AV10" s="78">
        <f ca="1">SMALL($AS$3:$AS$86,ROWS(AV$3:AV10))</f>
        <v>29</v>
      </c>
      <c r="AW10" s="86">
        <f ca="1">VLOOKUP(SMALL($BB$3:$BB$44,AX10),$BB$3:$BC$44,2,0)</f>
        <v>42</v>
      </c>
      <c r="AX10" s="86">
        <f>2+AX6</f>
        <v>4</v>
      </c>
      <c r="BA10" s="86">
        <v>8</v>
      </c>
      <c r="BB10" s="86">
        <f t="shared" ca="1" si="17"/>
        <v>0.55156858656715702</v>
      </c>
      <c r="BC10" s="86">
        <f t="shared" ca="1" si="18"/>
        <v>29</v>
      </c>
    </row>
    <row r="11" spans="1:55" ht="17.25" thickBot="1" x14ac:dyDescent="0.35">
      <c r="A11" s="9">
        <v>9</v>
      </c>
      <c r="B11" s="101">
        <f t="shared" ca="1" si="8"/>
        <v>22</v>
      </c>
      <c r="C11" s="102">
        <f t="shared" ca="1" si="8"/>
        <v>30</v>
      </c>
      <c r="D11" s="103">
        <f t="shared" ca="1" si="9"/>
        <v>31</v>
      </c>
      <c r="E11" s="156">
        <f t="shared" ca="1" si="10"/>
        <v>45</v>
      </c>
      <c r="F11" s="105" t="str">
        <f t="shared" ca="1" si="4"/>
        <v>77 - 84</v>
      </c>
      <c r="G11" s="106">
        <f t="shared" ca="1" si="11"/>
        <v>77</v>
      </c>
      <c r="H11" s="107">
        <f t="shared" ca="1" si="0"/>
        <v>84</v>
      </c>
      <c r="I11" s="151">
        <f t="shared" ca="1" si="5"/>
        <v>81</v>
      </c>
      <c r="J11" s="173">
        <f t="shared" ca="1" si="12"/>
        <v>4</v>
      </c>
      <c r="K11" s="137">
        <f t="shared" ca="1" si="1"/>
        <v>4.7619047619047616E-2</v>
      </c>
      <c r="L11" s="110">
        <f t="shared" ca="1" si="2"/>
        <v>0.9642857142857143</v>
      </c>
      <c r="AN11" s="89">
        <v>12</v>
      </c>
      <c r="AO11" s="89">
        <f t="shared" ca="1" si="14"/>
        <v>16.156877593523429</v>
      </c>
      <c r="AP11" s="89">
        <f ca="1">SMALL($AO$3:$AO$86,ROWS(AO$3:AO11))</f>
        <v>18.247507693985192</v>
      </c>
      <c r="AQ11" s="111">
        <f t="shared" ca="1" si="15"/>
        <v>1.6563389493268943</v>
      </c>
      <c r="AR11" s="111">
        <f t="shared" si="23"/>
        <v>1</v>
      </c>
      <c r="AS11" s="78">
        <f t="shared" ca="1" si="7"/>
        <v>31</v>
      </c>
      <c r="AT11" s="78">
        <f t="shared" ca="1" si="16"/>
        <v>0.73431773262964817</v>
      </c>
      <c r="AU11" s="78">
        <f ca="1">INDEX($AS$3:$AS$86,MATCH(SMALL($AT$3:$AT$86,ROWS(AT$3:AT11)),$AT$3:$AT$86,0))</f>
        <v>22</v>
      </c>
      <c r="AV11" s="78">
        <f ca="1">SMALL($AS$3:$AS$86,ROWS(AV$3:AV11))</f>
        <v>30</v>
      </c>
      <c r="AW11" s="86">
        <f ca="1">VLOOKUP(SMALL($BB$3:$BB$44,AX11),$BB$3:$BC$44,2,0)</f>
        <v>45</v>
      </c>
      <c r="AX11" s="86">
        <f t="shared" ref="AX11:AX74" si="26">2+AX7</f>
        <v>5</v>
      </c>
      <c r="BA11" s="86">
        <v>9</v>
      </c>
      <c r="BB11" s="86">
        <f t="shared" ca="1" si="17"/>
        <v>0.40930665312722647</v>
      </c>
      <c r="BC11" s="86">
        <f t="shared" ca="1" si="18"/>
        <v>30</v>
      </c>
    </row>
    <row r="12" spans="1:55" ht="17.25" thickBot="1" x14ac:dyDescent="0.35">
      <c r="A12" s="9">
        <v>10</v>
      </c>
      <c r="B12" s="101">
        <f t="shared" ca="1" si="8"/>
        <v>54</v>
      </c>
      <c r="C12" s="102">
        <f t="shared" ca="1" si="8"/>
        <v>30</v>
      </c>
      <c r="D12" s="103">
        <f t="shared" ca="1" si="9"/>
        <v>29</v>
      </c>
      <c r="E12" s="156">
        <f t="shared" ca="1" si="10"/>
        <v>65</v>
      </c>
      <c r="F12" s="105" t="str">
        <f t="shared" ca="1" si="4"/>
        <v>84 - 91</v>
      </c>
      <c r="G12" s="106">
        <f t="shared" ca="1" si="11"/>
        <v>84</v>
      </c>
      <c r="H12" s="107">
        <f t="shared" ca="1" si="0"/>
        <v>91</v>
      </c>
      <c r="I12" s="151">
        <f t="shared" ca="1" si="5"/>
        <v>84</v>
      </c>
      <c r="J12" s="173">
        <f t="shared" ca="1" si="12"/>
        <v>3</v>
      </c>
      <c r="K12" s="137">
        <f t="shared" ca="1" si="1"/>
        <v>3.5714285714285712E-2</v>
      </c>
      <c r="L12" s="110">
        <f t="shared" ca="1" si="2"/>
        <v>1</v>
      </c>
      <c r="AN12" s="89">
        <v>9</v>
      </c>
      <c r="AO12" s="89">
        <f t="shared" ca="1" si="14"/>
        <v>28.444111061751684</v>
      </c>
      <c r="AP12" s="89">
        <f ca="1">SMALL($AO$3:$AO$86,ROWS(AO$3:AO12))</f>
        <v>18.295031447356227</v>
      </c>
      <c r="AQ12" s="111">
        <f t="shared" ca="1" si="15"/>
        <v>1.5769388159222197</v>
      </c>
      <c r="AR12" s="111">
        <f t="shared" si="23"/>
        <v>1.5</v>
      </c>
      <c r="AS12" s="78">
        <f t="shared" ca="1" si="7"/>
        <v>29</v>
      </c>
      <c r="AT12" s="78">
        <f t="shared" ca="1" si="16"/>
        <v>0.11853586441677755</v>
      </c>
      <c r="AU12" s="78">
        <f ca="1">INDEX($AS$3:$AS$86,MATCH(SMALL($AT$3:$AT$86,ROWS(AT$3:AT12)),$AT$3:$AT$86,0))</f>
        <v>54</v>
      </c>
      <c r="AV12" s="78">
        <f ca="1">SMALL($AS$3:$AS$86,ROWS(AV$3:AV12))</f>
        <v>30</v>
      </c>
      <c r="AW12" s="86">
        <f ca="1">VLOOKUP(SMALL($BB$45:$BB$86,AX12),$BB$45:$BC$86,2,0)</f>
        <v>65</v>
      </c>
      <c r="AX12" s="86">
        <f t="shared" si="26"/>
        <v>5</v>
      </c>
      <c r="BA12" s="86">
        <v>10</v>
      </c>
      <c r="BB12" s="86">
        <f t="shared" ca="1" si="17"/>
        <v>5.75200271537607E-2</v>
      </c>
      <c r="BC12" s="86">
        <f t="shared" ca="1" si="18"/>
        <v>30</v>
      </c>
    </row>
    <row r="13" spans="1:55" ht="17.25" thickBot="1" x14ac:dyDescent="0.35">
      <c r="A13" s="9">
        <v>11</v>
      </c>
      <c r="B13" s="101">
        <f t="shared" ca="1" si="8"/>
        <v>49</v>
      </c>
      <c r="C13" s="102">
        <f t="shared" ca="1" si="8"/>
        <v>30</v>
      </c>
      <c r="D13" s="103">
        <f t="shared" ca="1" si="9"/>
        <v>54</v>
      </c>
      <c r="E13" s="156">
        <f t="shared" ca="1" si="10"/>
        <v>88</v>
      </c>
      <c r="F13" s="105" t="str">
        <f t="shared" ca="1" si="4"/>
        <v>91 - 98</v>
      </c>
      <c r="G13" s="106">
        <f t="shared" ca="1" si="11"/>
        <v>91</v>
      </c>
      <c r="H13" s="107">
        <f t="shared" ca="1" si="0"/>
        <v>98</v>
      </c>
      <c r="I13" s="151">
        <f t="shared" ca="1" si="5"/>
        <v>84</v>
      </c>
      <c r="J13" s="173">
        <f t="shared" ca="1" si="12"/>
        <v>0</v>
      </c>
      <c r="K13" s="137">
        <f t="shared" ca="1" si="1"/>
        <v>0</v>
      </c>
      <c r="L13" s="110">
        <f t="shared" ca="1" si="2"/>
        <v>1</v>
      </c>
      <c r="AN13" s="89">
        <v>10</v>
      </c>
      <c r="AO13" s="89">
        <f t="shared" ca="1" si="14"/>
        <v>23.83130712729087</v>
      </c>
      <c r="AP13" s="89">
        <f ca="1">SMALL($AO$3:$AO$86,ROWS(AO$3:AO13))</f>
        <v>18.432024506723085</v>
      </c>
      <c r="AQ13" s="111">
        <f t="shared" ca="1" si="15"/>
        <v>2.9210919930263683</v>
      </c>
      <c r="AR13" s="111">
        <f t="shared" si="23"/>
        <v>2</v>
      </c>
      <c r="AS13" s="78">
        <f t="shared" ca="1" si="7"/>
        <v>54</v>
      </c>
      <c r="AT13" s="78">
        <f t="shared" ca="1" si="16"/>
        <v>9.845594657504142E-2</v>
      </c>
      <c r="AU13" s="78">
        <f ca="1">INDEX($AS$3:$AS$86,MATCH(SMALL($AT$3:$AT$86,ROWS(AT$3:AT13)),$AT$3:$AT$86,0))</f>
        <v>49</v>
      </c>
      <c r="AV13" s="78">
        <f ca="1">SMALL($AS$3:$AS$86,ROWS(AV$3:AV13))</f>
        <v>30</v>
      </c>
      <c r="AW13" s="86">
        <f ca="1">VLOOKUP(SMALL($BB$45:$BB$86,AX13),$BB$45:$BC$86,2,0)</f>
        <v>88</v>
      </c>
      <c r="AX13" s="86">
        <f t="shared" si="26"/>
        <v>6</v>
      </c>
      <c r="BA13" s="86">
        <v>11</v>
      </c>
      <c r="BB13" s="86">
        <f t="shared" ca="1" si="17"/>
        <v>0.4563806707868614</v>
      </c>
      <c r="BC13" s="86">
        <f t="shared" ca="1" si="18"/>
        <v>30</v>
      </c>
    </row>
    <row r="14" spans="1:55" ht="17.25" thickBot="1" x14ac:dyDescent="0.35">
      <c r="A14" s="9">
        <v>12</v>
      </c>
      <c r="B14" s="101">
        <f t="shared" ca="1" si="8"/>
        <v>29</v>
      </c>
      <c r="C14" s="102">
        <f t="shared" ca="1" si="8"/>
        <v>31</v>
      </c>
      <c r="D14" s="103">
        <f t="shared" ca="1" si="9"/>
        <v>20</v>
      </c>
      <c r="E14" s="156">
        <f t="shared" ca="1" si="10"/>
        <v>22</v>
      </c>
      <c r="F14" s="112" t="str">
        <f t="shared" ca="1" si="4"/>
        <v>98 - 105</v>
      </c>
      <c r="G14" s="113">
        <f ca="1">H13</f>
        <v>98</v>
      </c>
      <c r="H14" s="114">
        <f t="shared" ca="1" si="0"/>
        <v>105</v>
      </c>
      <c r="I14" s="152">
        <f t="shared" ca="1" si="5"/>
        <v>84</v>
      </c>
      <c r="J14" s="115">
        <f t="shared" ca="1" si="12"/>
        <v>0</v>
      </c>
      <c r="K14" s="116">
        <f t="shared" ca="1" si="1"/>
        <v>0</v>
      </c>
      <c r="L14" s="117">
        <f t="shared" ca="1" si="2"/>
        <v>1</v>
      </c>
      <c r="AN14" s="89">
        <v>11</v>
      </c>
      <c r="AO14" s="89">
        <f t="shared" ca="1" si="14"/>
        <v>35.274294663788467</v>
      </c>
      <c r="AP14" s="89">
        <f ca="1">SMALL($AO$3:$AO$86,ROWS(AO$3:AO14))</f>
        <v>19.249292793755274</v>
      </c>
      <c r="AQ14" s="111">
        <f t="shared" ca="1" si="15"/>
        <v>1.0345030509541258</v>
      </c>
      <c r="AR14" s="111">
        <f t="shared" si="23"/>
        <v>1</v>
      </c>
      <c r="AS14" s="78">
        <f t="shared" ca="1" si="7"/>
        <v>20</v>
      </c>
      <c r="AT14" s="78">
        <f t="shared" ca="1" si="16"/>
        <v>0.31953533975672244</v>
      </c>
      <c r="AU14" s="78">
        <f ca="1">INDEX($AS$3:$AS$86,MATCH(SMALL($AT$3:$AT$86,ROWS(AT$3:AT14)),$AT$3:$AT$86,0))</f>
        <v>29</v>
      </c>
      <c r="AV14" s="78">
        <f ca="1">SMALL($AS$3:$AS$86,ROWS(AV$3:AV14))</f>
        <v>31</v>
      </c>
      <c r="AW14" s="86">
        <f ca="1">VLOOKUP(SMALL($BB$3:$BB$44,AX14),$BB$3:$BC$44,2,0)</f>
        <v>22</v>
      </c>
      <c r="AX14" s="86">
        <f t="shared" si="26"/>
        <v>6</v>
      </c>
      <c r="BA14" s="86">
        <v>12</v>
      </c>
      <c r="BB14" s="86">
        <f t="shared" ca="1" si="17"/>
        <v>0.43628627186604008</v>
      </c>
      <c r="BC14" s="86">
        <f t="shared" ca="1" si="18"/>
        <v>31</v>
      </c>
    </row>
    <row r="15" spans="1:55" ht="16.5" x14ac:dyDescent="0.3">
      <c r="A15" s="9">
        <v>13</v>
      </c>
      <c r="B15" s="101">
        <f t="shared" ca="1" si="8"/>
        <v>42</v>
      </c>
      <c r="C15" s="102">
        <f t="shared" ca="1" si="8"/>
        <v>31</v>
      </c>
      <c r="D15" s="103">
        <f t="shared" ca="1" si="9"/>
        <v>25</v>
      </c>
      <c r="E15" s="156">
        <f t="shared" ca="1" si="10"/>
        <v>45</v>
      </c>
      <c r="F15" s="119"/>
      <c r="G15" s="173"/>
      <c r="H15" s="173"/>
      <c r="I15" s="173"/>
      <c r="J15" s="173">
        <f ca="1">SUM(J2:J14)</f>
        <v>84</v>
      </c>
      <c r="K15" s="137">
        <f ca="1">SUM(K2:K14)</f>
        <v>0.99999999999999989</v>
      </c>
      <c r="L15" s="137"/>
      <c r="AN15" s="89">
        <v>14</v>
      </c>
      <c r="AO15" s="89">
        <f t="shared" ca="1" si="14"/>
        <v>29.911231225424963</v>
      </c>
      <c r="AP15" s="89">
        <f ca="1">SMALL($AO$3:$AO$86,ROWS(AO$3:AO15))</f>
        <v>19.34839972192767</v>
      </c>
      <c r="AQ15" s="111">
        <f t="shared" ca="1" si="15"/>
        <v>1.2624553921138175</v>
      </c>
      <c r="AR15" s="111">
        <f t="shared" si="23"/>
        <v>1</v>
      </c>
      <c r="AS15" s="78">
        <f t="shared" ca="1" si="7"/>
        <v>25</v>
      </c>
      <c r="AT15" s="78">
        <f t="shared" ca="1" si="16"/>
        <v>0.84809202683300877</v>
      </c>
      <c r="AU15" s="78">
        <f ca="1">INDEX($AS$3:$AS$86,MATCH(SMALL($AT$3:$AT$86,ROWS(AT$3:AT15)),$AT$3:$AT$86,0))</f>
        <v>42</v>
      </c>
      <c r="AV15" s="78">
        <f ca="1">SMALL($AS$3:$AS$86,ROWS(AV$3:AV15))</f>
        <v>31</v>
      </c>
      <c r="AW15" s="86">
        <f ca="1">VLOOKUP(SMALL($BB$3:$BB$44,AX15),$BB$3:$BC$44,2,0)</f>
        <v>45</v>
      </c>
      <c r="AX15" s="86">
        <f t="shared" si="26"/>
        <v>7</v>
      </c>
      <c r="BA15" s="86">
        <v>13</v>
      </c>
      <c r="BB15" s="86">
        <f t="shared" ca="1" si="17"/>
        <v>0.96122373173486686</v>
      </c>
      <c r="BC15" s="86">
        <f t="shared" ca="1" si="18"/>
        <v>31</v>
      </c>
    </row>
    <row r="16" spans="1:55" ht="16.5" x14ac:dyDescent="0.3">
      <c r="A16" s="9">
        <v>14</v>
      </c>
      <c r="B16" s="101">
        <f t="shared" ca="1" si="8"/>
        <v>20</v>
      </c>
      <c r="C16" s="102">
        <f t="shared" ca="1" si="8"/>
        <v>32</v>
      </c>
      <c r="D16" s="103">
        <f t="shared" ca="1" si="9"/>
        <v>42</v>
      </c>
      <c r="E16" s="156">
        <f t="shared" ca="1" si="10"/>
        <v>49</v>
      </c>
      <c r="AN16" s="89">
        <v>16</v>
      </c>
      <c r="AO16" s="89">
        <f t="shared" ca="1" si="14"/>
        <v>34.077078382058637</v>
      </c>
      <c r="AP16" s="89">
        <f ca="1">SMALL($AO$3:$AO$86,ROWS(AO$3:AO16))</f>
        <v>19.371906208510424</v>
      </c>
      <c r="AQ16" s="111">
        <f t="shared" ca="1" si="15"/>
        <v>2.1465321258726884</v>
      </c>
      <c r="AR16" s="111">
        <f t="shared" si="23"/>
        <v>1.5</v>
      </c>
      <c r="AS16" s="78">
        <f t="shared" ca="1" si="7"/>
        <v>42</v>
      </c>
      <c r="AT16" s="78">
        <f t="shared" ca="1" si="16"/>
        <v>0.14205037226612938</v>
      </c>
      <c r="AU16" s="78">
        <f ca="1">INDEX($AS$3:$AS$86,MATCH(SMALL($AT$3:$AT$86,ROWS(AT$3:AT16)),$AT$3:$AT$86,0))</f>
        <v>20</v>
      </c>
      <c r="AV16" s="78">
        <f ca="1">SMALL($AS$3:$AS$86,ROWS(AV$3:AV16))</f>
        <v>32</v>
      </c>
      <c r="AW16" s="86">
        <f ca="1">VLOOKUP(SMALL($BB$45:$BB$86,AX16),$BB$45:$BC$86,2,0)</f>
        <v>49</v>
      </c>
      <c r="AX16" s="86">
        <f t="shared" si="26"/>
        <v>7</v>
      </c>
      <c r="BA16" s="86">
        <v>14</v>
      </c>
      <c r="BB16" s="86">
        <f t="shared" ca="1" si="17"/>
        <v>0.78857957237642184</v>
      </c>
      <c r="BC16" s="86">
        <f t="shared" ca="1" si="18"/>
        <v>32</v>
      </c>
    </row>
    <row r="17" spans="1:55" ht="16.5" x14ac:dyDescent="0.3">
      <c r="A17" s="9">
        <v>15</v>
      </c>
      <c r="B17" s="101">
        <f t="shared" ca="1" si="8"/>
        <v>30</v>
      </c>
      <c r="C17" s="102">
        <f t="shared" ca="1" si="8"/>
        <v>32</v>
      </c>
      <c r="D17" s="103">
        <f t="shared" ca="1" si="9"/>
        <v>59</v>
      </c>
      <c r="E17" s="156">
        <f t="shared" ca="1" si="10"/>
        <v>49</v>
      </c>
      <c r="J17" s="119"/>
      <c r="K17" s="119"/>
      <c r="AN17" s="89">
        <v>18</v>
      </c>
      <c r="AO17" s="89">
        <f t="shared" ca="1" si="14"/>
        <v>17.048905929298755</v>
      </c>
      <c r="AP17" s="89">
        <f ca="1">SMALL($AO$3:$AO$86,ROWS(AO$3:AO17))</f>
        <v>19.703416595555051</v>
      </c>
      <c r="AQ17" s="111">
        <f t="shared" ca="1" si="15"/>
        <v>2.9584052822940126</v>
      </c>
      <c r="AR17" s="111">
        <f t="shared" si="23"/>
        <v>2</v>
      </c>
      <c r="AS17" s="78">
        <f t="shared" ca="1" si="7"/>
        <v>59</v>
      </c>
      <c r="AT17" s="78">
        <f t="shared" ca="1" si="16"/>
        <v>3.8652790472869625E-2</v>
      </c>
      <c r="AU17" s="78">
        <f ca="1">INDEX($AS$3:$AS$86,MATCH(SMALL($AT$3:$AT$86,ROWS(AT$3:AT17)),$AT$3:$AT$86,0))</f>
        <v>30</v>
      </c>
      <c r="AV17" s="78">
        <f ca="1">SMALL($AS$3:$AS$86,ROWS(AV$3:AV17))</f>
        <v>32</v>
      </c>
      <c r="AW17" s="86">
        <f ca="1">VLOOKUP(SMALL($BB$45:$BB$86,AX17),$BB$45:$BC$86,2,0)</f>
        <v>49</v>
      </c>
      <c r="AX17" s="86">
        <f t="shared" si="26"/>
        <v>8</v>
      </c>
      <c r="BA17" s="86">
        <v>15</v>
      </c>
      <c r="BB17" s="86">
        <f t="shared" ca="1" si="17"/>
        <v>0.66091344964650311</v>
      </c>
      <c r="BC17" s="86">
        <f t="shared" ca="1" si="18"/>
        <v>32</v>
      </c>
    </row>
    <row r="18" spans="1:55" ht="16.5" x14ac:dyDescent="0.3">
      <c r="A18" s="9">
        <v>16</v>
      </c>
      <c r="B18" s="101">
        <f t="shared" ca="1" si="8"/>
        <v>37</v>
      </c>
      <c r="C18" s="102">
        <f t="shared" ca="1" si="8"/>
        <v>32</v>
      </c>
      <c r="D18" s="103">
        <f t="shared" ca="1" si="9"/>
        <v>33</v>
      </c>
      <c r="E18" s="156">
        <f t="shared" ca="1" si="10"/>
        <v>25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14"/>
        <v>14.972615853362454</v>
      </c>
      <c r="AP18" s="89">
        <f ca="1">SMALL($AO$3:$AO$86,ROWS(AO$3:AO18))</f>
        <v>19.75818805634222</v>
      </c>
      <c r="AQ18" s="111">
        <f t="shared" ca="1" si="15"/>
        <v>1.6559757401956479</v>
      </c>
      <c r="AR18" s="111">
        <f t="shared" si="23"/>
        <v>1</v>
      </c>
      <c r="AS18" s="78">
        <f t="shared" ca="1" si="7"/>
        <v>33</v>
      </c>
      <c r="AT18" s="78">
        <f t="shared" ca="1" si="16"/>
        <v>0.56311530868038917</v>
      </c>
      <c r="AU18" s="78">
        <f ca="1">INDEX($AS$3:$AS$86,MATCH(SMALL($AT$3:$AT$86,ROWS(AT$3:AT18)),$AT$3:$AT$86,0))</f>
        <v>37</v>
      </c>
      <c r="AV18" s="78">
        <f ca="1">SMALL($AS$3:$AS$86,ROWS(AV$3:AV18))</f>
        <v>32</v>
      </c>
      <c r="AW18" s="86">
        <f ca="1">VLOOKUP(SMALL($BB$3:$BB$44,AX18),$BB$3:$BC$44,2,0)</f>
        <v>25</v>
      </c>
      <c r="AX18" s="86">
        <f t="shared" si="26"/>
        <v>8</v>
      </c>
      <c r="BA18" s="86">
        <v>16</v>
      </c>
      <c r="BB18" s="86">
        <f t="shared" ca="1" si="17"/>
        <v>0.43636656211293923</v>
      </c>
      <c r="BC18" s="86">
        <f t="shared" ca="1" si="18"/>
        <v>32</v>
      </c>
    </row>
    <row r="19" spans="1:55" ht="16.5" x14ac:dyDescent="0.3">
      <c r="A19" s="9">
        <v>17</v>
      </c>
      <c r="B19" s="101">
        <f t="shared" ca="1" si="8"/>
        <v>42</v>
      </c>
      <c r="C19" s="102">
        <f t="shared" ca="1" si="8"/>
        <v>32</v>
      </c>
      <c r="D19" s="103">
        <f t="shared" ca="1" si="9"/>
        <v>34</v>
      </c>
      <c r="E19" s="156">
        <f t="shared" ca="1" si="10"/>
        <v>20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14"/>
        <v>18.247507693985192</v>
      </c>
      <c r="AP19" s="89">
        <f ca="1">SMALL($AO$3:$AO$86,ROWS(AO$3:AO19))</f>
        <v>19.8031382753895</v>
      </c>
      <c r="AQ19" s="111">
        <f t="shared" ca="1" si="15"/>
        <v>1.6848494275228565</v>
      </c>
      <c r="AR19" s="111">
        <f t="shared" si="23"/>
        <v>1</v>
      </c>
      <c r="AS19" s="78">
        <f t="shared" ca="1" si="7"/>
        <v>34</v>
      </c>
      <c r="AT19" s="78">
        <f t="shared" ca="1" si="16"/>
        <v>0.94118987854440883</v>
      </c>
      <c r="AU19" s="78">
        <f ca="1">INDEX($AS$3:$AS$86,MATCH(SMALL($AT$3:$AT$86,ROWS(AT$3:AT19)),$AT$3:$AT$86,0))</f>
        <v>42</v>
      </c>
      <c r="AV19" s="78">
        <f ca="1">SMALL($AS$3:$AS$86,ROWS(AV$3:AV19))</f>
        <v>32</v>
      </c>
      <c r="AW19" s="86">
        <f ca="1">VLOOKUP(SMALL($BB$3:$BB$44,AX19),$BB$3:$BC$44,2,0)</f>
        <v>20</v>
      </c>
      <c r="AX19" s="86">
        <f t="shared" si="26"/>
        <v>9</v>
      </c>
      <c r="BA19" s="86">
        <v>17</v>
      </c>
      <c r="BB19" s="86">
        <f t="shared" ca="1" si="17"/>
        <v>9.4347948590642106E-2</v>
      </c>
      <c r="BC19" s="86">
        <f t="shared" ca="1" si="18"/>
        <v>32</v>
      </c>
    </row>
    <row r="20" spans="1:55" ht="16.5" x14ac:dyDescent="0.3">
      <c r="A20" s="9">
        <v>18</v>
      </c>
      <c r="B20" s="101">
        <f t="shared" ca="1" si="8"/>
        <v>41</v>
      </c>
      <c r="C20" s="102">
        <f t="shared" ca="1" si="8"/>
        <v>33</v>
      </c>
      <c r="D20" s="103">
        <f t="shared" ca="1" si="9"/>
        <v>42</v>
      </c>
      <c r="E20" s="156">
        <f t="shared" ca="1" si="10"/>
        <v>68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14"/>
        <v>32.317509617704779</v>
      </c>
      <c r="AP20" s="89">
        <f ca="1">SMALL($AO$3:$AO$86,ROWS(AO$3:AO20))</f>
        <v>19.817028400115664</v>
      </c>
      <c r="AQ20" s="111">
        <f t="shared" ca="1" si="15"/>
        <v>2.1040826151539402</v>
      </c>
      <c r="AR20" s="111">
        <f t="shared" si="23"/>
        <v>1.5</v>
      </c>
      <c r="AS20" s="78">
        <f t="shared" ca="1" si="7"/>
        <v>42</v>
      </c>
      <c r="AT20" s="78">
        <f t="shared" ca="1" si="16"/>
        <v>0.38410212209509376</v>
      </c>
      <c r="AU20" s="78">
        <f ca="1">INDEX($AS$3:$AS$86,MATCH(SMALL($AT$3:$AT$86,ROWS(AT$3:AT20)),$AT$3:$AT$86,0))</f>
        <v>41</v>
      </c>
      <c r="AV20" s="78">
        <f ca="1">SMALL($AS$3:$AS$86,ROWS(AV$3:AV20))</f>
        <v>33</v>
      </c>
      <c r="AW20" s="86">
        <f ca="1">VLOOKUP(SMALL($BB$45:$BB$86,AX20),$BB$45:$BC$86,2,0)</f>
        <v>68</v>
      </c>
      <c r="AX20" s="86">
        <f t="shared" si="26"/>
        <v>9</v>
      </c>
      <c r="BA20" s="86">
        <v>18</v>
      </c>
      <c r="BB20" s="86">
        <f t="shared" ca="1" si="17"/>
        <v>0.80349927095370266</v>
      </c>
      <c r="BC20" s="86">
        <f t="shared" ca="1" si="18"/>
        <v>33</v>
      </c>
    </row>
    <row r="21" spans="1:55" ht="16.5" x14ac:dyDescent="0.3">
      <c r="A21" s="9">
        <v>19</v>
      </c>
      <c r="B21" s="101">
        <f t="shared" ca="1" si="8"/>
        <v>58</v>
      </c>
      <c r="C21" s="102">
        <f t="shared" ca="1" si="8"/>
        <v>33</v>
      </c>
      <c r="D21" s="103">
        <f t="shared" ca="1" si="9"/>
        <v>46</v>
      </c>
      <c r="E21" s="156">
        <f t="shared" ca="1" si="10"/>
        <v>53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14"/>
        <v>22.55238292926914</v>
      </c>
      <c r="AP21" s="89">
        <f ca="1">SMALL($AO$3:$AO$86,ROWS(AO$3:AO21))</f>
        <v>20.12842485408235</v>
      </c>
      <c r="AQ21" s="111">
        <f t="shared" ca="1" si="15"/>
        <v>2.2599885158150079</v>
      </c>
      <c r="AR21" s="111">
        <f t="shared" si="23"/>
        <v>2</v>
      </c>
      <c r="AS21" s="78">
        <f t="shared" ca="1" si="7"/>
        <v>46</v>
      </c>
      <c r="AT21" s="78">
        <f t="shared" ca="1" si="16"/>
        <v>0.22513294444967336</v>
      </c>
      <c r="AU21" s="78">
        <f ca="1">INDEX($AS$3:$AS$86,MATCH(SMALL($AT$3:$AT$86,ROWS(AT$3:AT21)),$AT$3:$AT$86,0))</f>
        <v>58</v>
      </c>
      <c r="AV21" s="78">
        <f ca="1">SMALL($AS$3:$AS$86,ROWS(AV$3:AV21))</f>
        <v>33</v>
      </c>
      <c r="AW21" s="86">
        <f ca="1">VLOOKUP(SMALL($BB$45:$BB$86,AX21),$BB$45:$BC$86,2,0)</f>
        <v>53</v>
      </c>
      <c r="AX21" s="86">
        <f t="shared" si="26"/>
        <v>10</v>
      </c>
      <c r="BA21" s="86">
        <v>19</v>
      </c>
      <c r="BB21" s="86">
        <f t="shared" ca="1" si="17"/>
        <v>0.68837672895113289</v>
      </c>
      <c r="BC21" s="86">
        <f t="shared" ca="1" si="18"/>
        <v>33</v>
      </c>
    </row>
    <row r="22" spans="1:55" ht="16.5" x14ac:dyDescent="0.3">
      <c r="A22" s="9">
        <v>20</v>
      </c>
      <c r="B22" s="101">
        <f t="shared" ca="1" si="8"/>
        <v>51</v>
      </c>
      <c r="C22" s="102">
        <f t="shared" ca="1" si="8"/>
        <v>34</v>
      </c>
      <c r="D22" s="103">
        <f t="shared" ca="1" si="9"/>
        <v>33</v>
      </c>
      <c r="E22" s="156">
        <f t="shared" ca="1" si="10"/>
        <v>29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14"/>
        <v>13.820113847344999</v>
      </c>
      <c r="AP22" s="89">
        <f ca="1">SMALL($AO$3:$AO$86,ROWS(AO$3:AO22))</f>
        <v>20.937607153930944</v>
      </c>
      <c r="AQ22" s="111">
        <f t="shared" ca="1" si="15"/>
        <v>1.5553637308545165</v>
      </c>
      <c r="AR22" s="111">
        <f t="shared" si="23"/>
        <v>1</v>
      </c>
      <c r="AS22" s="78">
        <f t="shared" ca="1" si="7"/>
        <v>33</v>
      </c>
      <c r="AT22" s="78">
        <f t="shared" ca="1" si="16"/>
        <v>0.18997795866106726</v>
      </c>
      <c r="AU22" s="78">
        <f ca="1">INDEX($AS$3:$AS$86,MATCH(SMALL($AT$3:$AT$86,ROWS(AT$3:AT22)),$AT$3:$AT$86,0))</f>
        <v>51</v>
      </c>
      <c r="AV22" s="78">
        <f ca="1">SMALL($AS$3:$AS$86,ROWS(AV$3:AV22))</f>
        <v>34</v>
      </c>
      <c r="AW22" s="86">
        <f ca="1">VLOOKUP(SMALL($BB$3:$BB$44,AX22),$BB$3:$BC$44,2,0)</f>
        <v>29</v>
      </c>
      <c r="AX22" s="86">
        <f t="shared" si="26"/>
        <v>10</v>
      </c>
      <c r="BA22" s="86">
        <v>20</v>
      </c>
      <c r="BB22" s="86">
        <f t="shared" ca="1" si="17"/>
        <v>0.51448668355218907</v>
      </c>
      <c r="BC22" s="86">
        <f t="shared" ca="1" si="18"/>
        <v>34</v>
      </c>
    </row>
    <row r="23" spans="1:55" ht="16.5" x14ac:dyDescent="0.3">
      <c r="A23" s="9">
        <v>21</v>
      </c>
      <c r="B23" s="101">
        <f t="shared" ca="1" si="8"/>
        <v>33</v>
      </c>
      <c r="C23" s="102">
        <f t="shared" ca="1" si="8"/>
        <v>35</v>
      </c>
      <c r="D23" s="103">
        <f t="shared" ca="1" si="9"/>
        <v>32</v>
      </c>
      <c r="E23" s="156">
        <f t="shared" ca="1" si="10"/>
        <v>45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14"/>
        <v>30.301513216601474</v>
      </c>
      <c r="AP23" s="89">
        <f ca="1">SMALL($AO$3:$AO$86,ROWS(AO$3:AO23))</f>
        <v>21.049162760510612</v>
      </c>
      <c r="AQ23" s="111">
        <f t="shared" ca="1" si="15"/>
        <v>1.4790733694331037</v>
      </c>
      <c r="AR23" s="111">
        <f t="shared" si="23"/>
        <v>1</v>
      </c>
      <c r="AS23" s="78">
        <f t="shared" ca="1" si="7"/>
        <v>32</v>
      </c>
      <c r="AT23" s="78">
        <f t="shared" ca="1" si="16"/>
        <v>0.33380360888167249</v>
      </c>
      <c r="AU23" s="78">
        <f ca="1">INDEX($AS$3:$AS$86,MATCH(SMALL($AT$3:$AT$86,ROWS(AT$3:AT23)),$AT$3:$AT$86,0))</f>
        <v>33</v>
      </c>
      <c r="AV23" s="78">
        <f ca="1">SMALL($AS$3:$AS$86,ROWS(AV$3:AV23))</f>
        <v>35</v>
      </c>
      <c r="AW23" s="86">
        <f ca="1">VLOOKUP(SMALL($BB$3:$BB$44,AX23),$BB$3:$BC$44,2,0)</f>
        <v>45</v>
      </c>
      <c r="AX23" s="86">
        <f t="shared" si="26"/>
        <v>11</v>
      </c>
      <c r="BA23" s="86">
        <v>21</v>
      </c>
      <c r="BB23" s="86">
        <f t="shared" ca="1" si="17"/>
        <v>0.96803519999350907</v>
      </c>
      <c r="BC23" s="86">
        <f t="shared" ca="1" si="18"/>
        <v>35</v>
      </c>
    </row>
    <row r="24" spans="1:55" ht="16.5" x14ac:dyDescent="0.3">
      <c r="A24" s="9">
        <v>22</v>
      </c>
      <c r="B24" s="101">
        <f t="shared" ca="1" si="8"/>
        <v>40</v>
      </c>
      <c r="C24" s="102">
        <f t="shared" ca="1" si="8"/>
        <v>35</v>
      </c>
      <c r="D24" s="103">
        <f t="shared" ca="1" si="9"/>
        <v>44</v>
      </c>
      <c r="E24" s="156">
        <f t="shared" ca="1" si="10"/>
        <v>51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14"/>
        <v>26.786379647863988</v>
      </c>
      <c r="AP24" s="89">
        <f ca="1">SMALL($AO$3:$AO$86,ROWS(AO$3:AO24))</f>
        <v>21.186782840198848</v>
      </c>
      <c r="AQ24" s="111">
        <f t="shared" ca="1" si="15"/>
        <v>2.0449739607308253</v>
      </c>
      <c r="AR24" s="111">
        <f t="shared" si="23"/>
        <v>1.5</v>
      </c>
      <c r="AS24" s="78">
        <f t="shared" ca="1" si="7"/>
        <v>44</v>
      </c>
      <c r="AT24" s="78">
        <f t="shared" ca="1" si="16"/>
        <v>0.25085367918779566</v>
      </c>
      <c r="AU24" s="78">
        <f ca="1">INDEX($AS$3:$AS$86,MATCH(SMALL($AT$3:$AT$86,ROWS(AT$3:AT24)),$AT$3:$AT$86,0))</f>
        <v>40</v>
      </c>
      <c r="AV24" s="78">
        <f ca="1">SMALL($AS$3:$AS$86,ROWS(AV$3:AV24))</f>
        <v>35</v>
      </c>
      <c r="AW24" s="86">
        <f ca="1">VLOOKUP(SMALL($BB$45:$BB$86,AX24),$BB$45:$BC$86,2,0)</f>
        <v>51</v>
      </c>
      <c r="AX24" s="86">
        <f t="shared" si="26"/>
        <v>11</v>
      </c>
      <c r="BA24" s="86">
        <v>22</v>
      </c>
      <c r="BB24" s="86">
        <f t="shared" ca="1" si="17"/>
        <v>9.6924889981802376E-2</v>
      </c>
      <c r="BC24" s="86">
        <f t="shared" ca="1" si="18"/>
        <v>35</v>
      </c>
    </row>
    <row r="25" spans="1:55" ht="16.5" x14ac:dyDescent="0.3">
      <c r="A25" s="9">
        <v>23</v>
      </c>
      <c r="B25" s="101">
        <f t="shared" ca="1" si="8"/>
        <v>28</v>
      </c>
      <c r="C25" s="102">
        <f t="shared" ca="1" si="8"/>
        <v>36</v>
      </c>
      <c r="D25" s="103">
        <f t="shared" ca="1" si="9"/>
        <v>56</v>
      </c>
      <c r="E25" s="156">
        <f t="shared" ca="1" si="10"/>
        <v>84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14"/>
        <v>28.585344551903088</v>
      </c>
      <c r="AP25" s="89">
        <f ca="1">SMALL($AO$3:$AO$86,ROWS(AO$3:AO25))</f>
        <v>21.344719099928355</v>
      </c>
      <c r="AQ25" s="111">
        <f t="shared" ca="1" si="15"/>
        <v>2.5961990713250573</v>
      </c>
      <c r="AR25" s="111">
        <f t="shared" si="23"/>
        <v>2</v>
      </c>
      <c r="AS25" s="78">
        <f t="shared" ca="1" si="7"/>
        <v>56</v>
      </c>
      <c r="AT25" s="78">
        <f t="shared" ca="1" si="16"/>
        <v>0.51987647303953699</v>
      </c>
      <c r="AU25" s="78">
        <f ca="1">INDEX($AS$3:$AS$86,MATCH(SMALL($AT$3:$AT$86,ROWS(AT$3:AT25)),$AT$3:$AT$86,0))</f>
        <v>28</v>
      </c>
      <c r="AV25" s="78">
        <f ca="1">SMALL($AS$3:$AS$86,ROWS(AV$3:AV25))</f>
        <v>36</v>
      </c>
      <c r="AW25" s="86">
        <f ca="1">VLOOKUP(SMALL($BB$45:$BB$86,AX25),$BB$45:$BC$86,2,0)</f>
        <v>84</v>
      </c>
      <c r="AX25" s="86">
        <f t="shared" si="26"/>
        <v>12</v>
      </c>
      <c r="BA25" s="86">
        <v>23</v>
      </c>
      <c r="BB25" s="86">
        <f t="shared" ca="1" si="17"/>
        <v>0.79493064644486899</v>
      </c>
      <c r="BC25" s="86">
        <f t="shared" ca="1" si="18"/>
        <v>36</v>
      </c>
    </row>
    <row r="26" spans="1:55" ht="16.5" x14ac:dyDescent="0.3">
      <c r="A26" s="9">
        <v>24</v>
      </c>
      <c r="B26" s="101">
        <f t="shared" ca="1" si="8"/>
        <v>65</v>
      </c>
      <c r="C26" s="102">
        <f t="shared" ca="1" si="8"/>
        <v>36</v>
      </c>
      <c r="D26" s="103">
        <f t="shared" ca="1" si="9"/>
        <v>42</v>
      </c>
      <c r="E26" s="156">
        <f t="shared" ca="1" si="10"/>
        <v>20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14"/>
        <v>28.616249376194531</v>
      </c>
      <c r="AP26" s="89">
        <f ca="1">SMALL($AO$3:$AO$86,ROWS(AO$3:AO26))</f>
        <v>21.484408399370128</v>
      </c>
      <c r="AQ26" s="111">
        <f t="shared" ca="1" si="15"/>
        <v>1.9239128920533395</v>
      </c>
      <c r="AR26" s="111">
        <f t="shared" si="23"/>
        <v>1</v>
      </c>
      <c r="AS26" s="78">
        <f t="shared" ca="1" si="7"/>
        <v>42</v>
      </c>
      <c r="AT26" s="78">
        <f t="shared" ca="1" si="16"/>
        <v>0.12140295061438677</v>
      </c>
      <c r="AU26" s="78">
        <f ca="1">INDEX($AS$3:$AS$86,MATCH(SMALL($AT$3:$AT$86,ROWS(AT$3:AT26)),$AT$3:$AT$86,0))</f>
        <v>65</v>
      </c>
      <c r="AV26" s="78">
        <f ca="1">SMALL($AS$3:$AS$86,ROWS(AV$3:AV26))</f>
        <v>36</v>
      </c>
      <c r="AW26" s="86">
        <f ca="1">VLOOKUP(SMALL($BB$3:$BB$44,AX26),$BB$3:$BC$44,2,0)</f>
        <v>20</v>
      </c>
      <c r="AX26" s="86">
        <f t="shared" si="26"/>
        <v>12</v>
      </c>
      <c r="BA26" s="86">
        <v>24</v>
      </c>
      <c r="BB26" s="86">
        <f t="shared" ca="1" si="17"/>
        <v>0.96910981159060239</v>
      </c>
      <c r="BC26" s="86">
        <f t="shared" ca="1" si="18"/>
        <v>36</v>
      </c>
    </row>
    <row r="27" spans="1:55" ht="16.5" x14ac:dyDescent="0.3">
      <c r="A27" s="9">
        <v>25</v>
      </c>
      <c r="B27" s="101">
        <f t="shared" ca="1" si="8"/>
        <v>46</v>
      </c>
      <c r="C27" s="102">
        <f t="shared" ca="1" si="8"/>
        <v>37</v>
      </c>
      <c r="D27" s="103">
        <f t="shared" ca="1" si="9"/>
        <v>39</v>
      </c>
      <c r="E27" s="156">
        <f t="shared" ca="1" si="10"/>
        <v>28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14"/>
        <v>35.775210623232589</v>
      </c>
      <c r="AP27" s="89">
        <f ca="1">SMALL($AO$3:$AO$86,ROWS(AO$3:AO27))</f>
        <v>21.869643175558021</v>
      </c>
      <c r="AQ27" s="111">
        <f t="shared" ca="1" si="15"/>
        <v>1.7770379705131552</v>
      </c>
      <c r="AR27" s="111">
        <f t="shared" si="23"/>
        <v>1</v>
      </c>
      <c r="AS27" s="78">
        <f t="shared" ca="1" si="7"/>
        <v>39</v>
      </c>
      <c r="AT27" s="78">
        <f t="shared" ca="1" si="16"/>
        <v>0.27104663001367113</v>
      </c>
      <c r="AU27" s="78">
        <f ca="1">INDEX($AS$3:$AS$86,MATCH(SMALL($AT$3:$AT$86,ROWS(AT$3:AT27)),$AT$3:$AT$86,0))</f>
        <v>46</v>
      </c>
      <c r="AV27" s="78">
        <f ca="1">SMALL($AS$3:$AS$86,ROWS(AV$3:AV27))</f>
        <v>37</v>
      </c>
      <c r="AW27" s="86">
        <f ca="1">VLOOKUP(SMALL($BB$3:$BB$44,AX27),$BB$3:$BC$44,2,0)</f>
        <v>28</v>
      </c>
      <c r="AX27" s="86">
        <f t="shared" si="26"/>
        <v>13</v>
      </c>
      <c r="BA27" s="86">
        <v>25</v>
      </c>
      <c r="BB27" s="86">
        <f t="shared" ca="1" si="17"/>
        <v>0.50523479008471572</v>
      </c>
      <c r="BC27" s="86">
        <f t="shared" ca="1" si="18"/>
        <v>37</v>
      </c>
    </row>
    <row r="28" spans="1:55" ht="16.5" x14ac:dyDescent="0.3">
      <c r="A28" s="9">
        <v>26</v>
      </c>
      <c r="B28" s="101">
        <f t="shared" ca="1" si="8"/>
        <v>32</v>
      </c>
      <c r="C28" s="102">
        <f t="shared" ca="1" si="8"/>
        <v>39</v>
      </c>
      <c r="D28" s="103">
        <f t="shared" ca="1" si="9"/>
        <v>49</v>
      </c>
      <c r="E28" s="156">
        <f t="shared" ca="1" si="10"/>
        <v>65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14"/>
        <v>26.188278510841471</v>
      </c>
      <c r="AP28" s="89">
        <f ca="1">SMALL($AO$3:$AO$86,ROWS(AO$3:AO28))</f>
        <v>22.062046980599622</v>
      </c>
      <c r="AQ28" s="111">
        <f t="shared" ca="1" si="15"/>
        <v>2.193268570652656</v>
      </c>
      <c r="AR28" s="111">
        <f t="shared" si="23"/>
        <v>1.5</v>
      </c>
      <c r="AS28" s="78">
        <f t="shared" ca="1" si="7"/>
        <v>49</v>
      </c>
      <c r="AT28" s="78">
        <f t="shared" ca="1" si="16"/>
        <v>0.8808631549187631</v>
      </c>
      <c r="AU28" s="78">
        <f ca="1">INDEX($AS$3:$AS$86,MATCH(SMALL($AT$3:$AT$86,ROWS(AT$3:AT28)),$AT$3:$AT$86,0))</f>
        <v>32</v>
      </c>
      <c r="AV28" s="78">
        <f ca="1">SMALL($AS$3:$AS$86,ROWS(AV$3:AV28))</f>
        <v>39</v>
      </c>
      <c r="AW28" s="86">
        <f ca="1">VLOOKUP(SMALL($BB$45:$BB$86,AX28),$BB$45:$BC$86,2,0)</f>
        <v>65</v>
      </c>
      <c r="AX28" s="86">
        <f t="shared" si="26"/>
        <v>13</v>
      </c>
      <c r="BA28" s="86">
        <v>26</v>
      </c>
      <c r="BB28" s="86">
        <f t="shared" ca="1" si="17"/>
        <v>0.365422674520823</v>
      </c>
      <c r="BC28" s="86">
        <f t="shared" ca="1" si="18"/>
        <v>39</v>
      </c>
    </row>
    <row r="29" spans="1:55" ht="16.5" x14ac:dyDescent="0.3">
      <c r="A29" s="9">
        <v>27</v>
      </c>
      <c r="B29" s="101">
        <f t="shared" ca="1" si="8"/>
        <v>44</v>
      </c>
      <c r="C29" s="102">
        <f t="shared" ca="1" si="8"/>
        <v>39</v>
      </c>
      <c r="D29" s="103">
        <f t="shared" ca="1" si="9"/>
        <v>45</v>
      </c>
      <c r="E29" s="156">
        <f t="shared" ca="1" si="10"/>
        <v>51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14"/>
        <v>24.092488682818978</v>
      </c>
      <c r="AP29" s="89">
        <f ca="1">SMALL($AO$3:$AO$86,ROWS(AO$3:AO29))</f>
        <v>22.101153153563288</v>
      </c>
      <c r="AQ29" s="111">
        <f t="shared" ca="1" si="15"/>
        <v>2.0032549630474672</v>
      </c>
      <c r="AR29" s="111">
        <f t="shared" si="23"/>
        <v>2</v>
      </c>
      <c r="AS29" s="78">
        <f t="shared" ca="1" si="7"/>
        <v>45</v>
      </c>
      <c r="AT29" s="78">
        <f t="shared" ca="1" si="16"/>
        <v>0.79336359021885638</v>
      </c>
      <c r="AU29" s="78">
        <f ca="1">INDEX($AS$3:$AS$86,MATCH(SMALL($AT$3:$AT$86,ROWS(AT$3:AT29)),$AT$3:$AT$86,0))</f>
        <v>44</v>
      </c>
      <c r="AV29" s="78">
        <f ca="1">SMALL($AS$3:$AS$86,ROWS(AV$3:AV29))</f>
        <v>39</v>
      </c>
      <c r="AW29" s="86">
        <f ca="1">VLOOKUP(SMALL($BB$45:$BB$86,AX29),$BB$45:$BC$86,2,0)</f>
        <v>51</v>
      </c>
      <c r="AX29" s="86">
        <f t="shared" si="26"/>
        <v>14</v>
      </c>
      <c r="BA29" s="86">
        <v>27</v>
      </c>
      <c r="BB29" s="86">
        <f t="shared" ca="1" si="17"/>
        <v>0.54900345150172702</v>
      </c>
      <c r="BC29" s="86">
        <f t="shared" ca="1" si="18"/>
        <v>39</v>
      </c>
    </row>
    <row r="30" spans="1:55" ht="16.5" x14ac:dyDescent="0.3">
      <c r="A30" s="9">
        <v>28</v>
      </c>
      <c r="B30" s="101">
        <f t="shared" ca="1" si="8"/>
        <v>39</v>
      </c>
      <c r="C30" s="102">
        <f t="shared" ca="1" si="8"/>
        <v>39</v>
      </c>
      <c r="D30" s="103">
        <f t="shared" ca="1" si="9"/>
        <v>36</v>
      </c>
      <c r="E30" s="156">
        <f t="shared" ca="1" si="10"/>
        <v>42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14"/>
        <v>28.173731900628592</v>
      </c>
      <c r="AP30" s="89">
        <f ca="1">SMALL($AO$3:$AO$86,ROWS(AO$3:AO30))</f>
        <v>22.350652704381687</v>
      </c>
      <c r="AQ30" s="111">
        <f t="shared" ca="1" si="15"/>
        <v>1.6053990144622994</v>
      </c>
      <c r="AR30" s="111">
        <f t="shared" si="23"/>
        <v>1</v>
      </c>
      <c r="AS30" s="78">
        <f t="shared" ca="1" si="7"/>
        <v>36</v>
      </c>
      <c r="AT30" s="78">
        <f t="shared" ca="1" si="16"/>
        <v>0.99582757384439458</v>
      </c>
      <c r="AU30" s="78">
        <f ca="1">INDEX($AS$3:$AS$86,MATCH(SMALL($AT$3:$AT$86,ROWS(AT$3:AT30)),$AT$3:$AT$86,0))</f>
        <v>39</v>
      </c>
      <c r="AV30" s="78">
        <f ca="1">SMALL($AS$3:$AS$86,ROWS(AV$3:AV30))</f>
        <v>39</v>
      </c>
      <c r="AW30" s="86">
        <f ca="1">VLOOKUP(SMALL($BB$3:$BB$44,AX30),$BB$3:$BC$44,2,0)</f>
        <v>42</v>
      </c>
      <c r="AX30" s="86">
        <f t="shared" si="26"/>
        <v>14</v>
      </c>
      <c r="BA30" s="86">
        <v>28</v>
      </c>
      <c r="BB30" s="86">
        <f t="shared" ca="1" si="17"/>
        <v>0.91942236490943607</v>
      </c>
      <c r="BC30" s="86">
        <f t="shared" ca="1" si="18"/>
        <v>39</v>
      </c>
    </row>
    <row r="31" spans="1:55" ht="16.5" x14ac:dyDescent="0.3">
      <c r="A31" s="9">
        <v>29</v>
      </c>
      <c r="B31" s="101">
        <f t="shared" ca="1" si="8"/>
        <v>35</v>
      </c>
      <c r="C31" s="102">
        <f t="shared" ca="1" si="8"/>
        <v>40</v>
      </c>
      <c r="D31" s="103">
        <f t="shared" ca="1" si="9"/>
        <v>30</v>
      </c>
      <c r="E31" s="156">
        <f t="shared" ca="1" si="10"/>
        <v>39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89">
        <v>34</v>
      </c>
      <c r="AO31" s="89">
        <f t="shared" ca="1" si="14"/>
        <v>23.565185630869856</v>
      </c>
      <c r="AP31" s="89">
        <f ca="1">SMALL($AO$3:$AO$86,ROWS(AO$3:AO31))</f>
        <v>22.55238292926914</v>
      </c>
      <c r="AQ31" s="111">
        <f t="shared" ca="1" si="15"/>
        <v>1.3171543790509515</v>
      </c>
      <c r="AR31" s="111">
        <f t="shared" si="23"/>
        <v>1</v>
      </c>
      <c r="AS31" s="78">
        <f t="shared" ca="1" si="7"/>
        <v>30</v>
      </c>
      <c r="AT31" s="78">
        <f t="shared" ca="1" si="16"/>
        <v>0.13638274580906262</v>
      </c>
      <c r="AU31" s="78">
        <f ca="1">INDEX($AS$3:$AS$86,MATCH(SMALL($AT$3:$AT$86,ROWS(AT$3:AT31)),$AT$3:$AT$86,0))</f>
        <v>35</v>
      </c>
      <c r="AV31" s="78">
        <f ca="1">SMALL($AS$3:$AS$86,ROWS(AV$3:AV31))</f>
        <v>40</v>
      </c>
      <c r="AW31" s="86">
        <f ca="1">VLOOKUP(SMALL($BB$3:$BB$44,AX31),$BB$3:$BC$44,2,0)</f>
        <v>39</v>
      </c>
      <c r="AX31" s="86">
        <f t="shared" si="26"/>
        <v>15</v>
      </c>
      <c r="BA31" s="86">
        <v>29</v>
      </c>
      <c r="BB31" s="86">
        <f t="shared" ca="1" si="17"/>
        <v>0.71892692740768138</v>
      </c>
      <c r="BC31" s="86">
        <f t="shared" ca="1" si="18"/>
        <v>40</v>
      </c>
    </row>
    <row r="32" spans="1:55" ht="16.5" x14ac:dyDescent="0.3">
      <c r="A32" s="9">
        <v>30</v>
      </c>
      <c r="B32" s="101">
        <f t="shared" ca="1" si="8"/>
        <v>77</v>
      </c>
      <c r="C32" s="102">
        <f t="shared" ca="1" si="8"/>
        <v>40</v>
      </c>
      <c r="D32" s="103">
        <f t="shared" ca="1" si="9"/>
        <v>45</v>
      </c>
      <c r="E32" s="156">
        <f t="shared" ca="1" si="10"/>
        <v>61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89">
        <v>28</v>
      </c>
      <c r="AO32" s="89">
        <f t="shared" ca="1" si="14"/>
        <v>15.933056431831981</v>
      </c>
      <c r="AP32" s="89">
        <f ca="1">SMALL($AO$3:$AO$86,ROWS(AO$3:AO32))</f>
        <v>23.195041205979493</v>
      </c>
      <c r="AQ32" s="111">
        <f t="shared" ca="1" si="15"/>
        <v>1.9155510630248453</v>
      </c>
      <c r="AR32" s="111">
        <f t="shared" si="23"/>
        <v>1.5</v>
      </c>
      <c r="AS32" s="78">
        <f t="shared" ca="1" si="7"/>
        <v>45</v>
      </c>
      <c r="AT32" s="78">
        <f t="shared" ca="1" si="16"/>
        <v>0.69296973685421537</v>
      </c>
      <c r="AU32" s="78">
        <f ca="1">INDEX($AS$3:$AS$86,MATCH(SMALL($AT$3:$AT$86,ROWS(AT$3:AT32)),$AT$3:$AT$86,0))</f>
        <v>77</v>
      </c>
      <c r="AV32" s="78">
        <f ca="1">SMALL($AS$3:$AS$86,ROWS(AV$3:AV32))</f>
        <v>40</v>
      </c>
      <c r="AW32" s="86">
        <f ca="1">VLOOKUP(SMALL($BB$45:$BB$86,AX32),$BB$45:$BC$86,2,0)</f>
        <v>61</v>
      </c>
      <c r="AX32" s="86">
        <f t="shared" si="26"/>
        <v>15</v>
      </c>
      <c r="BA32" s="86">
        <v>30</v>
      </c>
      <c r="BB32" s="86">
        <f t="shared" ca="1" si="17"/>
        <v>0.6890998644145987</v>
      </c>
      <c r="BC32" s="86">
        <f t="shared" ca="1" si="18"/>
        <v>40</v>
      </c>
    </row>
    <row r="33" spans="1:55" ht="16.5" x14ac:dyDescent="0.3">
      <c r="A33" s="9">
        <v>31</v>
      </c>
      <c r="B33" s="101">
        <f t="shared" ca="1" si="8"/>
        <v>32</v>
      </c>
      <c r="C33" s="102">
        <f t="shared" ca="1" si="8"/>
        <v>41</v>
      </c>
      <c r="D33" s="103">
        <f t="shared" ca="1" si="9"/>
        <v>68</v>
      </c>
      <c r="E33" s="156">
        <f t="shared" ca="1" si="10"/>
        <v>50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89">
        <v>30</v>
      </c>
      <c r="AO33" s="89">
        <f t="shared" ca="1" si="14"/>
        <v>19.249292793755274</v>
      </c>
      <c r="AP33" s="89">
        <f ca="1">SMALL($AO$3:$AO$86,ROWS(AO$3:AO33))</f>
        <v>23.565185630869856</v>
      </c>
      <c r="AQ33" s="111">
        <f t="shared" ca="1" si="15"/>
        <v>2.8729910087872974</v>
      </c>
      <c r="AR33" s="111">
        <f t="shared" si="23"/>
        <v>2</v>
      </c>
      <c r="AS33" s="78">
        <f t="shared" ca="1" si="7"/>
        <v>68</v>
      </c>
      <c r="AT33" s="78">
        <f t="shared" ca="1" si="16"/>
        <v>0.47782642831099498</v>
      </c>
      <c r="AU33" s="78">
        <f ca="1">INDEX($AS$3:$AS$86,MATCH(SMALL($AT$3:$AT$86,ROWS(AT$3:AT33)),$AT$3:$AT$86,0))</f>
        <v>32</v>
      </c>
      <c r="AV33" s="78">
        <f ca="1">SMALL($AS$3:$AS$86,ROWS(AV$3:AV33))</f>
        <v>41</v>
      </c>
      <c r="AW33" s="86">
        <f ca="1">VLOOKUP(SMALL($BB$45:$BB$86,AX33),$BB$45:$BC$86,2,0)</f>
        <v>50</v>
      </c>
      <c r="AX33" s="86">
        <f t="shared" si="26"/>
        <v>16</v>
      </c>
      <c r="BA33" s="86">
        <v>31</v>
      </c>
      <c r="BB33" s="86">
        <f t="shared" ca="1" si="17"/>
        <v>0.52084653971660133</v>
      </c>
      <c r="BC33" s="86">
        <f t="shared" ca="1" si="18"/>
        <v>41</v>
      </c>
    </row>
    <row r="34" spans="1:55" ht="16.5" x14ac:dyDescent="0.3">
      <c r="A34" s="9">
        <v>32</v>
      </c>
      <c r="B34" s="101">
        <f t="shared" ca="1" si="8"/>
        <v>36</v>
      </c>
      <c r="C34" s="102">
        <f t="shared" ca="1" si="8"/>
        <v>42</v>
      </c>
      <c r="D34" s="103">
        <f t="shared" ca="1" si="9"/>
        <v>43</v>
      </c>
      <c r="E34" s="156">
        <f t="shared" ca="1" si="10"/>
        <v>21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89">
        <v>29</v>
      </c>
      <c r="AO34" s="89">
        <f t="shared" ca="1" si="14"/>
        <v>29.809143724853936</v>
      </c>
      <c r="AP34" s="89">
        <f ca="1">SMALL($AO$3:$AO$86,ROWS(AO$3:AO34))</f>
        <v>23.83130712729087</v>
      </c>
      <c r="AQ34" s="111">
        <f t="shared" ca="1" si="15"/>
        <v>1.769237630441006</v>
      </c>
      <c r="AR34" s="111">
        <f t="shared" si="23"/>
        <v>1</v>
      </c>
      <c r="AS34" s="78">
        <f t="shared" ca="1" si="7"/>
        <v>43</v>
      </c>
      <c r="AT34" s="78">
        <f t="shared" ca="1" si="16"/>
        <v>0.82615614549236993</v>
      </c>
      <c r="AU34" s="78">
        <f ca="1">INDEX($AS$3:$AS$86,MATCH(SMALL($AT$3:$AT$86,ROWS(AT$3:AT34)),$AT$3:$AT$86,0))</f>
        <v>36</v>
      </c>
      <c r="AV34" s="78">
        <f ca="1">SMALL($AS$3:$AS$86,ROWS(AV$3:AV34))</f>
        <v>42</v>
      </c>
      <c r="AW34" s="86">
        <f ca="1">VLOOKUP(SMALL($BB$3:$BB$44,AX34),$BB$3:$BC$44,2,0)</f>
        <v>21</v>
      </c>
      <c r="AX34" s="86">
        <f t="shared" si="26"/>
        <v>16</v>
      </c>
      <c r="BA34" s="86">
        <v>32</v>
      </c>
      <c r="BB34" s="86">
        <f t="shared" ca="1" si="17"/>
        <v>0.68851085140994639</v>
      </c>
      <c r="BC34" s="86">
        <f t="shared" ca="1" si="18"/>
        <v>42</v>
      </c>
    </row>
    <row r="35" spans="1:55" ht="16.5" x14ac:dyDescent="0.3">
      <c r="A35" s="9">
        <v>33</v>
      </c>
      <c r="B35" s="101">
        <f t="shared" ca="1" si="8"/>
        <v>65</v>
      </c>
      <c r="C35" s="102">
        <f t="shared" ca="1" si="8"/>
        <v>42</v>
      </c>
      <c r="D35" s="103">
        <f t="shared" ca="1" si="9"/>
        <v>44</v>
      </c>
      <c r="E35" s="156">
        <f t="shared" ca="1" si="10"/>
        <v>30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89">
        <v>31</v>
      </c>
      <c r="AO35" s="89">
        <f t="shared" ca="1" si="14"/>
        <v>32.668201547979365</v>
      </c>
      <c r="AP35" s="89">
        <f ca="1">SMALL($AO$3:$AO$86,ROWS(AO$3:AO35))</f>
        <v>23.920209568384259</v>
      </c>
      <c r="AQ35" s="111">
        <f t="shared" ca="1" si="15"/>
        <v>1.8163913940584941</v>
      </c>
      <c r="AR35" s="111">
        <f t="shared" si="23"/>
        <v>1</v>
      </c>
      <c r="AS35" s="78">
        <f t="shared" ca="1" si="7"/>
        <v>44</v>
      </c>
      <c r="AT35" s="78">
        <f t="shared" ca="1" si="16"/>
        <v>0.75148130473779151</v>
      </c>
      <c r="AU35" s="78">
        <f ca="1">INDEX($AS$3:$AS$86,MATCH(SMALL($AT$3:$AT$86,ROWS(AT$3:AT35)),$AT$3:$AT$86,0))</f>
        <v>65</v>
      </c>
      <c r="AV35" s="78">
        <f ca="1">SMALL($AS$3:$AS$86,ROWS(AV$3:AV35))</f>
        <v>42</v>
      </c>
      <c r="AW35" s="86">
        <f ca="1">VLOOKUP(SMALL($BB$3:$BB$44,AX35),$BB$3:$BC$44,2,0)</f>
        <v>30</v>
      </c>
      <c r="AX35" s="86">
        <f t="shared" si="26"/>
        <v>17</v>
      </c>
      <c r="BA35" s="86">
        <v>33</v>
      </c>
      <c r="BB35" s="86">
        <f t="shared" ca="1" si="17"/>
        <v>0.14336608609299728</v>
      </c>
      <c r="BC35" s="86">
        <f t="shared" ca="1" si="18"/>
        <v>42</v>
      </c>
    </row>
    <row r="36" spans="1:55" ht="16.5" x14ac:dyDescent="0.3">
      <c r="A36" s="9">
        <v>34</v>
      </c>
      <c r="B36" s="101">
        <f t="shared" ca="1" si="8"/>
        <v>20</v>
      </c>
      <c r="C36" s="102">
        <f t="shared" ca="1" si="8"/>
        <v>42</v>
      </c>
      <c r="D36" s="103">
        <f t="shared" ca="1" si="9"/>
        <v>50</v>
      </c>
      <c r="E36" s="156">
        <f t="shared" ca="1" si="10"/>
        <v>57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89">
        <v>32</v>
      </c>
      <c r="AO36" s="89">
        <f t="shared" ca="1" si="14"/>
        <v>19.371906208510424</v>
      </c>
      <c r="AP36" s="89">
        <f ca="1">SMALL($AO$3:$AO$86,ROWS(AO$3:AO36))</f>
        <v>24.092488682818978</v>
      </c>
      <c r="AQ36" s="111">
        <f t="shared" ca="1" si="15"/>
        <v>2.0528165007157448</v>
      </c>
      <c r="AR36" s="111">
        <f t="shared" si="23"/>
        <v>1.5</v>
      </c>
      <c r="AS36" s="78">
        <f t="shared" ca="1" si="7"/>
        <v>50</v>
      </c>
      <c r="AT36" s="78">
        <f t="shared" ca="1" si="16"/>
        <v>0.9852171624003534</v>
      </c>
      <c r="AU36" s="78">
        <f ca="1">INDEX($AS$3:$AS$86,MATCH(SMALL($AT$3:$AT$86,ROWS(AT$3:AT36)),$AT$3:$AT$86,0))</f>
        <v>20</v>
      </c>
      <c r="AV36" s="78">
        <f ca="1">SMALL($AS$3:$AS$86,ROWS(AV$3:AV36))</f>
        <v>42</v>
      </c>
      <c r="AW36" s="86">
        <f ca="1">VLOOKUP(SMALL($BB$45:$BB$86,AX36),$BB$45:$BC$86,2,0)</f>
        <v>57</v>
      </c>
      <c r="AX36" s="86">
        <f t="shared" si="26"/>
        <v>17</v>
      </c>
      <c r="BA36" s="86">
        <v>34</v>
      </c>
      <c r="BB36" s="86">
        <f t="shared" ca="1" si="17"/>
        <v>0.3413809873095629</v>
      </c>
      <c r="BC36" s="86">
        <f t="shared" ca="1" si="18"/>
        <v>42</v>
      </c>
    </row>
    <row r="37" spans="1:55" ht="16.5" x14ac:dyDescent="0.3">
      <c r="A37" s="9">
        <v>35</v>
      </c>
      <c r="B37" s="101">
        <f t="shared" ca="1" si="8"/>
        <v>67</v>
      </c>
      <c r="C37" s="102">
        <f t="shared" ca="1" si="8"/>
        <v>42</v>
      </c>
      <c r="D37" s="103">
        <f t="shared" ca="1" si="9"/>
        <v>51</v>
      </c>
      <c r="E37" s="156">
        <f t="shared" ca="1" si="10"/>
        <v>52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89">
        <v>35</v>
      </c>
      <c r="AO37" s="89">
        <f t="shared" ca="1" si="14"/>
        <v>18.295031447356227</v>
      </c>
      <c r="AP37" s="89">
        <f ca="1">SMALL($AO$3:$AO$86,ROWS(AO$3:AO37))</f>
        <v>24.286986973983314</v>
      </c>
      <c r="AQ37" s="111">
        <f t="shared" ca="1" si="15"/>
        <v>2.0730473461076966</v>
      </c>
      <c r="AR37" s="111">
        <f t="shared" si="23"/>
        <v>2</v>
      </c>
      <c r="AS37" s="78">
        <f t="shared" ca="1" si="7"/>
        <v>51</v>
      </c>
      <c r="AT37" s="78">
        <f t="shared" ca="1" si="16"/>
        <v>0.73781805362933839</v>
      </c>
      <c r="AU37" s="78">
        <f ca="1">INDEX($AS$3:$AS$86,MATCH(SMALL($AT$3:$AT$86,ROWS(AT$3:AT37)),$AT$3:$AT$86,0))</f>
        <v>67</v>
      </c>
      <c r="AV37" s="78">
        <f ca="1">SMALL($AS$3:$AS$86,ROWS(AV$3:AV37))</f>
        <v>42</v>
      </c>
      <c r="AW37" s="86">
        <f ca="1">VLOOKUP(SMALL($BB$45:$BB$86,AX37),$BB$45:$BC$86,2,0)</f>
        <v>52</v>
      </c>
      <c r="AX37" s="86">
        <f t="shared" si="26"/>
        <v>18</v>
      </c>
      <c r="BA37" s="86">
        <v>35</v>
      </c>
      <c r="BB37" s="86">
        <f t="shared" ca="1" si="17"/>
        <v>0.99636548148179349</v>
      </c>
      <c r="BC37" s="86">
        <f t="shared" ca="1" si="18"/>
        <v>42</v>
      </c>
    </row>
    <row r="38" spans="1:55" ht="16.5" x14ac:dyDescent="0.3">
      <c r="A38" s="9">
        <v>36</v>
      </c>
      <c r="B38" s="101">
        <f t="shared" ca="1" si="8"/>
        <v>32</v>
      </c>
      <c r="C38" s="102">
        <f t="shared" ca="1" si="8"/>
        <v>42</v>
      </c>
      <c r="D38" s="103">
        <f t="shared" ca="1" si="9"/>
        <v>49</v>
      </c>
      <c r="E38" s="156">
        <f t="shared" ca="1" si="10"/>
        <v>31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89">
        <v>39</v>
      </c>
      <c r="AO38" s="89">
        <f t="shared" ca="1" si="14"/>
        <v>19.34839972192767</v>
      </c>
      <c r="AP38" s="89">
        <f ca="1">SMALL($AO$3:$AO$86,ROWS(AO$3:AO38))</f>
        <v>24.361393286605697</v>
      </c>
      <c r="AQ38" s="111">
        <f t="shared" ca="1" si="15"/>
        <v>1.9894502960830067</v>
      </c>
      <c r="AR38" s="111">
        <f t="shared" si="23"/>
        <v>1</v>
      </c>
      <c r="AS38" s="78">
        <f t="shared" ca="1" si="7"/>
        <v>49</v>
      </c>
      <c r="AT38" s="78">
        <f t="shared" ca="1" si="16"/>
        <v>4.6753598853090939E-3</v>
      </c>
      <c r="AU38" s="78">
        <f ca="1">INDEX($AS$3:$AS$86,MATCH(SMALL($AT$3:$AT$86,ROWS(AT$3:AT38)),$AT$3:$AT$86,0))</f>
        <v>32</v>
      </c>
      <c r="AV38" s="78">
        <f ca="1">SMALL($AS$3:$AS$86,ROWS(AV$3:AV38))</f>
        <v>42</v>
      </c>
      <c r="AW38" s="86">
        <f ca="1">VLOOKUP(SMALL($BB$3:$BB$44,AX38),$BB$3:$BC$44,2,0)</f>
        <v>31</v>
      </c>
      <c r="AX38" s="86">
        <f t="shared" si="26"/>
        <v>18</v>
      </c>
      <c r="BA38" s="86">
        <v>36</v>
      </c>
      <c r="BB38" s="86">
        <f t="shared" ca="1" si="17"/>
        <v>0.81737810287638024</v>
      </c>
      <c r="BC38" s="86">
        <f t="shared" ca="1" si="18"/>
        <v>42</v>
      </c>
    </row>
    <row r="39" spans="1:55" ht="16.5" x14ac:dyDescent="0.3">
      <c r="A39" s="9">
        <v>37</v>
      </c>
      <c r="B39" s="101">
        <f t="shared" ca="1" si="8"/>
        <v>62</v>
      </c>
      <c r="C39" s="102">
        <f t="shared" ca="1" si="8"/>
        <v>43</v>
      </c>
      <c r="D39" s="103">
        <f t="shared" ca="1" si="9"/>
        <v>42</v>
      </c>
      <c r="E39" s="156">
        <f t="shared" ca="1" si="10"/>
        <v>32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89">
        <v>36</v>
      </c>
      <c r="AO39" s="89">
        <f t="shared" ca="1" si="14"/>
        <v>32.394971066680441</v>
      </c>
      <c r="AP39" s="89">
        <f ca="1">SMALL($AO$3:$AO$86,ROWS(AO$3:AO39))</f>
        <v>24.580929942931785</v>
      </c>
      <c r="AQ39" s="111">
        <f t="shared" ca="1" si="15"/>
        <v>1.6987377406437514</v>
      </c>
      <c r="AR39" s="111">
        <f t="shared" si="23"/>
        <v>1</v>
      </c>
      <c r="AS39" s="78">
        <f t="shared" ca="1" si="7"/>
        <v>42</v>
      </c>
      <c r="AT39" s="78">
        <f t="shared" ca="1" si="16"/>
        <v>0.44321397714245081</v>
      </c>
      <c r="AU39" s="78">
        <f ca="1">INDEX($AS$3:$AS$86,MATCH(SMALL($AT$3:$AT$86,ROWS(AT$3:AT39)),$AT$3:$AT$86,0))</f>
        <v>62</v>
      </c>
      <c r="AV39" s="78">
        <f ca="1">SMALL($AS$3:$AS$86,ROWS(AV$3:AV39))</f>
        <v>43</v>
      </c>
      <c r="AW39" s="86">
        <f ca="1">VLOOKUP(SMALL($BB$3:$BB$44,AX39),$BB$3:$BC$44,2,0)</f>
        <v>32</v>
      </c>
      <c r="AX39" s="86">
        <f t="shared" si="26"/>
        <v>19</v>
      </c>
      <c r="BA39" s="86">
        <v>37</v>
      </c>
      <c r="BB39" s="86">
        <f t="shared" ca="1" si="17"/>
        <v>0.70057100094131886</v>
      </c>
      <c r="BC39" s="86">
        <f t="shared" ca="1" si="18"/>
        <v>43</v>
      </c>
    </row>
    <row r="40" spans="1:55" ht="16.5" x14ac:dyDescent="0.3">
      <c r="A40" s="9">
        <v>38</v>
      </c>
      <c r="B40" s="101">
        <f t="shared" ca="1" si="8"/>
        <v>68</v>
      </c>
      <c r="C40" s="102">
        <f t="shared" ca="1" si="8"/>
        <v>44</v>
      </c>
      <c r="D40" s="103">
        <f t="shared" ca="1" si="9"/>
        <v>49</v>
      </c>
      <c r="E40" s="156">
        <f t="shared" ca="1" si="10"/>
        <v>50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89">
        <v>37</v>
      </c>
      <c r="AO40" s="89">
        <f t="shared" ca="1" si="14"/>
        <v>31.562907754591272</v>
      </c>
      <c r="AP40" s="89">
        <f ca="1">SMALL($AO$3:$AO$86,ROWS(AO$3:AO40))</f>
        <v>24.926693429857849</v>
      </c>
      <c r="AQ40" s="111">
        <f t="shared" ca="1" si="15"/>
        <v>1.9369969093534696</v>
      </c>
      <c r="AR40" s="111">
        <f t="shared" si="23"/>
        <v>1.5</v>
      </c>
      <c r="AS40" s="78">
        <f t="shared" ca="1" si="7"/>
        <v>49</v>
      </c>
      <c r="AT40" s="78">
        <f t="shared" ca="1" si="16"/>
        <v>0.10087105960514275</v>
      </c>
      <c r="AU40" s="78">
        <f ca="1">INDEX($AS$3:$AS$86,MATCH(SMALL($AT$3:$AT$86,ROWS(AT$3:AT40)),$AT$3:$AT$86,0))</f>
        <v>68</v>
      </c>
      <c r="AV40" s="78">
        <f ca="1">SMALL($AS$3:$AS$86,ROWS(AV$3:AV40))</f>
        <v>44</v>
      </c>
      <c r="AW40" s="86">
        <f ca="1">VLOOKUP(SMALL($BB$45:$BB$86,AX40),$BB$45:$BC$86,2,0)</f>
        <v>50</v>
      </c>
      <c r="AX40" s="86">
        <f t="shared" si="26"/>
        <v>19</v>
      </c>
      <c r="BA40" s="86">
        <v>38</v>
      </c>
      <c r="BB40" s="86">
        <f t="shared" ca="1" si="17"/>
        <v>0.77728818481440953</v>
      </c>
      <c r="BC40" s="86">
        <f t="shared" ca="1" si="18"/>
        <v>44</v>
      </c>
    </row>
    <row r="41" spans="1:55" ht="16.5" x14ac:dyDescent="0.3">
      <c r="A41" s="9">
        <v>39</v>
      </c>
      <c r="B41" s="101">
        <f t="shared" ca="1" si="8"/>
        <v>52</v>
      </c>
      <c r="C41" s="102">
        <f t="shared" ca="1" si="8"/>
        <v>44</v>
      </c>
      <c r="D41" s="103">
        <f t="shared" ca="1" si="9"/>
        <v>58</v>
      </c>
      <c r="E41" s="156">
        <f t="shared" ca="1" si="10"/>
        <v>56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89">
        <v>38</v>
      </c>
      <c r="AO41" s="89">
        <f t="shared" ca="1" si="14"/>
        <v>21.869643175558021</v>
      </c>
      <c r="AP41" s="89">
        <f ca="1">SMALL($AO$3:$AO$86,ROWS(AO$3:AO41))</f>
        <v>25.094428813132904</v>
      </c>
      <c r="AQ41" s="111">
        <f t="shared" ca="1" si="15"/>
        <v>2.2904255997979903</v>
      </c>
      <c r="AR41" s="111">
        <f t="shared" si="23"/>
        <v>2</v>
      </c>
      <c r="AS41" s="78">
        <f t="shared" ca="1" si="7"/>
        <v>58</v>
      </c>
      <c r="AT41" s="78">
        <f t="shared" ca="1" si="16"/>
        <v>0.17107350067468152</v>
      </c>
      <c r="AU41" s="78">
        <f ca="1">INDEX($AS$3:$AS$86,MATCH(SMALL($AT$3:$AT$86,ROWS(AT$3:AT41)),$AT$3:$AT$86,0))</f>
        <v>52</v>
      </c>
      <c r="AV41" s="78">
        <f ca="1">SMALL($AS$3:$AS$86,ROWS(AV$3:AV41))</f>
        <v>44</v>
      </c>
      <c r="AW41" s="86">
        <f ca="1">VLOOKUP(SMALL($BB$45:$BB$86,AX41),$BB$45:$BC$86,2,0)</f>
        <v>56</v>
      </c>
      <c r="AX41" s="86">
        <f t="shared" si="26"/>
        <v>20</v>
      </c>
      <c r="BA41" s="86">
        <v>39</v>
      </c>
      <c r="BB41" s="86">
        <f t="shared" ca="1" si="17"/>
        <v>0.8834159847361176</v>
      </c>
      <c r="BC41" s="86">
        <f t="shared" ca="1" si="18"/>
        <v>44</v>
      </c>
    </row>
    <row r="42" spans="1:55" ht="16.5" x14ac:dyDescent="0.3">
      <c r="A42" s="9">
        <v>40</v>
      </c>
      <c r="B42" s="101">
        <f t="shared" ca="1" si="8"/>
        <v>42</v>
      </c>
      <c r="C42" s="102">
        <f t="shared" ca="1" si="8"/>
        <v>45</v>
      </c>
      <c r="D42" s="103">
        <f t="shared" ca="1" si="9"/>
        <v>30</v>
      </c>
      <c r="E42" s="156">
        <f t="shared" ca="1" si="10"/>
        <v>30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89">
        <v>41</v>
      </c>
      <c r="AO42" s="89">
        <f t="shared" ca="1" si="14"/>
        <v>29.57397963083627</v>
      </c>
      <c r="AP42" s="89">
        <f ca="1">SMALL($AO$3:$AO$86,ROWS(AO$3:AO42))</f>
        <v>25.372362449804715</v>
      </c>
      <c r="AQ42" s="111">
        <f t="shared" ca="1" si="15"/>
        <v>1.1772634633259074</v>
      </c>
      <c r="AR42" s="111">
        <f t="shared" si="23"/>
        <v>1</v>
      </c>
      <c r="AS42" s="78">
        <f t="shared" ca="1" si="7"/>
        <v>30</v>
      </c>
      <c r="AT42" s="78">
        <f t="shared" ca="1" si="16"/>
        <v>0.92066883992235493</v>
      </c>
      <c r="AU42" s="78">
        <f ca="1">INDEX($AS$3:$AS$86,MATCH(SMALL($AT$3:$AT$86,ROWS(AT$3:AT42)),$AT$3:$AT$86,0))</f>
        <v>42</v>
      </c>
      <c r="AV42" s="78">
        <f ca="1">SMALL($AS$3:$AS$86,ROWS(AV$3:AV42))</f>
        <v>45</v>
      </c>
      <c r="AW42" s="86">
        <f ca="1">VLOOKUP(SMALL($BB$3:$BB$44,AX42),$BB$3:$BC$44,2,0)</f>
        <v>30</v>
      </c>
      <c r="AX42" s="86">
        <f t="shared" si="26"/>
        <v>20</v>
      </c>
      <c r="BA42" s="86">
        <v>40</v>
      </c>
      <c r="BB42" s="86">
        <f t="shared" ca="1" si="17"/>
        <v>0.16996107375237202</v>
      </c>
      <c r="BC42" s="86">
        <f t="shared" ca="1" si="18"/>
        <v>45</v>
      </c>
    </row>
    <row r="43" spans="1:55" ht="16.5" x14ac:dyDescent="0.3">
      <c r="A43" s="9">
        <v>41</v>
      </c>
      <c r="B43" s="101">
        <f t="shared" ca="1" si="8"/>
        <v>52</v>
      </c>
      <c r="C43" s="102">
        <f t="shared" ca="1" si="8"/>
        <v>45</v>
      </c>
      <c r="D43" s="103">
        <f t="shared" ca="1" si="9"/>
        <v>28</v>
      </c>
      <c r="E43" s="156">
        <f t="shared" ca="1" si="10"/>
        <v>37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89">
        <v>40</v>
      </c>
      <c r="AO43" s="89">
        <f t="shared" ca="1" si="14"/>
        <v>25.094428813132904</v>
      </c>
      <c r="AP43" s="89">
        <f ca="1">SMALL($AO$3:$AO$86,ROWS(AO$3:AO43))</f>
        <v>25.432944095510337</v>
      </c>
      <c r="AQ43" s="111">
        <f t="shared" ca="1" si="15"/>
        <v>1.0704207372371926</v>
      </c>
      <c r="AR43" s="111">
        <f t="shared" si="23"/>
        <v>1</v>
      </c>
      <c r="AS43" s="78">
        <f t="shared" ca="1" si="7"/>
        <v>28</v>
      </c>
      <c r="AT43" s="78">
        <f t="shared" ca="1" si="16"/>
        <v>0.21597822763961638</v>
      </c>
      <c r="AU43" s="78">
        <f ca="1">INDEX($AS$3:$AS$86,MATCH(SMALL($AT$3:$AT$86,ROWS(AT$3:AT43)),$AT$3:$AT$86,0))</f>
        <v>52</v>
      </c>
      <c r="AV43" s="78">
        <f ca="1">SMALL($AS$3:$AS$86,ROWS(AV$3:AV43))</f>
        <v>45</v>
      </c>
      <c r="AW43" s="86">
        <f ca="1">VLOOKUP(SMALL($BB$3:$BB$44,AX43),$BB$3:$BC$44,2,0)</f>
        <v>37</v>
      </c>
      <c r="AX43" s="86">
        <f t="shared" si="26"/>
        <v>21</v>
      </c>
      <c r="BA43" s="86">
        <v>41</v>
      </c>
      <c r="BB43" s="86">
        <f t="shared" ca="1" si="17"/>
        <v>0.15649934474701921</v>
      </c>
      <c r="BC43" s="86">
        <f t="shared" ca="1" si="18"/>
        <v>45</v>
      </c>
    </row>
    <row r="44" spans="1:55" ht="16.5" x14ac:dyDescent="0.3">
      <c r="A44" s="9">
        <v>42</v>
      </c>
      <c r="B44" s="101">
        <f t="shared" ca="1" si="8"/>
        <v>88</v>
      </c>
      <c r="C44" s="102">
        <f t="shared" ca="1" si="8"/>
        <v>45</v>
      </c>
      <c r="D44" s="103">
        <f t="shared" ca="1" si="9"/>
        <v>52</v>
      </c>
      <c r="E44" s="156">
        <f t="shared" ca="1" si="10"/>
        <v>56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89">
        <v>46</v>
      </c>
      <c r="AO44" s="89">
        <f t="shared" ca="1" si="14"/>
        <v>20.937607153930944</v>
      </c>
      <c r="AP44" s="89">
        <f ca="1">SMALL($AO$3:$AO$86,ROWS(AO$3:AO44))</f>
        <v>25.46032956698804</v>
      </c>
      <c r="AQ44" s="111">
        <f t="shared" ca="1" si="15"/>
        <v>2.0195967646120243</v>
      </c>
      <c r="AR44" s="111">
        <f t="shared" si="23"/>
        <v>1.5</v>
      </c>
      <c r="AS44" s="78">
        <f t="shared" ca="1" si="7"/>
        <v>52</v>
      </c>
      <c r="AT44" s="78">
        <f t="shared" ca="1" si="16"/>
        <v>0.73885298053761006</v>
      </c>
      <c r="AU44" s="78">
        <f ca="1">INDEX($AS$3:$AS$86,MATCH(SMALL($AT$3:$AT$86,ROWS(AT$3:AT44)),$AT$3:$AT$86,0))</f>
        <v>88</v>
      </c>
      <c r="AV44" s="78">
        <f ca="1">SMALL($AS$3:$AS$86,ROWS(AV$3:AV44))</f>
        <v>45</v>
      </c>
      <c r="AW44" s="86">
        <f ca="1">VLOOKUP(SMALL($BB$45:$BB$86,AX44),$BB$45:$BC$86,2,0)</f>
        <v>56</v>
      </c>
      <c r="AX44" s="86">
        <f t="shared" si="26"/>
        <v>21</v>
      </c>
      <c r="BA44" s="86">
        <v>42</v>
      </c>
      <c r="BB44" s="86">
        <f t="shared" ca="1" si="17"/>
        <v>0.15177584529482879</v>
      </c>
      <c r="BC44" s="86">
        <f t="shared" ca="1" si="18"/>
        <v>45</v>
      </c>
    </row>
    <row r="45" spans="1:55" ht="16.5" x14ac:dyDescent="0.3">
      <c r="A45" s="9">
        <v>43</v>
      </c>
      <c r="B45" s="101">
        <f t="shared" ca="1" si="8"/>
        <v>42</v>
      </c>
      <c r="C45" s="102">
        <f t="shared" ca="1" si="8"/>
        <v>46</v>
      </c>
      <c r="D45" s="103">
        <f t="shared" ca="1" si="9"/>
        <v>57</v>
      </c>
      <c r="E45" s="156">
        <f t="shared" ca="1" si="10"/>
        <v>88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89">
        <v>44</v>
      </c>
      <c r="AO45" s="89">
        <f t="shared" ca="1" si="14"/>
        <v>24.286986973983314</v>
      </c>
      <c r="AP45" s="89">
        <f ca="1">SMALL($AO$3:$AO$86,ROWS(AO$3:AO45))</f>
        <v>25.620390771251525</v>
      </c>
      <c r="AQ45" s="111">
        <f t="shared" ca="1" si="15"/>
        <v>2.2107827938701918</v>
      </c>
      <c r="AR45" s="111">
        <f t="shared" si="23"/>
        <v>2</v>
      </c>
      <c r="AS45" s="78">
        <f t="shared" ca="1" si="7"/>
        <v>57</v>
      </c>
      <c r="AT45" s="78">
        <f t="shared" ca="1" si="16"/>
        <v>7.360394632883116E-2</v>
      </c>
      <c r="AU45" s="78">
        <f ca="1">INDEX($AS$3:$AS$86,MATCH(SMALL($AT$3:$AT$86,ROWS(AT$3:AT45)),$AT$3:$AT$86,0))</f>
        <v>42</v>
      </c>
      <c r="AV45" s="78">
        <f ca="1">SMALL($AS$3:$AS$86,ROWS(AV$3:AV45))</f>
        <v>46</v>
      </c>
      <c r="AW45" s="86">
        <f ca="1">VLOOKUP(SMALL($BB$45:$BB$86,AX45),$BB$45:$BC$86,2,0)</f>
        <v>88</v>
      </c>
      <c r="AX45" s="86">
        <f t="shared" si="26"/>
        <v>22</v>
      </c>
      <c r="BA45" s="86">
        <v>43</v>
      </c>
      <c r="BB45" s="86">
        <f t="shared" ca="1" si="17"/>
        <v>0.62526565247003452</v>
      </c>
      <c r="BC45" s="86">
        <f t="shared" ca="1" si="18"/>
        <v>46</v>
      </c>
    </row>
    <row r="46" spans="1:55" ht="16.5" x14ac:dyDescent="0.3">
      <c r="A46" s="9">
        <v>44</v>
      </c>
      <c r="B46" s="101">
        <f t="shared" ca="1" si="8"/>
        <v>30</v>
      </c>
      <c r="C46" s="102">
        <f t="shared" ca="1" si="8"/>
        <v>49</v>
      </c>
      <c r="D46" s="103">
        <f t="shared" ca="1" si="9"/>
        <v>32</v>
      </c>
      <c r="E46" s="156">
        <f t="shared" ca="1" si="10"/>
        <v>34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86">
        <v>45</v>
      </c>
      <c r="AO46" s="89">
        <f t="shared" ca="1" si="14"/>
        <v>34.955759219178837</v>
      </c>
      <c r="AP46" s="89">
        <f ca="1">SMALL($AO$3:$AO$86,ROWS(AO$3:AO46))</f>
        <v>26.013473324191633</v>
      </c>
      <c r="AQ46" s="111">
        <f t="shared" ca="1" si="15"/>
        <v>1.2013706029560391</v>
      </c>
      <c r="AR46" s="111">
        <f t="shared" si="23"/>
        <v>1</v>
      </c>
      <c r="AS46" s="78">
        <f t="shared" ca="1" si="7"/>
        <v>32</v>
      </c>
      <c r="AT46" s="78">
        <f t="shared" ca="1" si="16"/>
        <v>0.29134256109110312</v>
      </c>
      <c r="AU46" s="78">
        <f ca="1">INDEX($AS$3:$AS$86,MATCH(SMALL($AT$3:$AT$86,ROWS(AT$3:AT46)),$AT$3:$AT$86,0))</f>
        <v>30</v>
      </c>
      <c r="AV46" s="78">
        <f ca="1">SMALL($AS$3:$AS$86,ROWS(AV$3:AV46))</f>
        <v>49</v>
      </c>
      <c r="AW46" s="86">
        <f ca="1">VLOOKUP(SMALL($BB$3:$BB$44,AX46),$BB$3:$BC$44,2,0)</f>
        <v>34</v>
      </c>
      <c r="AX46" s="86">
        <f t="shared" si="26"/>
        <v>22</v>
      </c>
      <c r="BA46" s="86">
        <v>44</v>
      </c>
      <c r="BB46" s="86">
        <f t="shared" ca="1" si="17"/>
        <v>0.15941162545179555</v>
      </c>
      <c r="BC46" s="86">
        <f t="shared" ca="1" si="18"/>
        <v>49</v>
      </c>
    </row>
    <row r="47" spans="1:55" ht="16.5" x14ac:dyDescent="0.3">
      <c r="A47" s="9">
        <v>45</v>
      </c>
      <c r="B47" s="101">
        <f t="shared" ca="1" si="8"/>
        <v>68</v>
      </c>
      <c r="C47" s="102">
        <f t="shared" ca="1" si="8"/>
        <v>49</v>
      </c>
      <c r="D47" s="103">
        <f t="shared" ca="1" si="9"/>
        <v>39</v>
      </c>
      <c r="E47" s="156">
        <f t="shared" ca="1" si="10"/>
        <v>41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89">
        <v>47</v>
      </c>
      <c r="AO47" s="89">
        <f t="shared" ca="1" si="14"/>
        <v>28.944578510489528</v>
      </c>
      <c r="AP47" s="89">
        <f ca="1">SMALL($AO$3:$AO$86,ROWS(AO$3:AO47))</f>
        <v>26.037825309071312</v>
      </c>
      <c r="AQ47" s="111">
        <f t="shared" ca="1" si="15"/>
        <v>1.4659403937970927</v>
      </c>
      <c r="AR47" s="111">
        <f t="shared" si="23"/>
        <v>1</v>
      </c>
      <c r="AS47" s="78">
        <f t="shared" ca="1" si="7"/>
        <v>39</v>
      </c>
      <c r="AT47" s="78">
        <f t="shared" ca="1" si="16"/>
        <v>0.85563266316907105</v>
      </c>
      <c r="AU47" s="78">
        <f ca="1">INDEX($AS$3:$AS$86,MATCH(SMALL($AT$3:$AT$86,ROWS(AT$3:AT47)),$AT$3:$AT$86,0))</f>
        <v>68</v>
      </c>
      <c r="AV47" s="78">
        <f ca="1">SMALL($AS$3:$AS$86,ROWS(AV$3:AV47))</f>
        <v>49</v>
      </c>
      <c r="AW47" s="86">
        <f ca="1">VLOOKUP(SMALL($BB$3:$BB$44,AX47),$BB$3:$BC$44,2,0)</f>
        <v>41</v>
      </c>
      <c r="AX47" s="86">
        <f t="shared" si="26"/>
        <v>23</v>
      </c>
      <c r="BA47" s="86">
        <v>45</v>
      </c>
      <c r="BB47" s="86">
        <f t="shared" ca="1" si="17"/>
        <v>0.86854166377811859</v>
      </c>
      <c r="BC47" s="86">
        <f t="shared" ca="1" si="18"/>
        <v>49</v>
      </c>
    </row>
    <row r="48" spans="1:55" ht="16.5" x14ac:dyDescent="0.3">
      <c r="A48" s="9">
        <v>46</v>
      </c>
      <c r="B48" s="101">
        <f t="shared" ca="1" si="8"/>
        <v>61</v>
      </c>
      <c r="C48" s="102">
        <f t="shared" ca="1" si="8"/>
        <v>49</v>
      </c>
      <c r="D48" s="103">
        <f t="shared" ca="1" si="9"/>
        <v>56</v>
      </c>
      <c r="E48" s="156">
        <f t="shared" ca="1" si="10"/>
        <v>65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89">
        <v>48</v>
      </c>
      <c r="AO48" s="89">
        <f t="shared" ca="1" si="14"/>
        <v>29.347214737379602</v>
      </c>
      <c r="AP48" s="89">
        <f ca="1">SMALL($AO$3:$AO$86,ROWS(AO$3:AO48))</f>
        <v>26.188278510841471</v>
      </c>
      <c r="AQ48" s="111">
        <f t="shared" ca="1" si="15"/>
        <v>2.1132040721621212</v>
      </c>
      <c r="AR48" s="111">
        <f t="shared" si="23"/>
        <v>1.5</v>
      </c>
      <c r="AS48" s="78">
        <f t="shared" ca="1" si="7"/>
        <v>56</v>
      </c>
      <c r="AT48" s="78">
        <f t="shared" ca="1" si="16"/>
        <v>0.99233596747519615</v>
      </c>
      <c r="AU48" s="78">
        <f ca="1">INDEX($AS$3:$AS$86,MATCH(SMALL($AT$3:$AT$86,ROWS(AT$3:AT48)),$AT$3:$AT$86,0))</f>
        <v>61</v>
      </c>
      <c r="AV48" s="78">
        <f ca="1">SMALL($AS$3:$AS$86,ROWS(AV$3:AV48))</f>
        <v>49</v>
      </c>
      <c r="AW48" s="86">
        <f ca="1">VLOOKUP(SMALL($BB$45:$BB$86,AX48),$BB$45:$BC$86,2,0)</f>
        <v>65</v>
      </c>
      <c r="AX48" s="86">
        <f t="shared" si="26"/>
        <v>23</v>
      </c>
      <c r="BA48" s="86">
        <v>46</v>
      </c>
      <c r="BB48" s="86">
        <f t="shared" ca="1" si="17"/>
        <v>0.79319925178574224</v>
      </c>
      <c r="BC48" s="86">
        <f t="shared" ca="1" si="18"/>
        <v>49</v>
      </c>
    </row>
    <row r="49" spans="1:55" ht="16.5" x14ac:dyDescent="0.3">
      <c r="A49" s="9">
        <v>47</v>
      </c>
      <c r="B49" s="101">
        <f t="shared" ca="1" si="8"/>
        <v>56</v>
      </c>
      <c r="C49" s="102">
        <f t="shared" ca="1" si="8"/>
        <v>49</v>
      </c>
      <c r="D49" s="103">
        <f t="shared" ca="1" si="9"/>
        <v>68</v>
      </c>
      <c r="E49" s="156">
        <f t="shared" ca="1" si="10"/>
        <v>46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89">
        <v>42</v>
      </c>
      <c r="AO49" s="89">
        <f t="shared" ca="1" si="14"/>
        <v>19.817028400115664</v>
      </c>
      <c r="AP49" s="89">
        <f ca="1">SMALL($AO$3:$AO$86,ROWS(AO$3:AO49))</f>
        <v>26.225141275985489</v>
      </c>
      <c r="AQ49" s="111">
        <f t="shared" ca="1" si="15"/>
        <v>2.5821427907727657</v>
      </c>
      <c r="AR49" s="111">
        <f t="shared" si="23"/>
        <v>2</v>
      </c>
      <c r="AS49" s="78">
        <f t="shared" ca="1" si="7"/>
        <v>68</v>
      </c>
      <c r="AT49" s="78">
        <f t="shared" ca="1" si="16"/>
        <v>0.35325398009647879</v>
      </c>
      <c r="AU49" s="78">
        <f ca="1">INDEX($AS$3:$AS$86,MATCH(SMALL($AT$3:$AT$86,ROWS(AT$3:AT49)),$AT$3:$AT$86,0))</f>
        <v>56</v>
      </c>
      <c r="AV49" s="78">
        <f ca="1">SMALL($AS$3:$AS$86,ROWS(AV$3:AV49))</f>
        <v>49</v>
      </c>
      <c r="AW49" s="86">
        <f ca="1">VLOOKUP(SMALL($BB$45:$BB$86,AX49),$BB$45:$BC$86,2,0)</f>
        <v>46</v>
      </c>
      <c r="AX49" s="86">
        <f t="shared" si="26"/>
        <v>24</v>
      </c>
      <c r="BA49" s="86">
        <v>47</v>
      </c>
      <c r="BB49" s="86">
        <f t="shared" ca="1" si="17"/>
        <v>0.12981909449621976</v>
      </c>
      <c r="BC49" s="86">
        <f t="shared" ca="1" si="18"/>
        <v>49</v>
      </c>
    </row>
    <row r="50" spans="1:55" ht="16.5" x14ac:dyDescent="0.3">
      <c r="A50" s="9">
        <v>48</v>
      </c>
      <c r="B50" s="101">
        <f t="shared" ca="1" si="8"/>
        <v>65</v>
      </c>
      <c r="C50" s="102">
        <f t="shared" ca="1" si="8"/>
        <v>49</v>
      </c>
      <c r="D50" s="103">
        <f t="shared" ca="1" si="9"/>
        <v>40</v>
      </c>
      <c r="E50" s="156">
        <f t="shared" ca="1" si="10"/>
        <v>39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89">
        <v>43</v>
      </c>
      <c r="AO50" s="89">
        <f t="shared" ca="1" si="14"/>
        <v>38.515515368765321</v>
      </c>
      <c r="AP50" s="89">
        <f ca="1">SMALL($AO$3:$AO$86,ROWS(AO$3:AO50))</f>
        <v>26.230826219972645</v>
      </c>
      <c r="AQ50" s="111">
        <f t="shared" ca="1" si="15"/>
        <v>1.5086325727712857</v>
      </c>
      <c r="AR50" s="111">
        <f t="shared" si="23"/>
        <v>1</v>
      </c>
      <c r="AS50" s="78">
        <f t="shared" ca="1" si="7"/>
        <v>40</v>
      </c>
      <c r="AT50" s="78">
        <f t="shared" ca="1" si="16"/>
        <v>0.21109827701707118</v>
      </c>
      <c r="AU50" s="78">
        <f ca="1">INDEX($AS$3:$AS$86,MATCH(SMALL($AT$3:$AT$86,ROWS(AT$3:AT50)),$AT$3:$AT$86,0))</f>
        <v>65</v>
      </c>
      <c r="AV50" s="78">
        <f ca="1">SMALL($AS$3:$AS$86,ROWS(AV$3:AV50))</f>
        <v>49</v>
      </c>
      <c r="AW50" s="86">
        <f ca="1">VLOOKUP(SMALL($BB$3:$BB$44,AX50),$BB$3:$BC$44,2,0)</f>
        <v>39</v>
      </c>
      <c r="AX50" s="86">
        <f t="shared" si="26"/>
        <v>24</v>
      </c>
      <c r="BA50" s="86">
        <v>48</v>
      </c>
      <c r="BB50" s="86">
        <f t="shared" ca="1" si="17"/>
        <v>0.89267816617871698</v>
      </c>
      <c r="BC50" s="86">
        <f t="shared" ca="1" si="18"/>
        <v>49</v>
      </c>
    </row>
    <row r="51" spans="1:55" ht="16.5" x14ac:dyDescent="0.3">
      <c r="A51" s="9">
        <v>49</v>
      </c>
      <c r="B51" s="101">
        <f t="shared" ca="1" si="8"/>
        <v>31</v>
      </c>
      <c r="C51" s="102">
        <f t="shared" ca="1" si="8"/>
        <v>50</v>
      </c>
      <c r="D51" s="103">
        <f t="shared" ca="1" si="9"/>
        <v>45</v>
      </c>
      <c r="E51" s="156">
        <f t="shared" ca="1" si="10"/>
        <v>29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89">
        <v>50</v>
      </c>
      <c r="AO51" s="89">
        <f t="shared" ca="1" si="14"/>
        <v>27.878247246044289</v>
      </c>
      <c r="AP51" s="89">
        <f ca="1">SMALL($AO$3:$AO$86,ROWS(AO$3:AO51))</f>
        <v>26.450261516187801</v>
      </c>
      <c r="AQ51" s="111">
        <f t="shared" ca="1" si="15"/>
        <v>1.683083911927993</v>
      </c>
      <c r="AR51" s="111">
        <f t="shared" si="23"/>
        <v>1</v>
      </c>
      <c r="AS51" s="78">
        <f t="shared" ca="1" si="7"/>
        <v>45</v>
      </c>
      <c r="AT51" s="78">
        <f t="shared" ca="1" si="16"/>
        <v>0.97430620901823639</v>
      </c>
      <c r="AU51" s="78">
        <f ca="1">INDEX($AS$3:$AS$86,MATCH(SMALL($AT$3:$AT$86,ROWS(AT$3:AT51)),$AT$3:$AT$86,0))</f>
        <v>31</v>
      </c>
      <c r="AV51" s="78">
        <f ca="1">SMALL($AS$3:$AS$86,ROWS(AV$3:AV51))</f>
        <v>50</v>
      </c>
      <c r="AW51" s="86">
        <f ca="1">VLOOKUP(SMALL($BB$3:$BB$44,AX51),$BB$3:$BC$44,2,0)</f>
        <v>29</v>
      </c>
      <c r="AX51" s="86">
        <f t="shared" si="26"/>
        <v>25</v>
      </c>
      <c r="BA51" s="86">
        <v>49</v>
      </c>
      <c r="BB51" s="86">
        <f t="shared" ca="1" si="17"/>
        <v>0.45880602126619152</v>
      </c>
      <c r="BC51" s="86">
        <f t="shared" ca="1" si="18"/>
        <v>50</v>
      </c>
    </row>
    <row r="52" spans="1:55" ht="16.5" x14ac:dyDescent="0.3">
      <c r="A52" s="9">
        <v>50</v>
      </c>
      <c r="B52" s="101">
        <f t="shared" ca="1" si="8"/>
        <v>29</v>
      </c>
      <c r="C52" s="102">
        <f t="shared" ca="1" si="8"/>
        <v>50</v>
      </c>
      <c r="D52" s="103">
        <f t="shared" ca="1" si="9"/>
        <v>53</v>
      </c>
      <c r="E52" s="156">
        <f t="shared" ca="1" si="10"/>
        <v>77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89">
        <v>49</v>
      </c>
      <c r="AO52" s="89">
        <f t="shared" ca="1" si="14"/>
        <v>30.420996730776096</v>
      </c>
      <c r="AP52" s="89">
        <f ca="1">SMALL($AO$3:$AO$86,ROWS(AO$3:AO52))</f>
        <v>26.451030129478042</v>
      </c>
      <c r="AQ52" s="111">
        <f t="shared" ca="1" si="15"/>
        <v>1.9955609359633286</v>
      </c>
      <c r="AR52" s="111">
        <f t="shared" si="23"/>
        <v>1.5</v>
      </c>
      <c r="AS52" s="78">
        <f t="shared" ca="1" si="7"/>
        <v>53</v>
      </c>
      <c r="AT52" s="78">
        <f t="shared" ca="1" si="16"/>
        <v>3.8604222444656111E-2</v>
      </c>
      <c r="AU52" s="78">
        <f ca="1">INDEX($AS$3:$AS$86,MATCH(SMALL($AT$3:$AT$86,ROWS(AT$3:AT52)),$AT$3:$AT$86,0))</f>
        <v>29</v>
      </c>
      <c r="AV52" s="78">
        <f ca="1">SMALL($AS$3:$AS$86,ROWS(AV$3:AV52))</f>
        <v>50</v>
      </c>
      <c r="AW52" s="86">
        <f ca="1">VLOOKUP(SMALL($BB$45:$BB$86,AX52),$BB$45:$BC$86,2,0)</f>
        <v>77</v>
      </c>
      <c r="AX52" s="86">
        <f t="shared" si="26"/>
        <v>25</v>
      </c>
      <c r="BA52" s="86">
        <v>50</v>
      </c>
      <c r="BB52" s="86">
        <f t="shared" ca="1" si="17"/>
        <v>0.51497317369057161</v>
      </c>
      <c r="BC52" s="86">
        <f t="shared" ca="1" si="18"/>
        <v>50</v>
      </c>
    </row>
    <row r="53" spans="1:55" ht="16.5" x14ac:dyDescent="0.3">
      <c r="A53" s="9">
        <v>51</v>
      </c>
      <c r="B53" s="101">
        <f t="shared" ca="1" si="8"/>
        <v>33</v>
      </c>
      <c r="C53" s="102">
        <f t="shared" ca="1" si="8"/>
        <v>51</v>
      </c>
      <c r="D53" s="103">
        <f t="shared" ca="1" si="9"/>
        <v>59</v>
      </c>
      <c r="E53" s="156">
        <f t="shared" ca="1" si="10"/>
        <v>59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89">
        <v>51</v>
      </c>
      <c r="AO53" s="89">
        <f t="shared" ca="1" si="14"/>
        <v>24.580929942931785</v>
      </c>
      <c r="AP53" s="89">
        <f ca="1">SMALL($AO$3:$AO$86,ROWS(AO$3:AO53))</f>
        <v>26.590023366871378</v>
      </c>
      <c r="AQ53" s="111">
        <f t="shared" ca="1" si="15"/>
        <v>2.2017533238992728</v>
      </c>
      <c r="AR53" s="111">
        <f t="shared" si="23"/>
        <v>2</v>
      </c>
      <c r="AS53" s="78">
        <f t="shared" ca="1" si="7"/>
        <v>59</v>
      </c>
      <c r="AT53" s="78">
        <f t="shared" ca="1" si="16"/>
        <v>6.5924894283700519E-2</v>
      </c>
      <c r="AU53" s="78">
        <f ca="1">INDEX($AS$3:$AS$86,MATCH(SMALL($AT$3:$AT$86,ROWS(AT$3:AT53)),$AT$3:$AT$86,0))</f>
        <v>33</v>
      </c>
      <c r="AV53" s="78">
        <f ca="1">SMALL($AS$3:$AS$86,ROWS(AV$3:AV53))</f>
        <v>51</v>
      </c>
      <c r="AW53" s="86">
        <f ca="1">VLOOKUP(SMALL($BB$45:$BB$86,AX53),$BB$45:$BC$86,2,0)</f>
        <v>59</v>
      </c>
      <c r="AX53" s="86">
        <f t="shared" si="26"/>
        <v>26</v>
      </c>
      <c r="BA53" s="86">
        <v>51</v>
      </c>
      <c r="BB53" s="86">
        <f t="shared" ca="1" si="17"/>
        <v>0.40727068285533496</v>
      </c>
      <c r="BC53" s="86">
        <f t="shared" ca="1" si="18"/>
        <v>51</v>
      </c>
    </row>
    <row r="54" spans="1:55" ht="16.5" x14ac:dyDescent="0.3">
      <c r="A54" s="9">
        <v>52</v>
      </c>
      <c r="B54" s="101">
        <f t="shared" ca="1" si="8"/>
        <v>49</v>
      </c>
      <c r="C54" s="102">
        <f t="shared" ca="1" si="8"/>
        <v>51</v>
      </c>
      <c r="D54" s="103">
        <f t="shared" ca="1" si="9"/>
        <v>35</v>
      </c>
      <c r="E54" s="156">
        <f t="shared" ca="1" si="10"/>
        <v>32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89">
        <v>54</v>
      </c>
      <c r="AO54" s="89">
        <f t="shared" ca="1" si="14"/>
        <v>25.372362449804715</v>
      </c>
      <c r="AP54" s="89">
        <f ca="1">SMALL($AO$3:$AO$86,ROWS(AO$3:AO54))</f>
        <v>26.786379647863988</v>
      </c>
      <c r="AQ54" s="111">
        <f t="shared" ca="1" si="15"/>
        <v>1.2725672376100219</v>
      </c>
      <c r="AR54" s="111">
        <f t="shared" si="23"/>
        <v>1</v>
      </c>
      <c r="AS54" s="78">
        <f t="shared" ca="1" si="7"/>
        <v>35</v>
      </c>
      <c r="AT54" s="78">
        <f t="shared" ca="1" si="16"/>
        <v>0.59343074261410622</v>
      </c>
      <c r="AU54" s="78">
        <f ca="1">INDEX($AS$3:$AS$86,MATCH(SMALL($AT$3:$AT$86,ROWS(AT$3:AT54)),$AT$3:$AT$86,0))</f>
        <v>49</v>
      </c>
      <c r="AV54" s="78">
        <f ca="1">SMALL($AS$3:$AS$86,ROWS(AV$3:AV54))</f>
        <v>51</v>
      </c>
      <c r="AW54" s="86">
        <f ca="1">VLOOKUP(SMALL($BB$3:$BB$44,AX54),$BB$3:$BC$44,2,0)</f>
        <v>32</v>
      </c>
      <c r="AX54" s="86">
        <f t="shared" si="26"/>
        <v>26</v>
      </c>
      <c r="BA54" s="86">
        <v>52</v>
      </c>
      <c r="BB54" s="86">
        <f t="shared" ca="1" si="17"/>
        <v>0.21737119246644987</v>
      </c>
      <c r="BC54" s="86">
        <f t="shared" ca="1" si="18"/>
        <v>51</v>
      </c>
    </row>
    <row r="55" spans="1:55" ht="16.5" x14ac:dyDescent="0.3">
      <c r="A55" s="9">
        <v>53</v>
      </c>
      <c r="B55" s="101">
        <f t="shared" ca="1" si="8"/>
        <v>35</v>
      </c>
      <c r="C55" s="102">
        <f t="shared" ca="1" si="8"/>
        <v>51</v>
      </c>
      <c r="D55" s="103">
        <f t="shared" ca="1" si="9"/>
        <v>40</v>
      </c>
      <c r="E55" s="156">
        <f t="shared" ca="1" si="10"/>
        <v>33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89">
        <v>53</v>
      </c>
      <c r="AO55" s="89">
        <f t="shared" ca="1" si="14"/>
        <v>25.620390771251525</v>
      </c>
      <c r="AP55" s="89">
        <f ca="1">SMALL($AO$3:$AO$86,ROWS(AO$3:AO55))</f>
        <v>26.838675519881726</v>
      </c>
      <c r="AQ55" s="111">
        <f t="shared" ca="1" si="15"/>
        <v>1.4541453343385609</v>
      </c>
      <c r="AR55" s="111">
        <f t="shared" si="23"/>
        <v>1</v>
      </c>
      <c r="AS55" s="78">
        <f t="shared" ca="1" si="7"/>
        <v>40</v>
      </c>
      <c r="AT55" s="78">
        <f t="shared" ca="1" si="16"/>
        <v>0.82811330379018466</v>
      </c>
      <c r="AU55" s="78">
        <f ca="1">INDEX($AS$3:$AS$86,MATCH(SMALL($AT$3:$AT$86,ROWS(AT$3:AT55)),$AT$3:$AT$86,0))</f>
        <v>35</v>
      </c>
      <c r="AV55" s="78">
        <f ca="1">SMALL($AS$3:$AS$86,ROWS(AV$3:AV55))</f>
        <v>51</v>
      </c>
      <c r="AW55" s="86">
        <f ca="1">VLOOKUP(SMALL($BB$3:$BB$44,AX55),$BB$3:$BC$44,2,0)</f>
        <v>33</v>
      </c>
      <c r="AX55" s="86">
        <f t="shared" si="26"/>
        <v>27</v>
      </c>
      <c r="BA55" s="86">
        <v>53</v>
      </c>
      <c r="BB55" s="86">
        <f t="shared" ca="1" si="17"/>
        <v>0.78607580265055466</v>
      </c>
      <c r="BC55" s="86">
        <f t="shared" ca="1" si="18"/>
        <v>51</v>
      </c>
    </row>
    <row r="56" spans="1:55" ht="16.5" x14ac:dyDescent="0.3">
      <c r="A56" s="9">
        <v>54</v>
      </c>
      <c r="B56" s="101">
        <f t="shared" ca="1" si="8"/>
        <v>53</v>
      </c>
      <c r="C56" s="102">
        <f t="shared" ca="1" si="8"/>
        <v>52</v>
      </c>
      <c r="D56" s="103">
        <f t="shared" ca="1" si="9"/>
        <v>42</v>
      </c>
      <c r="E56" s="156">
        <f t="shared" ca="1" si="10"/>
        <v>52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89">
        <v>52</v>
      </c>
      <c r="AO56" s="89">
        <f t="shared" ca="1" si="14"/>
        <v>10.90320787268503</v>
      </c>
      <c r="AP56" s="89">
        <f ca="1">SMALL($AO$3:$AO$86,ROWS(AO$3:AO56))</f>
        <v>26.88858030441704</v>
      </c>
      <c r="AQ56" s="111">
        <f t="shared" ca="1" si="15"/>
        <v>1.540809489649102</v>
      </c>
      <c r="AR56" s="111">
        <f t="shared" si="23"/>
        <v>1.5</v>
      </c>
      <c r="AS56" s="78">
        <f t="shared" ca="1" si="7"/>
        <v>42</v>
      </c>
      <c r="AT56" s="78">
        <f t="shared" ca="1" si="16"/>
        <v>0.82929479361099911</v>
      </c>
      <c r="AU56" s="78">
        <f ca="1">INDEX($AS$3:$AS$86,MATCH(SMALL($AT$3:$AT$86,ROWS(AT$3:AT56)),$AT$3:$AT$86,0))</f>
        <v>53</v>
      </c>
      <c r="AV56" s="78">
        <f ca="1">SMALL($AS$3:$AS$86,ROWS(AV$3:AV56))</f>
        <v>52</v>
      </c>
      <c r="AW56" s="86">
        <f ca="1">VLOOKUP(SMALL($BB$45:$BB$86,AX56),$BB$45:$BC$86,2,0)</f>
        <v>52</v>
      </c>
      <c r="AX56" s="86">
        <f t="shared" si="26"/>
        <v>27</v>
      </c>
      <c r="BA56" s="86">
        <v>54</v>
      </c>
      <c r="BB56" s="86">
        <f t="shared" ca="1" si="17"/>
        <v>0.50200698039041891</v>
      </c>
      <c r="BC56" s="86">
        <f t="shared" ca="1" si="18"/>
        <v>52</v>
      </c>
    </row>
    <row r="57" spans="1:55" ht="16.5" x14ac:dyDescent="0.3">
      <c r="A57" s="9">
        <v>55</v>
      </c>
      <c r="B57" s="101">
        <f t="shared" ca="1" si="8"/>
        <v>82</v>
      </c>
      <c r="C57" s="102">
        <f t="shared" ca="1" si="8"/>
        <v>52</v>
      </c>
      <c r="D57" s="103">
        <f t="shared" ca="1" si="9"/>
        <v>61</v>
      </c>
      <c r="E57" s="156">
        <f t="shared" ca="1" si="10"/>
        <v>61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89">
        <v>55</v>
      </c>
      <c r="AO57" s="89">
        <f t="shared" ca="1" si="14"/>
        <v>18.069471860473893</v>
      </c>
      <c r="AP57" s="89">
        <f ca="1">SMALL($AO$3:$AO$86,ROWS(AO$3:AO57))</f>
        <v>27.841423277563088</v>
      </c>
      <c r="AQ57" s="111">
        <f t="shared" ca="1" si="15"/>
        <v>2.1865795170807263</v>
      </c>
      <c r="AR57" s="111">
        <f t="shared" si="23"/>
        <v>2</v>
      </c>
      <c r="AS57" s="78">
        <f t="shared" ca="1" si="7"/>
        <v>61</v>
      </c>
      <c r="AT57" s="78">
        <f t="shared" ca="1" si="16"/>
        <v>0.50626448880895225</v>
      </c>
      <c r="AU57" s="78">
        <f ca="1">INDEX($AS$3:$AS$86,MATCH(SMALL($AT$3:$AT$86,ROWS(AT$3:AT57)),$AT$3:$AT$86,0))</f>
        <v>82</v>
      </c>
      <c r="AV57" s="78">
        <f ca="1">SMALL($AS$3:$AS$86,ROWS(AV$3:AV57))</f>
        <v>52</v>
      </c>
      <c r="AW57" s="86">
        <f ca="1">VLOOKUP(SMALL($BB$45:$BB$86,AX57),$BB$45:$BC$86,2,0)</f>
        <v>61</v>
      </c>
      <c r="AX57" s="86">
        <f t="shared" si="26"/>
        <v>28</v>
      </c>
      <c r="BA57" s="86">
        <v>55</v>
      </c>
      <c r="BB57" s="86">
        <f t="shared" ca="1" si="17"/>
        <v>0.99614096384285922</v>
      </c>
      <c r="BC57" s="86">
        <f t="shared" ca="1" si="18"/>
        <v>52</v>
      </c>
    </row>
    <row r="58" spans="1:55" ht="16.5" x14ac:dyDescent="0.3">
      <c r="A58" s="9">
        <v>56</v>
      </c>
      <c r="B58" s="101">
        <f t="shared" ca="1" si="8"/>
        <v>32</v>
      </c>
      <c r="C58" s="102">
        <f t="shared" ca="1" si="8"/>
        <v>52</v>
      </c>
      <c r="D58" s="103">
        <f t="shared" ca="1" si="9"/>
        <v>32</v>
      </c>
      <c r="E58" s="156">
        <f t="shared" ca="1" si="10"/>
        <v>42</v>
      </c>
      <c r="AN58" s="89">
        <v>56</v>
      </c>
      <c r="AO58" s="89">
        <f t="shared" ca="1" si="14"/>
        <v>29.331187049108756</v>
      </c>
      <c r="AP58" s="89">
        <f ca="1">SMALL($AO$3:$AO$86,ROWS(AO$3:AO58))</f>
        <v>27.878247246044289</v>
      </c>
      <c r="AQ58" s="111">
        <f t="shared" ca="1" si="15"/>
        <v>1.1459969488856192</v>
      </c>
      <c r="AR58" s="111">
        <f t="shared" si="23"/>
        <v>1</v>
      </c>
      <c r="AS58" s="78">
        <f t="shared" ca="1" si="7"/>
        <v>32</v>
      </c>
      <c r="AT58" s="78">
        <f t="shared" ca="1" si="16"/>
        <v>0.22581889031590796</v>
      </c>
      <c r="AU58" s="78">
        <f ca="1">INDEX($AS$3:$AS$86,MATCH(SMALL($AT$3:$AT$86,ROWS(AT$3:AT58)),$AT$3:$AT$86,0))</f>
        <v>32</v>
      </c>
      <c r="AV58" s="78">
        <f ca="1">SMALL($AS$3:$AS$86,ROWS(AV$3:AV58))</f>
        <v>52</v>
      </c>
      <c r="AW58" s="86">
        <f ca="1">VLOOKUP(SMALL($BB$3:$BB$44,AX58),$BB$3:$BC$44,2,0)</f>
        <v>42</v>
      </c>
      <c r="AX58" s="86">
        <f t="shared" si="26"/>
        <v>28</v>
      </c>
      <c r="BA58" s="86">
        <v>56</v>
      </c>
      <c r="BB58" s="86">
        <f t="shared" ca="1" si="17"/>
        <v>0.66786791273350565</v>
      </c>
      <c r="BC58" s="86">
        <f t="shared" ca="1" si="18"/>
        <v>52</v>
      </c>
    </row>
    <row r="59" spans="1:55" ht="16.5" x14ac:dyDescent="0.3">
      <c r="A59" s="9">
        <v>57</v>
      </c>
      <c r="B59" s="101">
        <f t="shared" ca="1" si="8"/>
        <v>21</v>
      </c>
      <c r="C59" s="102">
        <f t="shared" ca="1" si="8"/>
        <v>53</v>
      </c>
      <c r="D59" s="103">
        <f t="shared" ca="1" si="9"/>
        <v>35</v>
      </c>
      <c r="E59" s="156">
        <f t="shared" ca="1" si="10"/>
        <v>40</v>
      </c>
      <c r="AN59" s="89">
        <v>58</v>
      </c>
      <c r="AO59" s="89">
        <f t="shared" ca="1" si="14"/>
        <v>22.062046980599622</v>
      </c>
      <c r="AP59" s="89">
        <f ca="1">SMALL($AO$3:$AO$86,ROWS(AO$3:AO59))</f>
        <v>28.173731900628592</v>
      </c>
      <c r="AQ59" s="111">
        <f t="shared" ca="1" si="15"/>
        <v>1.2202577058155173</v>
      </c>
      <c r="AR59" s="111">
        <f t="shared" si="23"/>
        <v>1</v>
      </c>
      <c r="AS59" s="78">
        <f t="shared" ca="1" si="7"/>
        <v>35</v>
      </c>
      <c r="AT59" s="78">
        <f t="shared" ca="1" si="16"/>
        <v>0.27696670145607005</v>
      </c>
      <c r="AU59" s="78">
        <f ca="1">INDEX($AS$3:$AS$86,MATCH(SMALL($AT$3:$AT$86,ROWS(AT$3:AT59)),$AT$3:$AT$86,0))</f>
        <v>21</v>
      </c>
      <c r="AV59" s="78">
        <f ca="1">SMALL($AS$3:$AS$86,ROWS(AV$3:AV59))</f>
        <v>53</v>
      </c>
      <c r="AW59" s="86">
        <f ca="1">VLOOKUP(SMALL($BB$3:$BB$44,AX59),$BB$3:$BC$44,2,0)</f>
        <v>40</v>
      </c>
      <c r="AX59" s="86">
        <f t="shared" si="26"/>
        <v>29</v>
      </c>
      <c r="BA59" s="86">
        <v>57</v>
      </c>
      <c r="BB59" s="86">
        <f t="shared" ca="1" si="17"/>
        <v>0.19618580932863228</v>
      </c>
      <c r="BC59" s="86">
        <f t="shared" ca="1" si="18"/>
        <v>53</v>
      </c>
    </row>
    <row r="60" spans="1:55" ht="16.5" x14ac:dyDescent="0.3">
      <c r="A60" s="9">
        <v>58</v>
      </c>
      <c r="B60" s="101">
        <f t="shared" ca="1" si="8"/>
        <v>84</v>
      </c>
      <c r="C60" s="102">
        <f t="shared" ca="1" si="8"/>
        <v>53</v>
      </c>
      <c r="D60" s="103">
        <f t="shared" ca="1" si="9"/>
        <v>55</v>
      </c>
      <c r="E60" s="156">
        <f t="shared" ca="1" si="10"/>
        <v>82</v>
      </c>
      <c r="AN60" s="89">
        <v>62</v>
      </c>
      <c r="AO60" s="89">
        <f t="shared" ca="1" si="14"/>
        <v>19.703416595555051</v>
      </c>
      <c r="AP60" s="89">
        <f ca="1">SMALL($AO$3:$AO$86,ROWS(AO$3:AO60))</f>
        <v>28.343971566315481</v>
      </c>
      <c r="AQ60" s="111">
        <f t="shared" ca="1" si="15"/>
        <v>1.9094806949228156</v>
      </c>
      <c r="AR60" s="111">
        <f t="shared" si="23"/>
        <v>1.5</v>
      </c>
      <c r="AS60" s="78">
        <f t="shared" ca="1" si="7"/>
        <v>55</v>
      </c>
      <c r="AT60" s="78">
        <f t="shared" ca="1" si="16"/>
        <v>0.74623447320376213</v>
      </c>
      <c r="AU60" s="78">
        <f ca="1">INDEX($AS$3:$AS$86,MATCH(SMALL($AT$3:$AT$86,ROWS(AT$3:AT60)),$AT$3:$AT$86,0))</f>
        <v>84</v>
      </c>
      <c r="AV60" s="78">
        <f ca="1">SMALL($AS$3:$AS$86,ROWS(AV$3:AV60))</f>
        <v>53</v>
      </c>
      <c r="AW60" s="86">
        <f ca="1">VLOOKUP(SMALL($BB$45:$BB$86,AX60),$BB$45:$BC$86,2,0)</f>
        <v>82</v>
      </c>
      <c r="AX60" s="86">
        <f t="shared" si="26"/>
        <v>29</v>
      </c>
      <c r="BA60" s="86">
        <v>58</v>
      </c>
      <c r="BB60" s="86">
        <f t="shared" ca="1" si="17"/>
        <v>0.90081322637808792</v>
      </c>
      <c r="BC60" s="86">
        <f t="shared" ca="1" si="18"/>
        <v>53</v>
      </c>
    </row>
    <row r="61" spans="1:55" ht="16.5" x14ac:dyDescent="0.3">
      <c r="A61" s="9">
        <v>59</v>
      </c>
      <c r="B61" s="101">
        <f t="shared" ca="1" si="8"/>
        <v>45</v>
      </c>
      <c r="C61" s="102">
        <f t="shared" ca="1" si="8"/>
        <v>54</v>
      </c>
      <c r="D61" s="103">
        <f t="shared" ca="1" si="9"/>
        <v>84</v>
      </c>
      <c r="E61" s="156">
        <f t="shared" ca="1" si="10"/>
        <v>68</v>
      </c>
      <c r="AN61" s="89">
        <v>57</v>
      </c>
      <c r="AO61" s="89">
        <f t="shared" ca="1" si="14"/>
        <v>25.432944095510337</v>
      </c>
      <c r="AP61" s="89">
        <f ca="1">SMALL($AO$3:$AO$86,ROWS(AO$3:AO61))</f>
        <v>28.444111061751684</v>
      </c>
      <c r="AQ61" s="111">
        <f t="shared" ca="1" si="15"/>
        <v>2.9186584633687409</v>
      </c>
      <c r="AR61" s="111">
        <f t="shared" si="23"/>
        <v>2</v>
      </c>
      <c r="AS61" s="78">
        <f t="shared" ca="1" si="7"/>
        <v>84</v>
      </c>
      <c r="AT61" s="78">
        <f t="shared" ca="1" si="16"/>
        <v>0.6784360522651065</v>
      </c>
      <c r="AU61" s="78">
        <f ca="1">INDEX($AS$3:$AS$86,MATCH(SMALL($AT$3:$AT$86,ROWS(AT$3:AT61)),$AT$3:$AT$86,0))</f>
        <v>45</v>
      </c>
      <c r="AV61" s="78">
        <f ca="1">SMALL($AS$3:$AS$86,ROWS(AV$3:AV61))</f>
        <v>54</v>
      </c>
      <c r="AW61" s="86">
        <f ca="1">VLOOKUP(SMALL($BB$45:$BB$86,AX61),$BB$45:$BC$86,2,0)</f>
        <v>68</v>
      </c>
      <c r="AX61" s="86">
        <f t="shared" si="26"/>
        <v>30</v>
      </c>
      <c r="BA61" s="86">
        <v>59</v>
      </c>
      <c r="BB61" s="86">
        <f t="shared" ca="1" si="17"/>
        <v>0.82632355833899074</v>
      </c>
      <c r="BC61" s="86">
        <f t="shared" ca="1" si="18"/>
        <v>54</v>
      </c>
    </row>
    <row r="62" spans="1:55" ht="16.5" x14ac:dyDescent="0.3">
      <c r="A62" s="9">
        <v>60</v>
      </c>
      <c r="B62" s="101">
        <f t="shared" ca="1" si="8"/>
        <v>61</v>
      </c>
      <c r="C62" s="102">
        <f t="shared" ca="1" si="8"/>
        <v>55</v>
      </c>
      <c r="D62" s="103">
        <f t="shared" ca="1" si="9"/>
        <v>50</v>
      </c>
      <c r="E62" s="156">
        <f t="shared" ca="1" si="10"/>
        <v>43</v>
      </c>
      <c r="AN62" s="89">
        <v>59</v>
      </c>
      <c r="AO62" s="89">
        <f t="shared" ca="1" si="14"/>
        <v>32.534128312170189</v>
      </c>
      <c r="AP62" s="89">
        <f ca="1">SMALL($AO$3:$AO$86,ROWS(AO$3:AO62))</f>
        <v>28.585344551903088</v>
      </c>
      <c r="AQ62" s="111">
        <f t="shared" ca="1" si="15"/>
        <v>1.7197317084516031</v>
      </c>
      <c r="AR62" s="111">
        <f t="shared" si="23"/>
        <v>1</v>
      </c>
      <c r="AS62" s="78">
        <f t="shared" ca="1" si="7"/>
        <v>50</v>
      </c>
      <c r="AT62" s="78">
        <f t="shared" ca="1" si="16"/>
        <v>0.85149944126649846</v>
      </c>
      <c r="AU62" s="78">
        <f ca="1">INDEX($AS$3:$AS$86,MATCH(SMALL($AT$3:$AT$86,ROWS(AT$3:AT62)),$AT$3:$AT$86,0))</f>
        <v>61</v>
      </c>
      <c r="AV62" s="78">
        <f ca="1">SMALL($AS$3:$AS$86,ROWS(AV$3:AV62))</f>
        <v>55</v>
      </c>
      <c r="AW62" s="86">
        <f ca="1">VLOOKUP(SMALL($BB$3:$BB$44,AX62),$BB$3:$BC$44,2,0)</f>
        <v>43</v>
      </c>
      <c r="AX62" s="86">
        <f t="shared" si="26"/>
        <v>30</v>
      </c>
      <c r="BA62" s="86">
        <v>60</v>
      </c>
      <c r="BB62" s="86">
        <f t="shared" ca="1" si="17"/>
        <v>0.87303864988699587</v>
      </c>
      <c r="BC62" s="86">
        <f t="shared" ca="1" si="18"/>
        <v>55</v>
      </c>
    </row>
    <row r="63" spans="1:55" ht="16.5" x14ac:dyDescent="0.3">
      <c r="A63" s="9">
        <v>61</v>
      </c>
      <c r="B63" s="101">
        <f t="shared" ca="1" si="8"/>
        <v>74</v>
      </c>
      <c r="C63" s="102">
        <f t="shared" ca="1" si="8"/>
        <v>56</v>
      </c>
      <c r="D63" s="103">
        <f t="shared" ca="1" si="9"/>
        <v>56</v>
      </c>
      <c r="E63" s="156">
        <f t="shared" ca="1" si="10"/>
        <v>40</v>
      </c>
      <c r="AN63" s="89">
        <v>60</v>
      </c>
      <c r="AO63" s="89">
        <f t="shared" ca="1" si="14"/>
        <v>24.361393286605697</v>
      </c>
      <c r="AP63" s="89">
        <f ca="1">SMALL($AO$3:$AO$86,ROWS(AO$3:AO63))</f>
        <v>28.616249376194531</v>
      </c>
      <c r="AQ63" s="111">
        <f t="shared" ca="1" si="15"/>
        <v>1.9369007927843416</v>
      </c>
      <c r="AR63" s="111">
        <f t="shared" si="23"/>
        <v>1</v>
      </c>
      <c r="AS63" s="78">
        <f t="shared" ca="1" si="7"/>
        <v>56</v>
      </c>
      <c r="AT63" s="78">
        <f t="shared" ca="1" si="16"/>
        <v>5.7334332432710133E-2</v>
      </c>
      <c r="AU63" s="78">
        <f ca="1">INDEX($AS$3:$AS$86,MATCH(SMALL($AT$3:$AT$86,ROWS(AT$3:AT63)),$AT$3:$AT$86,0))</f>
        <v>74</v>
      </c>
      <c r="AV63" s="78">
        <f ca="1">SMALL($AS$3:$AS$86,ROWS(AV$3:AV63))</f>
        <v>56</v>
      </c>
      <c r="AW63" s="86">
        <f ca="1">VLOOKUP(SMALL($BB$3:$BB$44,AX63),$BB$3:$BC$44,2,0)</f>
        <v>40</v>
      </c>
      <c r="AX63" s="86">
        <f t="shared" si="26"/>
        <v>31</v>
      </c>
      <c r="BA63" s="86">
        <v>61</v>
      </c>
      <c r="BB63" s="86">
        <f t="shared" ca="1" si="17"/>
        <v>0.8115963962513193</v>
      </c>
      <c r="BC63" s="86">
        <f t="shared" ca="1" si="18"/>
        <v>56</v>
      </c>
    </row>
    <row r="64" spans="1:55" ht="16.5" x14ac:dyDescent="0.3">
      <c r="A64" s="9">
        <v>62</v>
      </c>
      <c r="B64" s="101">
        <f t="shared" ca="1" si="8"/>
        <v>31</v>
      </c>
      <c r="C64" s="102">
        <f t="shared" ca="1" si="8"/>
        <v>56</v>
      </c>
      <c r="D64" s="103">
        <f t="shared" ca="1" si="9"/>
        <v>61</v>
      </c>
      <c r="E64" s="156">
        <f t="shared" ca="1" si="10"/>
        <v>51</v>
      </c>
      <c r="AN64" s="89">
        <v>61</v>
      </c>
      <c r="AO64" s="89">
        <f t="shared" ca="1" si="14"/>
        <v>22.350652704381687</v>
      </c>
      <c r="AP64" s="89">
        <f ca="1">SMALL($AO$3:$AO$86,ROWS(AO$3:AO64))</f>
        <v>28.944578510489528</v>
      </c>
      <c r="AQ64" s="111">
        <f t="shared" ca="1" si="15"/>
        <v>2.089566269443468</v>
      </c>
      <c r="AR64" s="111">
        <f t="shared" si="23"/>
        <v>1.5</v>
      </c>
      <c r="AS64" s="78">
        <f t="shared" ca="1" si="7"/>
        <v>61</v>
      </c>
      <c r="AT64" s="78">
        <f t="shared" ca="1" si="16"/>
        <v>0.69519413309500888</v>
      </c>
      <c r="AU64" s="78">
        <f ca="1">INDEX($AS$3:$AS$86,MATCH(SMALL($AT$3:$AT$86,ROWS(AT$3:AT64)),$AT$3:$AT$86,0))</f>
        <v>31</v>
      </c>
      <c r="AV64" s="78">
        <f ca="1">SMALL($AS$3:$AS$86,ROWS(AV$3:AV64))</f>
        <v>56</v>
      </c>
      <c r="AW64" s="86">
        <f ca="1">VLOOKUP(SMALL($BB$45:$BB$86,AX64),$BB$45:$BC$86,2,0)</f>
        <v>51</v>
      </c>
      <c r="AX64" s="86">
        <f t="shared" si="26"/>
        <v>31</v>
      </c>
      <c r="BA64" s="86">
        <v>62</v>
      </c>
      <c r="BB64" s="86">
        <f t="shared" ca="1" si="17"/>
        <v>0.56488131016653753</v>
      </c>
      <c r="BC64" s="86">
        <f t="shared" ca="1" si="18"/>
        <v>56</v>
      </c>
    </row>
    <row r="65" spans="1:55" ht="16.5" x14ac:dyDescent="0.3">
      <c r="A65" s="9">
        <v>63</v>
      </c>
      <c r="B65" s="101">
        <f t="shared" ca="1" si="8"/>
        <v>51</v>
      </c>
      <c r="C65" s="102">
        <f t="shared" ca="1" si="8"/>
        <v>56</v>
      </c>
      <c r="D65" s="103">
        <f t="shared" ca="1" si="9"/>
        <v>67</v>
      </c>
      <c r="E65" s="156">
        <f t="shared" ca="1" si="10"/>
        <v>49</v>
      </c>
      <c r="AN65" s="89">
        <v>64</v>
      </c>
      <c r="AO65" s="89">
        <f t="shared" ca="1" si="14"/>
        <v>24.926693429857849</v>
      </c>
      <c r="AP65" s="89">
        <f ca="1">SMALL($AO$3:$AO$86,ROWS(AO$3:AO65))</f>
        <v>29.331187049108756</v>
      </c>
      <c r="AQ65" s="111">
        <f t="shared" ca="1" si="15"/>
        <v>2.2589752734434181</v>
      </c>
      <c r="AR65" s="111">
        <f t="shared" si="23"/>
        <v>2</v>
      </c>
      <c r="AS65" s="78">
        <f t="shared" ca="1" si="7"/>
        <v>67</v>
      </c>
      <c r="AT65" s="78">
        <f t="shared" ca="1" si="16"/>
        <v>0.32269190120339897</v>
      </c>
      <c r="AU65" s="78">
        <f ca="1">INDEX($AS$3:$AS$86,MATCH(SMALL($AT$3:$AT$86,ROWS(AT$3:AT65)),$AT$3:$AT$86,0))</f>
        <v>51</v>
      </c>
      <c r="AV65" s="78">
        <f ca="1">SMALL($AS$3:$AS$86,ROWS(AV$3:AV65))</f>
        <v>56</v>
      </c>
      <c r="AW65" s="86">
        <f ca="1">VLOOKUP(SMALL($BB$45:$BB$86,AX65),$BB$45:$BC$86,2,0)</f>
        <v>49</v>
      </c>
      <c r="AX65" s="86">
        <f t="shared" si="26"/>
        <v>32</v>
      </c>
      <c r="BA65" s="86">
        <v>63</v>
      </c>
      <c r="BB65" s="86">
        <f t="shared" ca="1" si="17"/>
        <v>0.55805752134252884</v>
      </c>
      <c r="BC65" s="86">
        <f t="shared" ca="1" si="18"/>
        <v>56</v>
      </c>
    </row>
    <row r="66" spans="1:55" ht="16.5" x14ac:dyDescent="0.3">
      <c r="A66" s="9">
        <v>64</v>
      </c>
      <c r="B66" s="101">
        <f t="shared" ca="1" si="8"/>
        <v>52</v>
      </c>
      <c r="C66" s="102">
        <f t="shared" ca="1" si="8"/>
        <v>57</v>
      </c>
      <c r="D66" s="103">
        <f t="shared" ca="1" si="9"/>
        <v>53</v>
      </c>
      <c r="E66" s="156">
        <f t="shared" ca="1" si="10"/>
        <v>44</v>
      </c>
      <c r="AN66" s="89">
        <v>63</v>
      </c>
      <c r="AO66" s="89">
        <f t="shared" ca="1" si="14"/>
        <v>29.555442283397728</v>
      </c>
      <c r="AP66" s="89">
        <f ca="1">SMALL($AO$3:$AO$86,ROWS(AO$3:AO66))</f>
        <v>29.347214737379602</v>
      </c>
      <c r="AQ66" s="111">
        <f t="shared" ca="1" si="15"/>
        <v>1.7806297304307059</v>
      </c>
      <c r="AR66" s="111">
        <f t="shared" si="23"/>
        <v>1</v>
      </c>
      <c r="AS66" s="78">
        <f t="shared" ca="1" si="7"/>
        <v>53</v>
      </c>
      <c r="AT66" s="78">
        <f t="shared" ca="1" si="16"/>
        <v>0.59343451614511633</v>
      </c>
      <c r="AU66" s="78">
        <f ca="1">INDEX($AS$3:$AS$86,MATCH(SMALL($AT$3:$AT$86,ROWS(AT$3:AT66)),$AT$3:$AT$86,0))</f>
        <v>52</v>
      </c>
      <c r="AV66" s="78">
        <f ca="1">SMALL($AS$3:$AS$86,ROWS(AV$3:AV66))</f>
        <v>57</v>
      </c>
      <c r="AW66" s="86">
        <f ca="1">VLOOKUP(SMALL($BB$3:$BB$44,AX66),$BB$3:$BC$44,2,0)</f>
        <v>44</v>
      </c>
      <c r="AX66" s="86">
        <f t="shared" si="26"/>
        <v>32</v>
      </c>
      <c r="BA66" s="86">
        <v>64</v>
      </c>
      <c r="BB66" s="86">
        <f t="shared" ca="1" si="17"/>
        <v>0.46559326090334785</v>
      </c>
      <c r="BC66" s="86">
        <f t="shared" ca="1" si="18"/>
        <v>57</v>
      </c>
    </row>
    <row r="67" spans="1:55" ht="16.5" x14ac:dyDescent="0.3">
      <c r="A67" s="9">
        <v>65</v>
      </c>
      <c r="B67" s="101">
        <f t="shared" ca="1" si="8"/>
        <v>55</v>
      </c>
      <c r="C67" s="102">
        <f t="shared" ca="1" si="8"/>
        <v>58</v>
      </c>
      <c r="D67" s="103">
        <f t="shared" ca="1" si="9"/>
        <v>31</v>
      </c>
      <c r="E67" s="156">
        <f t="shared" ca="1" si="10"/>
        <v>32</v>
      </c>
      <c r="AN67" s="89">
        <v>68</v>
      </c>
      <c r="AO67" s="89">
        <f t="shared" ca="1" si="14"/>
        <v>26.451030129478042</v>
      </c>
      <c r="AP67" s="89">
        <f ca="1">SMALL($AO$3:$AO$86,ROWS(AO$3:AO67))</f>
        <v>29.555442283397728</v>
      </c>
      <c r="AQ67" s="111">
        <f t="shared" ca="1" si="15"/>
        <v>1.0326512815559707</v>
      </c>
      <c r="AR67" s="111">
        <f t="shared" si="23"/>
        <v>1</v>
      </c>
      <c r="AS67" s="78">
        <f t="shared" ref="AS67:AS86" ca="1" si="27">ROUNDUP(AP67*AQ67,0)</f>
        <v>31</v>
      </c>
      <c r="AT67" s="78">
        <f t="shared" ca="1" si="16"/>
        <v>0.55353878636755349</v>
      </c>
      <c r="AU67" s="78">
        <f ca="1">INDEX($AS$3:$AS$86,MATCH(SMALL($AT$3:$AT$86,ROWS(AT$3:AT67)),$AT$3:$AT$86,0))</f>
        <v>55</v>
      </c>
      <c r="AV67" s="78">
        <f ca="1">SMALL($AS$3:$AS$86,ROWS(AV$3:AV67))</f>
        <v>58</v>
      </c>
      <c r="AW67" s="86">
        <f ca="1">VLOOKUP(SMALL($BB$3:$BB$44,AX67),$BB$3:$BC$44,2,0)</f>
        <v>32</v>
      </c>
      <c r="AX67" s="86">
        <f t="shared" si="26"/>
        <v>33</v>
      </c>
      <c r="BA67" s="86">
        <v>65</v>
      </c>
      <c r="BB67" s="86">
        <f t="shared" ca="1" si="17"/>
        <v>4.5593726162797332E-2</v>
      </c>
      <c r="BC67" s="86">
        <f t="shared" ca="1" si="18"/>
        <v>58</v>
      </c>
    </row>
    <row r="68" spans="1:55" ht="16.5" x14ac:dyDescent="0.3">
      <c r="A68" s="9">
        <v>66</v>
      </c>
      <c r="B68" s="101">
        <f t="shared" ref="B68:C86" ca="1" si="28">AU68</f>
        <v>44</v>
      </c>
      <c r="C68" s="102">
        <f t="shared" ca="1" si="28"/>
        <v>59</v>
      </c>
      <c r="D68" s="103">
        <f t="shared" ref="D68:D86" ca="1" si="29">AS68</f>
        <v>62</v>
      </c>
      <c r="E68" s="156">
        <f t="shared" ref="E68:E86" ca="1" si="30">AW68</f>
        <v>62</v>
      </c>
      <c r="AN68" s="89">
        <v>66</v>
      </c>
      <c r="AO68" s="89">
        <f t="shared" ref="AO68:AO86" ca="1" si="31">ABS(_xlfn.NORM.INV(RAND(),$AQ$1,$AS$1))</f>
        <v>26.225141275985489</v>
      </c>
      <c r="AP68" s="89">
        <f ca="1">SMALL($AO$3:$AO$86,ROWS(AO$3:AO68))</f>
        <v>29.57397963083627</v>
      </c>
      <c r="AQ68" s="111">
        <f t="shared" ref="AQ68:AQ86" ca="1" si="32">AR68+RAND()</f>
        <v>2.0677375523414634</v>
      </c>
      <c r="AR68" s="111">
        <f t="shared" si="23"/>
        <v>1.5</v>
      </c>
      <c r="AS68" s="78">
        <f t="shared" ca="1" si="27"/>
        <v>62</v>
      </c>
      <c r="AT68" s="78">
        <f t="shared" ref="AT68:AT86" ca="1" si="33">RAND()</f>
        <v>0.35281664383768474</v>
      </c>
      <c r="AU68" s="78">
        <f ca="1">INDEX($AS$3:$AS$86,MATCH(SMALL($AT$3:$AT$86,ROWS(AT$3:AT68)),$AT$3:$AT$86,0))</f>
        <v>44</v>
      </c>
      <c r="AV68" s="78">
        <f ca="1">SMALL($AS$3:$AS$86,ROWS(AV$3:AV68))</f>
        <v>59</v>
      </c>
      <c r="AW68" s="86">
        <f ca="1">VLOOKUP(SMALL($BB$45:$BB$86,AX68),$BB$45:$BC$86,2,0)</f>
        <v>62</v>
      </c>
      <c r="AX68" s="86">
        <f t="shared" si="26"/>
        <v>33</v>
      </c>
      <c r="BA68" s="86">
        <v>66</v>
      </c>
      <c r="BB68" s="86">
        <f t="shared" ref="BB68:BB86" ca="1" si="34">RAND()</f>
        <v>0.65490943772679611</v>
      </c>
      <c r="BC68" s="86">
        <f t="shared" ref="BC68:BC86" ca="1" si="35">AV68</f>
        <v>59</v>
      </c>
    </row>
    <row r="69" spans="1:55" ht="16.5" x14ac:dyDescent="0.3">
      <c r="A69" s="9">
        <v>67</v>
      </c>
      <c r="B69" s="101">
        <f t="shared" ca="1" si="28"/>
        <v>81</v>
      </c>
      <c r="C69" s="102">
        <f t="shared" ca="1" si="28"/>
        <v>59</v>
      </c>
      <c r="D69" s="103">
        <f t="shared" ca="1" si="29"/>
        <v>82</v>
      </c>
      <c r="E69" s="156">
        <f t="shared" ca="1" si="30"/>
        <v>56</v>
      </c>
      <c r="AN69" s="89">
        <v>67</v>
      </c>
      <c r="AO69" s="89">
        <f t="shared" ca="1" si="31"/>
        <v>26.838675519881726</v>
      </c>
      <c r="AP69" s="89">
        <f ca="1">SMALL($AO$3:$AO$86,ROWS(AO$3:AO69))</f>
        <v>29.650247250799328</v>
      </c>
      <c r="AQ69" s="111">
        <f t="shared" ca="1" si="32"/>
        <v>2.7566572100775328</v>
      </c>
      <c r="AR69" s="111">
        <f t="shared" si="23"/>
        <v>2</v>
      </c>
      <c r="AS69" s="78">
        <f t="shared" ca="1" si="27"/>
        <v>82</v>
      </c>
      <c r="AT69" s="78">
        <f t="shared" ca="1" si="33"/>
        <v>0.61107392540681793</v>
      </c>
      <c r="AU69" s="78">
        <f ca="1">INDEX($AS$3:$AS$86,MATCH(SMALL($AT$3:$AT$86,ROWS(AT$3:AT69)),$AT$3:$AT$86,0))</f>
        <v>81</v>
      </c>
      <c r="AV69" s="78">
        <f ca="1">SMALL($AS$3:$AS$86,ROWS(AV$3:AV69))</f>
        <v>59</v>
      </c>
      <c r="AW69" s="86">
        <f ca="1">VLOOKUP(SMALL($BB$45:$BB$86,AX69),$BB$45:$BC$86,2,0)</f>
        <v>56</v>
      </c>
      <c r="AX69" s="86">
        <f t="shared" si="26"/>
        <v>34</v>
      </c>
      <c r="BA69" s="86">
        <v>67</v>
      </c>
      <c r="BB69" s="86">
        <f t="shared" ca="1" si="34"/>
        <v>5.5247514602124737E-3</v>
      </c>
      <c r="BC69" s="86">
        <f t="shared" ca="1" si="35"/>
        <v>59</v>
      </c>
    </row>
    <row r="70" spans="1:55" ht="16.5" x14ac:dyDescent="0.3">
      <c r="A70" s="9">
        <v>68</v>
      </c>
      <c r="B70" s="101">
        <f t="shared" ca="1" si="28"/>
        <v>45</v>
      </c>
      <c r="C70" s="102">
        <f t="shared" ca="1" si="28"/>
        <v>61</v>
      </c>
      <c r="D70" s="103">
        <f t="shared" ca="1" si="29"/>
        <v>41</v>
      </c>
      <c r="E70" s="156">
        <f t="shared" ca="1" si="30"/>
        <v>36</v>
      </c>
      <c r="AN70" s="89">
        <v>65</v>
      </c>
      <c r="AO70" s="89">
        <f t="shared" ca="1" si="31"/>
        <v>29.867144908367159</v>
      </c>
      <c r="AP70" s="89">
        <f ca="1">SMALL($AO$3:$AO$86,ROWS(AO$3:AO70))</f>
        <v>29.809143724853936</v>
      </c>
      <c r="AQ70" s="111">
        <f t="shared" ca="1" si="32"/>
        <v>1.347898108915776</v>
      </c>
      <c r="AR70" s="111">
        <f t="shared" si="23"/>
        <v>1</v>
      </c>
      <c r="AS70" s="78">
        <f t="shared" ca="1" si="27"/>
        <v>41</v>
      </c>
      <c r="AT70" s="78">
        <f t="shared" ca="1" si="33"/>
        <v>0.14460232967968689</v>
      </c>
      <c r="AU70" s="78">
        <f ca="1">INDEX($AS$3:$AS$86,MATCH(SMALL($AT$3:$AT$86,ROWS(AT$3:AT70)),$AT$3:$AT$86,0))</f>
        <v>45</v>
      </c>
      <c r="AV70" s="78">
        <f ca="1">SMALL($AS$3:$AS$86,ROWS(AV$3:AV70))</f>
        <v>61</v>
      </c>
      <c r="AW70" s="86">
        <f ca="1">VLOOKUP(SMALL($BB$3:$BB$44,AX70),$BB$3:$BC$44,2,0)</f>
        <v>36</v>
      </c>
      <c r="AX70" s="86">
        <f t="shared" si="26"/>
        <v>34</v>
      </c>
      <c r="BA70" s="86">
        <v>68</v>
      </c>
      <c r="BB70" s="86">
        <f t="shared" ca="1" si="34"/>
        <v>0.42274720747517125</v>
      </c>
      <c r="BC70" s="86">
        <f t="shared" ca="1" si="35"/>
        <v>61</v>
      </c>
    </row>
    <row r="71" spans="1:55" ht="16.5" x14ac:dyDescent="0.3">
      <c r="A71" s="9">
        <v>69</v>
      </c>
      <c r="B71" s="101">
        <f t="shared" ca="1" si="28"/>
        <v>43</v>
      </c>
      <c r="C71" s="102">
        <f t="shared" ca="1" si="28"/>
        <v>61</v>
      </c>
      <c r="D71" s="103">
        <f t="shared" ca="1" si="29"/>
        <v>39</v>
      </c>
      <c r="E71" s="156">
        <f t="shared" ca="1" si="30"/>
        <v>33</v>
      </c>
      <c r="AN71" s="89">
        <v>69</v>
      </c>
      <c r="AO71" s="89">
        <f t="shared" ca="1" si="31"/>
        <v>26.450261516187801</v>
      </c>
      <c r="AP71" s="89">
        <f ca="1">SMALL($AO$3:$AO$86,ROWS(AO$3:AO71))</f>
        <v>29.867144908367159</v>
      </c>
      <c r="AQ71" s="111">
        <f t="shared" ca="1" si="32"/>
        <v>1.295705339550034</v>
      </c>
      <c r="AR71" s="111">
        <f t="shared" si="23"/>
        <v>1</v>
      </c>
      <c r="AS71" s="78">
        <f t="shared" ca="1" si="27"/>
        <v>39</v>
      </c>
      <c r="AT71" s="78">
        <f t="shared" ca="1" si="33"/>
        <v>0.96737037749656185</v>
      </c>
      <c r="AU71" s="78">
        <f ca="1">INDEX($AS$3:$AS$86,MATCH(SMALL($AT$3:$AT$86,ROWS(AT$3:AT71)),$AT$3:$AT$86,0))</f>
        <v>43</v>
      </c>
      <c r="AV71" s="78">
        <f ca="1">SMALL($AS$3:$AS$86,ROWS(AV$3:AV71))</f>
        <v>61</v>
      </c>
      <c r="AW71" s="86">
        <f ca="1">VLOOKUP(SMALL($BB$3:$BB$44,AX71),$BB$3:$BC$44,2,0)</f>
        <v>33</v>
      </c>
      <c r="AX71" s="86">
        <f t="shared" si="26"/>
        <v>35</v>
      </c>
      <c r="BA71" s="86">
        <v>69</v>
      </c>
      <c r="BB71" s="86">
        <f t="shared" ca="1" si="34"/>
        <v>0.69138861237045213</v>
      </c>
      <c r="BC71" s="86">
        <f t="shared" ca="1" si="35"/>
        <v>61</v>
      </c>
    </row>
    <row r="72" spans="1:55" ht="16.5" x14ac:dyDescent="0.3">
      <c r="A72" s="9">
        <v>70</v>
      </c>
      <c r="B72" s="101">
        <f t="shared" ca="1" si="28"/>
        <v>40</v>
      </c>
      <c r="C72" s="102">
        <f t="shared" ca="1" si="28"/>
        <v>62</v>
      </c>
      <c r="D72" s="103">
        <f t="shared" ca="1" si="29"/>
        <v>65</v>
      </c>
      <c r="E72" s="156">
        <f t="shared" ca="1" si="30"/>
        <v>54</v>
      </c>
      <c r="AN72" s="89">
        <v>70</v>
      </c>
      <c r="AO72" s="89">
        <f t="shared" ca="1" si="31"/>
        <v>25.46032956698804</v>
      </c>
      <c r="AP72" s="89">
        <f ca="1">SMALL($AO$3:$AO$86,ROWS(AO$3:AO72))</f>
        <v>29.911231225424963</v>
      </c>
      <c r="AQ72" s="111">
        <f t="shared" ca="1" si="32"/>
        <v>2.1633560874433719</v>
      </c>
      <c r="AR72" s="111">
        <f t="shared" ref="AR72:AR86" si="36">AR68</f>
        <v>1.5</v>
      </c>
      <c r="AS72" s="78">
        <f t="shared" ca="1" si="27"/>
        <v>65</v>
      </c>
      <c r="AT72" s="78">
        <f t="shared" ca="1" si="33"/>
        <v>0.54381418803996417</v>
      </c>
      <c r="AU72" s="78">
        <f ca="1">INDEX($AS$3:$AS$86,MATCH(SMALL($AT$3:$AT$86,ROWS(AT$3:AT72)),$AT$3:$AT$86,0))</f>
        <v>40</v>
      </c>
      <c r="AV72" s="78">
        <f ca="1">SMALL($AS$3:$AS$86,ROWS(AV$3:AV72))</f>
        <v>62</v>
      </c>
      <c r="AW72" s="86">
        <f ca="1">VLOOKUP(SMALL($BB$45:$BB$86,AX72),$BB$45:$BC$86,2,0)</f>
        <v>54</v>
      </c>
      <c r="AX72" s="86">
        <f t="shared" si="26"/>
        <v>35</v>
      </c>
      <c r="BA72" s="86">
        <v>70</v>
      </c>
      <c r="BB72" s="86">
        <f t="shared" ca="1" si="34"/>
        <v>0.79629371654433034</v>
      </c>
      <c r="BC72" s="86">
        <f t="shared" ca="1" si="35"/>
        <v>62</v>
      </c>
    </row>
    <row r="73" spans="1:55" ht="16.5" x14ac:dyDescent="0.3">
      <c r="A73" s="9">
        <v>71</v>
      </c>
      <c r="B73" s="101">
        <f t="shared" ca="1" si="28"/>
        <v>42</v>
      </c>
      <c r="C73" s="102">
        <f t="shared" ca="1" si="28"/>
        <v>65</v>
      </c>
      <c r="D73" s="103">
        <f t="shared" ca="1" si="29"/>
        <v>65</v>
      </c>
      <c r="E73" s="156">
        <f t="shared" ca="1" si="30"/>
        <v>49</v>
      </c>
      <c r="AN73" s="89">
        <v>72</v>
      </c>
      <c r="AO73" s="89">
        <f t="shared" ca="1" si="31"/>
        <v>32.648226336595215</v>
      </c>
      <c r="AP73" s="89">
        <f ca="1">SMALL($AO$3:$AO$86,ROWS(AO$3:AO73))</f>
        <v>30.301513216601474</v>
      </c>
      <c r="AQ73" s="111">
        <f t="shared" ca="1" si="32"/>
        <v>2.1309421349425754</v>
      </c>
      <c r="AR73" s="111">
        <f t="shared" si="36"/>
        <v>2</v>
      </c>
      <c r="AS73" s="78">
        <f t="shared" ca="1" si="27"/>
        <v>65</v>
      </c>
      <c r="AT73" s="78">
        <f t="shared" ca="1" si="33"/>
        <v>0.22448379835569232</v>
      </c>
      <c r="AU73" s="78">
        <f ca="1">INDEX($AS$3:$AS$86,MATCH(SMALL($AT$3:$AT$86,ROWS(AT$3:AT73)),$AT$3:$AT$86,0))</f>
        <v>42</v>
      </c>
      <c r="AV73" s="78">
        <f ca="1">SMALL($AS$3:$AS$86,ROWS(AV$3:AV73))</f>
        <v>65</v>
      </c>
      <c r="AW73" s="86">
        <f ca="1">VLOOKUP(SMALL($BB$45:$BB$86,AX73),$BB$45:$BC$86,2,0)</f>
        <v>49</v>
      </c>
      <c r="AX73" s="86">
        <f t="shared" si="26"/>
        <v>36</v>
      </c>
      <c r="BA73" s="86">
        <v>71</v>
      </c>
      <c r="BB73" s="86">
        <f t="shared" ca="1" si="34"/>
        <v>7.9356584332403557E-2</v>
      </c>
      <c r="BC73" s="86">
        <f t="shared" ca="1" si="35"/>
        <v>65</v>
      </c>
    </row>
    <row r="74" spans="1:55" ht="16.5" x14ac:dyDescent="0.3">
      <c r="A74" s="9">
        <v>72</v>
      </c>
      <c r="B74" s="101">
        <f t="shared" ca="1" si="28"/>
        <v>88</v>
      </c>
      <c r="C74" s="102">
        <f t="shared" ca="1" si="28"/>
        <v>65</v>
      </c>
      <c r="D74" s="103">
        <f t="shared" ca="1" si="29"/>
        <v>49</v>
      </c>
      <c r="E74" s="156">
        <f t="shared" ca="1" si="30"/>
        <v>42</v>
      </c>
      <c r="AN74" s="89">
        <v>71</v>
      </c>
      <c r="AO74" s="89">
        <f t="shared" ca="1" si="31"/>
        <v>19.8031382753895</v>
      </c>
      <c r="AP74" s="89">
        <f ca="1">SMALL($AO$3:$AO$86,ROWS(AO$3:AO74))</f>
        <v>30.420996730776096</v>
      </c>
      <c r="AQ74" s="111">
        <f t="shared" ca="1" si="32"/>
        <v>1.5811775026706314</v>
      </c>
      <c r="AR74" s="111">
        <f t="shared" si="36"/>
        <v>1</v>
      </c>
      <c r="AS74" s="78">
        <f t="shared" ca="1" si="27"/>
        <v>49</v>
      </c>
      <c r="AT74" s="78">
        <f t="shared" ca="1" si="33"/>
        <v>0.58041995073700381</v>
      </c>
      <c r="AU74" s="78">
        <f ca="1">INDEX($AS$3:$AS$86,MATCH(SMALL($AT$3:$AT$86,ROWS(AT$3:AT74)),$AT$3:$AT$86,0))</f>
        <v>88</v>
      </c>
      <c r="AV74" s="78">
        <f ca="1">SMALL($AS$3:$AS$86,ROWS(AV$3:AV74))</f>
        <v>65</v>
      </c>
      <c r="AW74" s="86">
        <f ca="1">VLOOKUP(SMALL($BB$3:$BB$44,AX74),$BB$3:$BC$44,2,0)</f>
        <v>42</v>
      </c>
      <c r="AX74" s="86">
        <f t="shared" si="26"/>
        <v>36</v>
      </c>
      <c r="BA74" s="86">
        <v>72</v>
      </c>
      <c r="BB74" s="86">
        <f t="shared" ca="1" si="34"/>
        <v>0.28727622789941665</v>
      </c>
      <c r="BC74" s="86">
        <f t="shared" ca="1" si="35"/>
        <v>65</v>
      </c>
    </row>
    <row r="75" spans="1:55" ht="16.5" x14ac:dyDescent="0.3">
      <c r="A75" s="9">
        <v>73</v>
      </c>
      <c r="B75" s="101">
        <f t="shared" ca="1" si="28"/>
        <v>25</v>
      </c>
      <c r="C75" s="102">
        <f t="shared" ca="1" si="28"/>
        <v>65</v>
      </c>
      <c r="D75" s="103">
        <f t="shared" ca="1" si="29"/>
        <v>51</v>
      </c>
      <c r="E75" s="156">
        <f t="shared" ca="1" si="30"/>
        <v>44</v>
      </c>
      <c r="AN75" s="89">
        <v>75</v>
      </c>
      <c r="AO75" s="89">
        <f t="shared" ca="1" si="31"/>
        <v>21.344719099928355</v>
      </c>
      <c r="AP75" s="89">
        <f ca="1">SMALL($AO$3:$AO$86,ROWS(AO$3:AO75))</f>
        <v>31.562907754591272</v>
      </c>
      <c r="AQ75" s="111">
        <f t="shared" ca="1" si="32"/>
        <v>1.6056687722320393</v>
      </c>
      <c r="AR75" s="111">
        <f t="shared" si="36"/>
        <v>1</v>
      </c>
      <c r="AS75" s="78">
        <f t="shared" ca="1" si="27"/>
        <v>51</v>
      </c>
      <c r="AT75" s="78">
        <f t="shared" ca="1" si="33"/>
        <v>3.3124526731885817E-3</v>
      </c>
      <c r="AU75" s="78">
        <f ca="1">INDEX($AS$3:$AS$86,MATCH(SMALL($AT$3:$AT$86,ROWS(AT$3:AT75)),$AT$3:$AT$86,0))</f>
        <v>25</v>
      </c>
      <c r="AV75" s="78">
        <f ca="1">SMALL($AS$3:$AS$86,ROWS(AV$3:AV75))</f>
        <v>65</v>
      </c>
      <c r="AW75" s="86">
        <f ca="1">VLOOKUP(SMALL($BB$3:$BB$44,AX75),$BB$3:$BC$44,2,0)</f>
        <v>44</v>
      </c>
      <c r="AX75" s="86">
        <f t="shared" ref="AX75:AX86" si="37">2+AX71</f>
        <v>37</v>
      </c>
      <c r="BA75" s="86">
        <v>73</v>
      </c>
      <c r="BB75" s="86">
        <f t="shared" ca="1" si="34"/>
        <v>0.57994642973112709</v>
      </c>
      <c r="BC75" s="86">
        <f t="shared" ca="1" si="35"/>
        <v>65</v>
      </c>
    </row>
    <row r="76" spans="1:55" ht="16.5" x14ac:dyDescent="0.3">
      <c r="A76" s="9">
        <v>74</v>
      </c>
      <c r="B76" s="101">
        <f t="shared" ca="1" si="28"/>
        <v>50</v>
      </c>
      <c r="C76" s="102">
        <f t="shared" ca="1" si="28"/>
        <v>67</v>
      </c>
      <c r="D76" s="103">
        <f t="shared" ca="1" si="29"/>
        <v>65</v>
      </c>
      <c r="E76" s="156">
        <f t="shared" ca="1" si="30"/>
        <v>55</v>
      </c>
      <c r="AN76" s="89">
        <v>74</v>
      </c>
      <c r="AO76" s="89">
        <f t="shared" ca="1" si="31"/>
        <v>26.037825309071312</v>
      </c>
      <c r="AP76" s="89">
        <f ca="1">SMALL($AO$3:$AO$86,ROWS(AO$3:AO76))</f>
        <v>32.317509617704779</v>
      </c>
      <c r="AQ76" s="111">
        <f t="shared" ca="1" si="32"/>
        <v>2.0001398999842657</v>
      </c>
      <c r="AR76" s="111">
        <f t="shared" si="36"/>
        <v>1.5</v>
      </c>
      <c r="AS76" s="78">
        <f t="shared" ca="1" si="27"/>
        <v>65</v>
      </c>
      <c r="AT76" s="78">
        <f t="shared" ca="1" si="33"/>
        <v>0.30171927725888825</v>
      </c>
      <c r="AU76" s="78">
        <f ca="1">INDEX($AS$3:$AS$86,MATCH(SMALL($AT$3:$AT$86,ROWS(AT$3:AT76)),$AT$3:$AT$86,0))</f>
        <v>50</v>
      </c>
      <c r="AV76" s="78">
        <f ca="1">SMALL($AS$3:$AS$86,ROWS(AV$3:AV76))</f>
        <v>67</v>
      </c>
      <c r="AW76" s="86">
        <f ca="1">VLOOKUP(SMALL($BB$45:$BB$86,AX76),$BB$45:$BC$86,2,0)</f>
        <v>55</v>
      </c>
      <c r="AX76" s="86">
        <f t="shared" si="37"/>
        <v>37</v>
      </c>
      <c r="BA76" s="86">
        <v>74</v>
      </c>
      <c r="BB76" s="86">
        <f t="shared" ca="1" si="34"/>
        <v>0.90001365978624503</v>
      </c>
      <c r="BC76" s="86">
        <f t="shared" ca="1" si="35"/>
        <v>67</v>
      </c>
    </row>
    <row r="77" spans="1:55" ht="16.5" x14ac:dyDescent="0.3">
      <c r="A77" s="9">
        <v>75</v>
      </c>
      <c r="B77" s="101">
        <f t="shared" ca="1" si="28"/>
        <v>39</v>
      </c>
      <c r="C77" s="102">
        <f t="shared" ca="1" si="28"/>
        <v>68</v>
      </c>
      <c r="D77" s="103">
        <f t="shared" ca="1" si="29"/>
        <v>77</v>
      </c>
      <c r="E77" s="156">
        <f t="shared" ca="1" si="30"/>
        <v>49</v>
      </c>
      <c r="AN77" s="89">
        <v>73</v>
      </c>
      <c r="AO77" s="89">
        <f t="shared" ca="1" si="31"/>
        <v>21.186782840198848</v>
      </c>
      <c r="AP77" s="89">
        <f ca="1">SMALL($AO$3:$AO$86,ROWS(AO$3:AO77))</f>
        <v>32.394971066680441</v>
      </c>
      <c r="AQ77" s="111">
        <f t="shared" ca="1" si="32"/>
        <v>2.3527925102675797</v>
      </c>
      <c r="AR77" s="111">
        <f t="shared" si="36"/>
        <v>2</v>
      </c>
      <c r="AS77" s="78">
        <f t="shared" ca="1" si="27"/>
        <v>77</v>
      </c>
      <c r="AT77" s="78">
        <f t="shared" ca="1" si="33"/>
        <v>0.28917601215272748</v>
      </c>
      <c r="AU77" s="78">
        <f ca="1">INDEX($AS$3:$AS$86,MATCH(SMALL($AT$3:$AT$86,ROWS(AT$3:AT77)),$AT$3:$AT$86,0))</f>
        <v>39</v>
      </c>
      <c r="AV77" s="78">
        <f ca="1">SMALL($AS$3:$AS$86,ROWS(AV$3:AV77))</f>
        <v>68</v>
      </c>
      <c r="AW77" s="86">
        <f ca="1">VLOOKUP(SMALL($BB$45:$BB$86,AX77),$BB$45:$BC$86,2,0)</f>
        <v>49</v>
      </c>
      <c r="AX77" s="86">
        <f t="shared" si="37"/>
        <v>38</v>
      </c>
      <c r="BA77" s="86">
        <v>75</v>
      </c>
      <c r="BB77" s="86">
        <f t="shared" ca="1" si="34"/>
        <v>0.18735392095818737</v>
      </c>
      <c r="BC77" s="86">
        <f t="shared" ca="1" si="35"/>
        <v>68</v>
      </c>
    </row>
    <row r="78" spans="1:55" ht="16.5" x14ac:dyDescent="0.3">
      <c r="A78" s="9">
        <v>76</v>
      </c>
      <c r="B78" s="101">
        <f t="shared" ca="1" si="28"/>
        <v>49</v>
      </c>
      <c r="C78" s="102">
        <f t="shared" ca="1" si="28"/>
        <v>68</v>
      </c>
      <c r="D78" s="103">
        <f t="shared" ca="1" si="29"/>
        <v>37</v>
      </c>
      <c r="E78" s="156">
        <f t="shared" ca="1" si="30"/>
        <v>39</v>
      </c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89">
        <v>74</v>
      </c>
      <c r="AO78" s="89">
        <f t="shared" ca="1" si="31"/>
        <v>19.75818805634222</v>
      </c>
      <c r="AP78" s="89">
        <f ca="1">SMALL($AO$3:$AO$86,ROWS(AO$3:AO78))</f>
        <v>32.534128312170189</v>
      </c>
      <c r="AQ78" s="111">
        <f t="shared" ca="1" si="32"/>
        <v>1.115332575766502</v>
      </c>
      <c r="AR78" s="111">
        <f t="shared" si="36"/>
        <v>1</v>
      </c>
      <c r="AS78" s="78">
        <f t="shared" ca="1" si="27"/>
        <v>37</v>
      </c>
      <c r="AT78" s="78">
        <f t="shared" ca="1" si="33"/>
        <v>0.13827257180255093</v>
      </c>
      <c r="AU78" s="78">
        <f ca="1">INDEX($AS$3:$AS$86,MATCH(SMALL($AT$3:$AT$86,ROWS(AT$3:AT78)),$AT$3:$AT$86,0))</f>
        <v>49</v>
      </c>
      <c r="AV78" s="78">
        <f ca="1">SMALL($AS$3:$AS$86,ROWS(AV$3:AV78))</f>
        <v>68</v>
      </c>
      <c r="AW78" s="86">
        <f ca="1">VLOOKUP(SMALL($BB$3:$BB$44,AX78),$BB$3:$BC$44,2,0)</f>
        <v>39</v>
      </c>
      <c r="AX78" s="86">
        <f t="shared" si="37"/>
        <v>38</v>
      </c>
      <c r="BA78" s="86">
        <v>76</v>
      </c>
      <c r="BB78" s="86">
        <f t="shared" ca="1" si="34"/>
        <v>0.77682427219061057</v>
      </c>
      <c r="BC78" s="86">
        <f t="shared" ca="1" si="35"/>
        <v>68</v>
      </c>
    </row>
    <row r="79" spans="1:55" ht="16.5" x14ac:dyDescent="0.3">
      <c r="A79" s="9">
        <v>77</v>
      </c>
      <c r="B79" s="101">
        <f t="shared" ca="1" si="28"/>
        <v>30</v>
      </c>
      <c r="C79" s="102">
        <f t="shared" ca="1" si="28"/>
        <v>74</v>
      </c>
      <c r="D79" s="103">
        <f t="shared" ca="1" si="29"/>
        <v>52</v>
      </c>
      <c r="E79" s="156">
        <f t="shared" ca="1" si="30"/>
        <v>31</v>
      </c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89">
        <v>75</v>
      </c>
      <c r="AO79" s="89">
        <f t="shared" ca="1" si="31"/>
        <v>26.590023366871378</v>
      </c>
      <c r="AP79" s="89">
        <f ca="1">SMALL($AO$3:$AO$86,ROWS(AO$3:AO79))</f>
        <v>32.648226336595215</v>
      </c>
      <c r="AQ79" s="111">
        <f t="shared" ca="1" si="32"/>
        <v>1.5634447319230724</v>
      </c>
      <c r="AR79" s="111">
        <f t="shared" si="36"/>
        <v>1</v>
      </c>
      <c r="AS79" s="78">
        <f t="shared" ca="1" si="27"/>
        <v>52</v>
      </c>
      <c r="AT79" s="78">
        <f t="shared" ca="1" si="33"/>
        <v>0.36997786917292363</v>
      </c>
      <c r="AU79" s="78">
        <f ca="1">INDEX($AS$3:$AS$86,MATCH(SMALL($AT$3:$AT$86,ROWS(AT$3:AT79)),$AT$3:$AT$86,0))</f>
        <v>30</v>
      </c>
      <c r="AV79" s="78">
        <f ca="1">SMALL($AS$3:$AS$86,ROWS(AV$3:AV79))</f>
        <v>74</v>
      </c>
      <c r="AW79" s="86">
        <f ca="1">VLOOKUP(SMALL($BB$3:$BB$44,AX79),$BB$3:$BC$44,2,0)</f>
        <v>31</v>
      </c>
      <c r="AX79" s="86">
        <f t="shared" si="37"/>
        <v>39</v>
      </c>
      <c r="BA79" s="86">
        <v>77</v>
      </c>
      <c r="BB79" s="86">
        <f t="shared" ca="1" si="34"/>
        <v>4.8498063449514683E-2</v>
      </c>
      <c r="BC79" s="86">
        <f t="shared" ca="1" si="35"/>
        <v>74</v>
      </c>
    </row>
    <row r="80" spans="1:55" ht="16.5" x14ac:dyDescent="0.3">
      <c r="A80" s="9">
        <v>78</v>
      </c>
      <c r="B80" s="101">
        <f t="shared" ca="1" si="28"/>
        <v>34</v>
      </c>
      <c r="C80" s="102">
        <f t="shared" ca="1" si="28"/>
        <v>77</v>
      </c>
      <c r="D80" s="103">
        <f t="shared" ca="1" si="29"/>
        <v>81</v>
      </c>
      <c r="E80" s="156">
        <f t="shared" ca="1" si="30"/>
        <v>67</v>
      </c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89">
        <v>76</v>
      </c>
      <c r="AO80" s="89">
        <f t="shared" ca="1" si="31"/>
        <v>18.432024506723085</v>
      </c>
      <c r="AP80" s="89">
        <f ca="1">SMALL($AO$3:$AO$86,ROWS(AO$3:AO80))</f>
        <v>32.668201547979365</v>
      </c>
      <c r="AQ80" s="111">
        <f t="shared" ca="1" si="32"/>
        <v>2.4658575137889982</v>
      </c>
      <c r="AR80" s="111">
        <f t="shared" si="36"/>
        <v>1.5</v>
      </c>
      <c r="AS80" s="78">
        <f t="shared" ca="1" si="27"/>
        <v>81</v>
      </c>
      <c r="AT80" s="78">
        <f t="shared" ca="1" si="33"/>
        <v>0.782578312389824</v>
      </c>
      <c r="AU80" s="78">
        <f ca="1">INDEX($AS$3:$AS$86,MATCH(SMALL($AT$3:$AT$86,ROWS(AT$3:AT80)),$AT$3:$AT$86,0))</f>
        <v>34</v>
      </c>
      <c r="AV80" s="78">
        <f ca="1">SMALL($AS$3:$AS$86,ROWS(AV$3:AV80))</f>
        <v>77</v>
      </c>
      <c r="AW80" s="86">
        <f ca="1">VLOOKUP(SMALL($BB$45:$BB$86,AX80),$BB$45:$BC$86,2,0)</f>
        <v>67</v>
      </c>
      <c r="AX80" s="86">
        <f t="shared" si="37"/>
        <v>39</v>
      </c>
      <c r="BA80" s="86">
        <v>78</v>
      </c>
      <c r="BB80" s="86">
        <f t="shared" ca="1" si="34"/>
        <v>0.65086831912220977</v>
      </c>
      <c r="BC80" s="86">
        <f t="shared" ca="1" si="35"/>
        <v>77</v>
      </c>
    </row>
    <row r="81" spans="1:55" ht="16.5" x14ac:dyDescent="0.3">
      <c r="A81" s="9">
        <v>79</v>
      </c>
      <c r="B81" s="101">
        <f t="shared" ca="1" si="28"/>
        <v>81</v>
      </c>
      <c r="C81" s="102">
        <f t="shared" ca="1" si="28"/>
        <v>81</v>
      </c>
      <c r="D81" s="103">
        <f t="shared" ca="1" si="29"/>
        <v>88</v>
      </c>
      <c r="E81" s="156">
        <f t="shared" ca="1" si="30"/>
        <v>53</v>
      </c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89">
        <v>77</v>
      </c>
      <c r="AO81" s="89">
        <f t="shared" ca="1" si="31"/>
        <v>28.343971566315481</v>
      </c>
      <c r="AP81" s="89">
        <f ca="1">SMALL($AO$3:$AO$86,ROWS(AO$3:AO81))</f>
        <v>34.065892036913084</v>
      </c>
      <c r="AQ81" s="111">
        <f t="shared" ca="1" si="32"/>
        <v>2.5538949048175992</v>
      </c>
      <c r="AR81" s="111">
        <f t="shared" si="36"/>
        <v>2</v>
      </c>
      <c r="AS81" s="78">
        <f t="shared" ca="1" si="27"/>
        <v>88</v>
      </c>
      <c r="AT81" s="78">
        <f t="shared" ca="1" si="33"/>
        <v>0.43675885982088836</v>
      </c>
      <c r="AU81" s="78">
        <f ca="1">INDEX($AS$3:$AS$86,MATCH(SMALL($AT$3:$AT$86,ROWS(AT$3:AT81)),$AT$3:$AT$86,0))</f>
        <v>81</v>
      </c>
      <c r="AV81" s="78">
        <f ca="1">SMALL($AS$3:$AS$86,ROWS(AV$3:AV81))</f>
        <v>81</v>
      </c>
      <c r="AW81" s="86">
        <f ca="1">VLOOKUP(SMALL($BB$45:$BB$86,AX81),$BB$45:$BC$86,2,0)</f>
        <v>53</v>
      </c>
      <c r="AX81" s="86">
        <f t="shared" si="37"/>
        <v>40</v>
      </c>
      <c r="BA81" s="86">
        <v>79</v>
      </c>
      <c r="BB81" s="86">
        <f t="shared" ca="1" si="34"/>
        <v>0.98876038358589147</v>
      </c>
      <c r="BC81" s="86">
        <f t="shared" ca="1" si="35"/>
        <v>81</v>
      </c>
    </row>
    <row r="82" spans="1:55" ht="16.5" x14ac:dyDescent="0.3">
      <c r="A82" s="9">
        <v>80</v>
      </c>
      <c r="B82" s="101">
        <f t="shared" ca="1" si="28"/>
        <v>39</v>
      </c>
      <c r="C82" s="102">
        <f t="shared" ca="1" si="28"/>
        <v>81</v>
      </c>
      <c r="D82" s="103">
        <f t="shared" ca="1" si="29"/>
        <v>52</v>
      </c>
      <c r="E82" s="156">
        <f t="shared" ca="1" si="30"/>
        <v>35</v>
      </c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89">
        <v>78</v>
      </c>
      <c r="AO82" s="89">
        <f t="shared" ca="1" si="31"/>
        <v>21.484408399370128</v>
      </c>
      <c r="AP82" s="89">
        <f ca="1">SMALL($AO$3:$AO$86,ROWS(AO$3:AO82))</f>
        <v>34.077078382058637</v>
      </c>
      <c r="AQ82" s="111">
        <f t="shared" ca="1" si="32"/>
        <v>1.5151794037159418</v>
      </c>
      <c r="AR82" s="111">
        <f t="shared" si="36"/>
        <v>1</v>
      </c>
      <c r="AS82" s="78">
        <f t="shared" ca="1" si="27"/>
        <v>52</v>
      </c>
      <c r="AT82" s="78">
        <f t="shared" ca="1" si="33"/>
        <v>0.41635795052455205</v>
      </c>
      <c r="AU82" s="78">
        <f ca="1">INDEX($AS$3:$AS$86,MATCH(SMALL($AT$3:$AT$86,ROWS(AT$3:AT82)),$AT$3:$AT$86,0))</f>
        <v>39</v>
      </c>
      <c r="AV82" s="78">
        <f ca="1">SMALL($AS$3:$AS$86,ROWS(AV$3:AV82))</f>
        <v>81</v>
      </c>
      <c r="AW82" s="86">
        <f ca="1">VLOOKUP(SMALL($BB$3:$BB$44,AX82),$BB$3:$BC$44,2,0)</f>
        <v>35</v>
      </c>
      <c r="AX82" s="86">
        <f t="shared" si="37"/>
        <v>40</v>
      </c>
      <c r="BA82" s="86">
        <v>80</v>
      </c>
      <c r="BB82" s="86">
        <f t="shared" ca="1" si="34"/>
        <v>3.6774546437087774E-2</v>
      </c>
      <c r="BC82" s="86">
        <f t="shared" ca="1" si="35"/>
        <v>81</v>
      </c>
    </row>
    <row r="83" spans="1:55" ht="16.5" x14ac:dyDescent="0.3">
      <c r="A83" s="9">
        <v>81</v>
      </c>
      <c r="B83" s="101">
        <f t="shared" ca="1" si="28"/>
        <v>45</v>
      </c>
      <c r="C83" s="102">
        <f t="shared" ca="1" si="28"/>
        <v>82</v>
      </c>
      <c r="D83" s="103">
        <f t="shared" ca="1" si="29"/>
        <v>49</v>
      </c>
      <c r="E83" s="156">
        <f t="shared" ca="1" si="30"/>
        <v>36</v>
      </c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89">
        <v>79</v>
      </c>
      <c r="AO83" s="89">
        <f t="shared" ca="1" si="31"/>
        <v>26.88858030441704</v>
      </c>
      <c r="AP83" s="89">
        <f ca="1">SMALL($AO$3:$AO$86,ROWS(AO$3:AO83))</f>
        <v>34.955759219178837</v>
      </c>
      <c r="AQ83" s="111">
        <f t="shared" ca="1" si="32"/>
        <v>1.3961310295841918</v>
      </c>
      <c r="AR83" s="111">
        <f t="shared" si="36"/>
        <v>1</v>
      </c>
      <c r="AS83" s="78">
        <f t="shared" ca="1" si="27"/>
        <v>49</v>
      </c>
      <c r="AT83" s="78">
        <f t="shared" ca="1" si="33"/>
        <v>1.1454718251202589E-4</v>
      </c>
      <c r="AU83" s="78">
        <f ca="1">INDEX($AS$3:$AS$86,MATCH(SMALL($AT$3:$AT$86,ROWS(AT$3:AT83)),$AT$3:$AT$86,0))</f>
        <v>45</v>
      </c>
      <c r="AV83" s="78">
        <f ca="1">SMALL($AS$3:$AS$86,ROWS(AV$3:AV83))</f>
        <v>82</v>
      </c>
      <c r="AW83" s="86">
        <f ca="1">VLOOKUP(SMALL($BB$3:$BB$44,AX83),$BB$3:$BC$44,2,0)</f>
        <v>36</v>
      </c>
      <c r="AX83" s="86">
        <f t="shared" si="37"/>
        <v>41</v>
      </c>
      <c r="BA83" s="86">
        <v>81</v>
      </c>
      <c r="BB83" s="86">
        <f t="shared" ca="1" si="34"/>
        <v>0.69560178011225204</v>
      </c>
      <c r="BC83" s="86">
        <f t="shared" ca="1" si="35"/>
        <v>82</v>
      </c>
    </row>
    <row r="84" spans="1:55" ht="16.5" x14ac:dyDescent="0.3">
      <c r="A84" s="9">
        <v>82</v>
      </c>
      <c r="B84" s="101">
        <f t="shared" ca="1" si="28"/>
        <v>50</v>
      </c>
      <c r="C84" s="102">
        <f t="shared" ca="1" si="28"/>
        <v>84</v>
      </c>
      <c r="D84" s="103">
        <f t="shared" ca="1" si="29"/>
        <v>81</v>
      </c>
      <c r="E84" s="156">
        <f t="shared" ca="1" si="30"/>
        <v>81</v>
      </c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89">
        <v>80</v>
      </c>
      <c r="AO84" s="89">
        <f t="shared" ca="1" si="31"/>
        <v>16.2463671280596</v>
      </c>
      <c r="AP84" s="89">
        <f ca="1">SMALL($AO$3:$AO$86,ROWS(AO$3:AO84))</f>
        <v>35.274294663788467</v>
      </c>
      <c r="AQ84" s="111">
        <f t="shared" ca="1" si="32"/>
        <v>2.2761788603551998</v>
      </c>
      <c r="AR84" s="111">
        <f t="shared" si="36"/>
        <v>1.5</v>
      </c>
      <c r="AS84" s="78">
        <f t="shared" ca="1" si="27"/>
        <v>81</v>
      </c>
      <c r="AT84" s="78">
        <f t="shared" ca="1" si="33"/>
        <v>0.94344647888330124</v>
      </c>
      <c r="AU84" s="78">
        <f ca="1">INDEX($AS$3:$AS$86,MATCH(SMALL($AT$3:$AT$86,ROWS(AT$3:AT84)),$AT$3:$AT$86,0))</f>
        <v>50</v>
      </c>
      <c r="AV84" s="78">
        <f ca="1">SMALL($AS$3:$AS$86,ROWS(AV$3:AV84))</f>
        <v>84</v>
      </c>
      <c r="AW84" s="86">
        <f ca="1">VLOOKUP(SMALL($BB$45:$BB$86,AX84),$BB$45:$BC$86,2,0)</f>
        <v>81</v>
      </c>
      <c r="AX84" s="86">
        <f t="shared" si="37"/>
        <v>41</v>
      </c>
      <c r="BA84" s="86">
        <v>82</v>
      </c>
      <c r="BB84" s="86">
        <f t="shared" ca="1" si="34"/>
        <v>0.22654217556091816</v>
      </c>
      <c r="BC84" s="86">
        <f t="shared" ca="1" si="35"/>
        <v>84</v>
      </c>
    </row>
    <row r="85" spans="1:55" ht="16.5" x14ac:dyDescent="0.3">
      <c r="A85" s="9">
        <v>83</v>
      </c>
      <c r="B85" s="101">
        <f t="shared" ca="1" si="28"/>
        <v>56</v>
      </c>
      <c r="C85" s="102">
        <f t="shared" ca="1" si="28"/>
        <v>88</v>
      </c>
      <c r="D85" s="103">
        <f t="shared" ca="1" si="29"/>
        <v>88</v>
      </c>
      <c r="E85" s="156">
        <f t="shared" ca="1" si="30"/>
        <v>52</v>
      </c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89">
        <v>81</v>
      </c>
      <c r="AO85" s="89">
        <f t="shared" ca="1" si="31"/>
        <v>23.195041205979493</v>
      </c>
      <c r="AP85" s="89">
        <f ca="1">SMALL($AO$3:$AO$86,ROWS(AO$3:AO85))</f>
        <v>35.775210623232589</v>
      </c>
      <c r="AQ85" s="111">
        <f t="shared" ca="1" si="32"/>
        <v>2.4338339972936534</v>
      </c>
      <c r="AR85" s="111">
        <f t="shared" si="36"/>
        <v>2</v>
      </c>
      <c r="AS85" s="78">
        <f t="shared" ca="1" si="27"/>
        <v>88</v>
      </c>
      <c r="AT85" s="78">
        <f t="shared" ca="1" si="33"/>
        <v>0.84485947561462782</v>
      </c>
      <c r="AU85" s="78">
        <f ca="1">INDEX($AS$3:$AS$86,MATCH(SMALL($AT$3:$AT$86,ROWS(AT$3:AT85)),$AT$3:$AT$86,0))</f>
        <v>56</v>
      </c>
      <c r="AV85" s="78">
        <f ca="1">SMALL($AS$3:$AS$86,ROWS(AV$3:AV85))</f>
        <v>88</v>
      </c>
      <c r="AW85" s="86">
        <f ca="1">VLOOKUP(SMALL($BB$45:$BB$86,AX85),$BB$45:$BC$86,2,0)</f>
        <v>52</v>
      </c>
      <c r="AX85" s="86">
        <f t="shared" si="37"/>
        <v>42</v>
      </c>
      <c r="BA85" s="86">
        <v>83</v>
      </c>
      <c r="BB85" s="86">
        <f t="shared" ca="1" si="34"/>
        <v>0.57107847312182636</v>
      </c>
      <c r="BC85" s="86">
        <f t="shared" ca="1" si="35"/>
        <v>88</v>
      </c>
    </row>
    <row r="86" spans="1:55" ht="16.5" x14ac:dyDescent="0.3">
      <c r="A86" s="9">
        <v>84</v>
      </c>
      <c r="B86" s="101">
        <f t="shared" ca="1" si="28"/>
        <v>36</v>
      </c>
      <c r="C86" s="102">
        <f t="shared" ca="1" si="28"/>
        <v>88</v>
      </c>
      <c r="D86" s="103">
        <f t="shared" ca="1" si="29"/>
        <v>74</v>
      </c>
      <c r="E86" s="156">
        <f t="shared" ca="1" si="30"/>
        <v>42</v>
      </c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89">
        <v>82</v>
      </c>
      <c r="AO86" s="89">
        <f t="shared" ca="1" si="31"/>
        <v>29.650247250799328</v>
      </c>
      <c r="AP86" s="89">
        <f ca="1">SMALL($AO$3:$AO$86,ROWS(AO$3:AO86))</f>
        <v>38.515515368765321</v>
      </c>
      <c r="AQ86" s="111">
        <f t="shared" ca="1" si="32"/>
        <v>1.9024214109494944</v>
      </c>
      <c r="AR86" s="111">
        <f t="shared" si="36"/>
        <v>1</v>
      </c>
      <c r="AS86" s="78">
        <f t="shared" ca="1" si="27"/>
        <v>74</v>
      </c>
      <c r="AT86" s="78">
        <f t="shared" ca="1" si="33"/>
        <v>0.72667869777222949</v>
      </c>
      <c r="AU86" s="78">
        <f ca="1">INDEX($AS$3:$AS$86,MATCH(SMALL($AT$3:$AT$86,ROWS(AT$3:AT86)),$AT$3:$AT$86,0))</f>
        <v>36</v>
      </c>
      <c r="AV86" s="78">
        <f ca="1">SMALL($AS$3:$AS$86,ROWS(AV$3:AV86))</f>
        <v>88</v>
      </c>
      <c r="AW86" s="86">
        <f ca="1">VLOOKUP(SMALL($BB$3:$BB$44,AX86),$BB$3:$BC$44,2,0)</f>
        <v>42</v>
      </c>
      <c r="AX86" s="86">
        <f t="shared" si="37"/>
        <v>42</v>
      </c>
      <c r="BA86" s="86">
        <v>84</v>
      </c>
      <c r="BB86" s="86">
        <f t="shared" ca="1" si="34"/>
        <v>0.11709514515906394</v>
      </c>
      <c r="BC86" s="86">
        <f t="shared" ca="1" si="35"/>
        <v>88</v>
      </c>
    </row>
    <row r="87" spans="1:55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55" ht="17.25" thickBot="1" x14ac:dyDescent="0.35">
      <c r="A88"/>
      <c r="B88" s="101">
        <f ca="1">SUM(B3:B86)</f>
        <v>4020</v>
      </c>
      <c r="C88" s="101">
        <f t="shared" ref="C88:E88" ca="1" si="38">SUM(C3:C86)</f>
        <v>4020</v>
      </c>
      <c r="D88" s="101">
        <f t="shared" ca="1" si="38"/>
        <v>4020</v>
      </c>
      <c r="E88" s="101">
        <f t="shared" ca="1" si="38"/>
        <v>4020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4020</v>
      </c>
      <c r="AT88" s="78">
        <f t="shared" ref="AT88:AW88" ca="1" si="39">SUM(AT3:AT86)</f>
        <v>39.285756807818821</v>
      </c>
      <c r="AU88" s="78">
        <f t="shared" ca="1" si="39"/>
        <v>4020</v>
      </c>
      <c r="AV88" s="78">
        <f t="shared" ca="1" si="39"/>
        <v>4020</v>
      </c>
      <c r="AW88" s="78">
        <f t="shared" ca="1" si="39"/>
        <v>4020</v>
      </c>
      <c r="AX88"/>
    </row>
    <row r="89" spans="1:55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111"/>
      <c r="AR93" s="111"/>
      <c r="AS93"/>
      <c r="AT93"/>
      <c r="AU93"/>
      <c r="AX93"/>
    </row>
    <row r="94" spans="1:55" ht="16.5" x14ac:dyDescent="0.3">
      <c r="AP94"/>
      <c r="AQ94" s="111"/>
      <c r="AR94" s="111"/>
      <c r="AS94"/>
      <c r="AT94"/>
      <c r="AU94"/>
      <c r="AX94"/>
    </row>
    <row r="95" spans="1:55" ht="16.5" x14ac:dyDescent="0.3">
      <c r="AP95"/>
      <c r="AQ95" s="111"/>
      <c r="AR95" s="111"/>
      <c r="AS95"/>
      <c r="AT95"/>
      <c r="AU95"/>
      <c r="AX95"/>
    </row>
    <row r="96" spans="1:55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 ca="1">SUM(B$3:B3)</f>
        <v>49</v>
      </c>
      <c r="C98" s="69">
        <f ca="1">SUM(C$3:C3)</f>
        <v>20</v>
      </c>
      <c r="D98" s="69">
        <f ca="1">SUM(D$3:D3)</f>
        <v>21</v>
      </c>
      <c r="E98" s="69">
        <f ca="1">SUM(E$3:E3)</f>
        <v>30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 t="shared" ref="A99:A162" si="40">A4</f>
        <v>2</v>
      </c>
      <c r="B99" s="69">
        <f ca="1">SUM(B$3:B4)</f>
        <v>100</v>
      </c>
      <c r="C99" s="69">
        <f ca="1">SUM(C$3:C4)</f>
        <v>40</v>
      </c>
      <c r="D99" s="69">
        <f ca="1">SUM(D$3:D4)</f>
        <v>51</v>
      </c>
      <c r="E99" s="69">
        <f ca="1">SUM(E$3:E4)</f>
        <v>89</v>
      </c>
      <c r="AP99"/>
      <c r="AQ99"/>
      <c r="AR99"/>
      <c r="AS99"/>
      <c r="AT99"/>
      <c r="AU99"/>
    </row>
    <row r="100" spans="1:50" ht="16.5" x14ac:dyDescent="0.3">
      <c r="A100" s="69">
        <f t="shared" si="40"/>
        <v>3</v>
      </c>
      <c r="B100" s="69">
        <f ca="1">SUM(B$3:B5)</f>
        <v>149</v>
      </c>
      <c r="C100" s="69">
        <f ca="1">SUM(C$3:C5)</f>
        <v>61</v>
      </c>
      <c r="D100" s="69">
        <f ca="1">SUM(D$3:D5)</f>
        <v>83</v>
      </c>
      <c r="E100" s="69">
        <f ca="1">SUM(E$3:E5)</f>
        <v>170</v>
      </c>
      <c r="AP100"/>
      <c r="AQ100"/>
      <c r="AR100"/>
      <c r="AS100"/>
      <c r="AT100"/>
      <c r="AU100"/>
    </row>
    <row r="101" spans="1:50" ht="16.5" x14ac:dyDescent="0.3">
      <c r="A101" s="69">
        <f t="shared" si="40"/>
        <v>4</v>
      </c>
      <c r="B101" s="69">
        <f ca="1">SUM(B$3:B6)</f>
        <v>202</v>
      </c>
      <c r="C101" s="69">
        <f ca="1">SUM(C$3:C6)</f>
        <v>83</v>
      </c>
      <c r="D101" s="69">
        <f ca="1">SUM(D$3:D6)</f>
        <v>103</v>
      </c>
      <c r="E101" s="69">
        <f ca="1">SUM(E$3:E6)</f>
        <v>202</v>
      </c>
      <c r="AP101"/>
      <c r="AQ101"/>
      <c r="AR101"/>
      <c r="AS101"/>
      <c r="AT101"/>
      <c r="AU101"/>
    </row>
    <row r="102" spans="1:50" ht="16.5" x14ac:dyDescent="0.3">
      <c r="A102" s="69">
        <f t="shared" si="40"/>
        <v>5</v>
      </c>
      <c r="B102" s="69">
        <f ca="1">SUM(B$3:B7)</f>
        <v>261</v>
      </c>
      <c r="C102" s="69">
        <f ca="1">SUM(C$3:C7)</f>
        <v>108</v>
      </c>
      <c r="D102" s="69">
        <f ca="1">SUM(D$3:D7)</f>
        <v>125</v>
      </c>
      <c r="E102" s="69">
        <f ca="1">SUM(E$3:E7)</f>
        <v>237</v>
      </c>
      <c r="AP102"/>
      <c r="AQ102"/>
      <c r="AR102"/>
      <c r="AS102"/>
      <c r="AT102"/>
      <c r="AU102"/>
    </row>
    <row r="103" spans="1:50" ht="16.5" x14ac:dyDescent="0.3">
      <c r="A103" s="69">
        <f t="shared" si="40"/>
        <v>6</v>
      </c>
      <c r="B103" s="69">
        <f ca="1">SUM(B$3:B8)</f>
        <v>317</v>
      </c>
      <c r="C103" s="69">
        <f ca="1">SUM(C$3:C8)</f>
        <v>136</v>
      </c>
      <c r="D103" s="69">
        <f ca="1">SUM(D$3:D8)</f>
        <v>154</v>
      </c>
      <c r="E103" s="69">
        <f ca="1">SUM(E$3:E8)</f>
        <v>295</v>
      </c>
      <c r="AP103"/>
      <c r="AQ103"/>
      <c r="AR103"/>
      <c r="AS103"/>
      <c r="AT103"/>
      <c r="AU103"/>
    </row>
    <row r="104" spans="1:50" ht="16.5" x14ac:dyDescent="0.3">
      <c r="A104" s="69">
        <f t="shared" si="40"/>
        <v>7</v>
      </c>
      <c r="B104" s="69">
        <f ca="1">SUM(B$3:B9)</f>
        <v>376</v>
      </c>
      <c r="C104" s="69">
        <f ca="1">SUM(C$3:C9)</f>
        <v>165</v>
      </c>
      <c r="D104" s="69">
        <f ca="1">SUM(D$3:D9)</f>
        <v>205</v>
      </c>
      <c r="E104" s="69">
        <f ca="1">SUM(E$3:E9)</f>
        <v>369</v>
      </c>
      <c r="AP104"/>
      <c r="AQ104"/>
      <c r="AR104"/>
      <c r="AS104"/>
      <c r="AT104"/>
      <c r="AU104"/>
    </row>
    <row r="105" spans="1:50" ht="16.5" x14ac:dyDescent="0.3">
      <c r="A105" s="69">
        <f t="shared" si="40"/>
        <v>8</v>
      </c>
      <c r="B105" s="69">
        <f ca="1">SUM(B$3:B10)</f>
        <v>433</v>
      </c>
      <c r="C105" s="69">
        <f ca="1">SUM(C$3:C10)</f>
        <v>194</v>
      </c>
      <c r="D105" s="69">
        <f ca="1">SUM(D$3:D10)</f>
        <v>241</v>
      </c>
      <c r="E105" s="69">
        <f ca="1">SUM(E$3:E10)</f>
        <v>411</v>
      </c>
      <c r="AP105"/>
      <c r="AQ105"/>
      <c r="AR105"/>
      <c r="AS105"/>
      <c r="AT105"/>
      <c r="AU105"/>
    </row>
    <row r="106" spans="1:50" ht="16.5" x14ac:dyDescent="0.3">
      <c r="A106" s="69">
        <f t="shared" si="40"/>
        <v>9</v>
      </c>
      <c r="B106" s="69">
        <f ca="1">SUM(B$3:B11)</f>
        <v>455</v>
      </c>
      <c r="C106" s="69">
        <f ca="1">SUM(C$3:C11)</f>
        <v>224</v>
      </c>
      <c r="D106" s="69">
        <f ca="1">SUM(D$3:D11)</f>
        <v>272</v>
      </c>
      <c r="E106" s="69">
        <f ca="1">SUM(E$3:E11)</f>
        <v>456</v>
      </c>
      <c r="AP106"/>
      <c r="AQ106"/>
      <c r="AR106"/>
      <c r="AS106"/>
      <c r="AT106"/>
      <c r="AU106"/>
    </row>
    <row r="107" spans="1:50" ht="16.5" x14ac:dyDescent="0.3">
      <c r="A107" s="69">
        <f t="shared" si="40"/>
        <v>10</v>
      </c>
      <c r="B107" s="69">
        <f ca="1">SUM(B$3:B12)</f>
        <v>509</v>
      </c>
      <c r="C107" s="69">
        <f ca="1">SUM(C$3:C12)</f>
        <v>254</v>
      </c>
      <c r="D107" s="69">
        <f ca="1">SUM(D$3:D12)</f>
        <v>301</v>
      </c>
      <c r="E107" s="69">
        <f ca="1">SUM(E$3:E12)</f>
        <v>521</v>
      </c>
      <c r="AP107"/>
      <c r="AQ107"/>
      <c r="AR107"/>
      <c r="AS107"/>
      <c r="AT107"/>
      <c r="AU107"/>
    </row>
    <row r="108" spans="1:50" ht="16.5" x14ac:dyDescent="0.3">
      <c r="A108" s="69">
        <f t="shared" si="40"/>
        <v>11</v>
      </c>
      <c r="B108" s="69">
        <f ca="1">SUM(B$3:B13)</f>
        <v>558</v>
      </c>
      <c r="C108" s="69">
        <f ca="1">SUM(C$3:C13)</f>
        <v>284</v>
      </c>
      <c r="D108" s="69">
        <f ca="1">SUM(D$3:D13)</f>
        <v>355</v>
      </c>
      <c r="E108" s="69">
        <f ca="1">SUM(E$3:E13)</f>
        <v>609</v>
      </c>
      <c r="AP108"/>
      <c r="AQ108"/>
      <c r="AR108"/>
      <c r="AS108"/>
      <c r="AT108"/>
      <c r="AU108"/>
    </row>
    <row r="109" spans="1:50" ht="16.5" x14ac:dyDescent="0.3">
      <c r="A109" s="69">
        <f t="shared" si="40"/>
        <v>12</v>
      </c>
      <c r="B109" s="69">
        <f ca="1">SUM(B$3:B14)</f>
        <v>587</v>
      </c>
      <c r="C109" s="69">
        <f ca="1">SUM(C$3:C14)</f>
        <v>315</v>
      </c>
      <c r="D109" s="69">
        <f ca="1">SUM(D$3:D14)</f>
        <v>375</v>
      </c>
      <c r="E109" s="69">
        <f ca="1">SUM(E$3:E14)</f>
        <v>631</v>
      </c>
      <c r="AP109"/>
      <c r="AQ109"/>
      <c r="AR109"/>
      <c r="AS109"/>
      <c r="AT109"/>
      <c r="AU109"/>
    </row>
    <row r="110" spans="1:50" ht="16.5" x14ac:dyDescent="0.3">
      <c r="A110" s="69">
        <f t="shared" si="40"/>
        <v>13</v>
      </c>
      <c r="B110" s="69">
        <f ca="1">SUM(B$3:B15)</f>
        <v>629</v>
      </c>
      <c r="C110" s="69">
        <f ca="1">SUM(C$3:C15)</f>
        <v>346</v>
      </c>
      <c r="D110" s="69">
        <f ca="1">SUM(D$3:D15)</f>
        <v>400</v>
      </c>
      <c r="E110" s="69">
        <f ca="1">SUM(E$3:E15)</f>
        <v>676</v>
      </c>
      <c r="AP110"/>
      <c r="AQ110"/>
      <c r="AR110"/>
      <c r="AS110"/>
      <c r="AT110"/>
      <c r="AU110"/>
    </row>
    <row r="111" spans="1:50" ht="16.5" x14ac:dyDescent="0.3">
      <c r="A111" s="69">
        <f t="shared" si="40"/>
        <v>14</v>
      </c>
      <c r="B111" s="69">
        <f ca="1">SUM(B$3:B16)</f>
        <v>649</v>
      </c>
      <c r="C111" s="69">
        <f ca="1">SUM(C$3:C16)</f>
        <v>378</v>
      </c>
      <c r="D111" s="69">
        <f ca="1">SUM(D$3:D16)</f>
        <v>442</v>
      </c>
      <c r="E111" s="69">
        <f ca="1">SUM(E$3:E16)</f>
        <v>725</v>
      </c>
      <c r="AP111"/>
      <c r="AQ111"/>
      <c r="AR111"/>
      <c r="AS111"/>
      <c r="AT111"/>
      <c r="AU111"/>
    </row>
    <row r="112" spans="1:50" ht="16.5" x14ac:dyDescent="0.3">
      <c r="A112" s="69">
        <f t="shared" si="40"/>
        <v>15</v>
      </c>
      <c r="B112" s="69">
        <f ca="1">SUM(B$3:B17)</f>
        <v>679</v>
      </c>
      <c r="C112" s="69">
        <f ca="1">SUM(C$3:C17)</f>
        <v>410</v>
      </c>
      <c r="D112" s="69">
        <f ca="1">SUM(D$3:D17)</f>
        <v>501</v>
      </c>
      <c r="E112" s="69">
        <f ca="1">SUM(E$3:E17)</f>
        <v>774</v>
      </c>
      <c r="AP112"/>
      <c r="AQ112"/>
      <c r="AR112"/>
      <c r="AS112"/>
      <c r="AT112"/>
      <c r="AU112"/>
    </row>
    <row r="113" spans="1:47" ht="16.5" x14ac:dyDescent="0.3">
      <c r="A113" s="69">
        <f t="shared" si="40"/>
        <v>16</v>
      </c>
      <c r="B113" s="69">
        <f ca="1">SUM(B$3:B18)</f>
        <v>716</v>
      </c>
      <c r="C113" s="69">
        <f ca="1">SUM(C$3:C18)</f>
        <v>442</v>
      </c>
      <c r="D113" s="69">
        <f ca="1">SUM(D$3:D18)</f>
        <v>534</v>
      </c>
      <c r="E113" s="69">
        <f ca="1">SUM(E$3:E18)</f>
        <v>799</v>
      </c>
      <c r="AP113"/>
      <c r="AQ113"/>
      <c r="AR113"/>
      <c r="AS113"/>
      <c r="AT113"/>
      <c r="AU113"/>
    </row>
    <row r="114" spans="1:47" ht="16.5" x14ac:dyDescent="0.3">
      <c r="A114" s="69">
        <f t="shared" si="40"/>
        <v>17</v>
      </c>
      <c r="B114" s="69">
        <f ca="1">SUM(B$3:B19)</f>
        <v>758</v>
      </c>
      <c r="C114" s="69">
        <f ca="1">SUM(C$3:C19)</f>
        <v>474</v>
      </c>
      <c r="D114" s="69">
        <f ca="1">SUM(D$3:D19)</f>
        <v>568</v>
      </c>
      <c r="E114" s="69">
        <f ca="1">SUM(E$3:E19)</f>
        <v>819</v>
      </c>
      <c r="AP114"/>
      <c r="AQ114"/>
      <c r="AR114"/>
      <c r="AS114"/>
      <c r="AT114"/>
      <c r="AU114"/>
    </row>
    <row r="115" spans="1:47" ht="16.5" x14ac:dyDescent="0.3">
      <c r="A115" s="69">
        <f t="shared" si="40"/>
        <v>18</v>
      </c>
      <c r="B115" s="69">
        <f ca="1">SUM(B$3:B20)</f>
        <v>799</v>
      </c>
      <c r="C115" s="69">
        <f ca="1">SUM(C$3:C20)</f>
        <v>507</v>
      </c>
      <c r="D115" s="69">
        <f ca="1">SUM(D$3:D20)</f>
        <v>610</v>
      </c>
      <c r="E115" s="69">
        <f ca="1">SUM(E$3:E20)</f>
        <v>887</v>
      </c>
      <c r="AP115"/>
      <c r="AQ115"/>
      <c r="AR115"/>
      <c r="AS115"/>
      <c r="AT115"/>
      <c r="AU115"/>
    </row>
    <row r="116" spans="1:47" ht="16.5" x14ac:dyDescent="0.3">
      <c r="A116" s="69">
        <f t="shared" si="40"/>
        <v>19</v>
      </c>
      <c r="B116" s="69">
        <f ca="1">SUM(B$3:B21)</f>
        <v>857</v>
      </c>
      <c r="C116" s="69">
        <f ca="1">SUM(C$3:C21)</f>
        <v>540</v>
      </c>
      <c r="D116" s="69">
        <f ca="1">SUM(D$3:D21)</f>
        <v>656</v>
      </c>
      <c r="E116" s="69">
        <f ca="1">SUM(E$3:E21)</f>
        <v>940</v>
      </c>
      <c r="AP116"/>
      <c r="AQ116"/>
      <c r="AR116"/>
      <c r="AS116"/>
      <c r="AT116"/>
      <c r="AU116"/>
    </row>
    <row r="117" spans="1:47" ht="16.5" x14ac:dyDescent="0.3">
      <c r="A117" s="69">
        <f t="shared" si="40"/>
        <v>20</v>
      </c>
      <c r="B117" s="69">
        <f ca="1">SUM(B$3:B22)</f>
        <v>908</v>
      </c>
      <c r="C117" s="69">
        <f ca="1">SUM(C$3:C22)</f>
        <v>574</v>
      </c>
      <c r="D117" s="69">
        <f ca="1">SUM(D$3:D22)</f>
        <v>689</v>
      </c>
      <c r="E117" s="69">
        <f ca="1">SUM(E$3:E22)</f>
        <v>969</v>
      </c>
      <c r="AP117"/>
      <c r="AQ117"/>
      <c r="AR117"/>
      <c r="AS117"/>
      <c r="AT117"/>
      <c r="AU117"/>
    </row>
    <row r="118" spans="1:47" ht="16.5" x14ac:dyDescent="0.3">
      <c r="A118" s="69">
        <f t="shared" si="40"/>
        <v>21</v>
      </c>
      <c r="B118" s="69">
        <f ca="1">SUM(B$3:B23)</f>
        <v>941</v>
      </c>
      <c r="C118" s="69">
        <f ca="1">SUM(C$3:C23)</f>
        <v>609</v>
      </c>
      <c r="D118" s="69">
        <f ca="1">SUM(D$3:D23)</f>
        <v>721</v>
      </c>
      <c r="E118" s="69">
        <f ca="1">SUM(E$3:E23)</f>
        <v>1014</v>
      </c>
      <c r="AP118"/>
      <c r="AQ118"/>
      <c r="AR118"/>
      <c r="AS118"/>
      <c r="AT118"/>
      <c r="AU118"/>
    </row>
    <row r="119" spans="1:47" ht="16.5" x14ac:dyDescent="0.3">
      <c r="A119" s="69">
        <f t="shared" si="40"/>
        <v>22</v>
      </c>
      <c r="B119" s="69">
        <f ca="1">SUM(B$3:B24)</f>
        <v>981</v>
      </c>
      <c r="C119" s="69">
        <f ca="1">SUM(C$3:C24)</f>
        <v>644</v>
      </c>
      <c r="D119" s="69">
        <f ca="1">SUM(D$3:D24)</f>
        <v>765</v>
      </c>
      <c r="E119" s="69">
        <f ca="1">SUM(E$3:E24)</f>
        <v>1065</v>
      </c>
      <c r="AP119"/>
      <c r="AQ119"/>
      <c r="AR119"/>
      <c r="AS119"/>
      <c r="AT119"/>
      <c r="AU119"/>
    </row>
    <row r="120" spans="1:47" ht="16.5" x14ac:dyDescent="0.3">
      <c r="A120" s="69">
        <f t="shared" si="40"/>
        <v>23</v>
      </c>
      <c r="B120" s="69">
        <f ca="1">SUM(B$3:B25)</f>
        <v>1009</v>
      </c>
      <c r="C120" s="69">
        <f ca="1">SUM(C$3:C25)</f>
        <v>680</v>
      </c>
      <c r="D120" s="69">
        <f ca="1">SUM(D$3:D25)</f>
        <v>821</v>
      </c>
      <c r="E120" s="69">
        <f ca="1">SUM(E$3:E25)</f>
        <v>1149</v>
      </c>
      <c r="AP120"/>
      <c r="AQ120"/>
      <c r="AR120"/>
      <c r="AS120"/>
      <c r="AT120"/>
      <c r="AU120"/>
    </row>
    <row r="121" spans="1:47" ht="16.5" x14ac:dyDescent="0.3">
      <c r="A121" s="69">
        <f t="shared" si="40"/>
        <v>24</v>
      </c>
      <c r="B121" s="69">
        <f ca="1">SUM(B$3:B26)</f>
        <v>1074</v>
      </c>
      <c r="C121" s="69">
        <f ca="1">SUM(C$3:C26)</f>
        <v>716</v>
      </c>
      <c r="D121" s="69">
        <f ca="1">SUM(D$3:D26)</f>
        <v>863</v>
      </c>
      <c r="E121" s="69">
        <f ca="1">SUM(E$3:E26)</f>
        <v>1169</v>
      </c>
      <c r="AP121"/>
      <c r="AQ121"/>
      <c r="AR121"/>
      <c r="AS121"/>
      <c r="AT121"/>
      <c r="AU121"/>
    </row>
    <row r="122" spans="1:47" ht="16.5" x14ac:dyDescent="0.3">
      <c r="A122" s="69">
        <f t="shared" si="40"/>
        <v>25</v>
      </c>
      <c r="B122" s="69">
        <f ca="1">SUM(B$3:B27)</f>
        <v>1120</v>
      </c>
      <c r="C122" s="69">
        <f ca="1">SUM(C$3:C27)</f>
        <v>753</v>
      </c>
      <c r="D122" s="69">
        <f ca="1">SUM(D$3:D27)</f>
        <v>902</v>
      </c>
      <c r="E122" s="69">
        <f ca="1">SUM(E$3:E27)</f>
        <v>1197</v>
      </c>
      <c r="AP122"/>
      <c r="AQ122"/>
      <c r="AR122"/>
      <c r="AS122"/>
      <c r="AT122"/>
      <c r="AU122"/>
    </row>
    <row r="123" spans="1:47" ht="16.5" x14ac:dyDescent="0.3">
      <c r="A123" s="69">
        <f t="shared" si="40"/>
        <v>26</v>
      </c>
      <c r="B123" s="69">
        <f ca="1">SUM(B$3:B28)</f>
        <v>1152</v>
      </c>
      <c r="C123" s="69">
        <f ca="1">SUM(C$3:C28)</f>
        <v>792</v>
      </c>
      <c r="D123" s="69">
        <f ca="1">SUM(D$3:D28)</f>
        <v>951</v>
      </c>
      <c r="E123" s="69">
        <f ca="1">SUM(E$3:E28)</f>
        <v>1262</v>
      </c>
      <c r="AP123"/>
      <c r="AQ123"/>
      <c r="AR123"/>
      <c r="AS123"/>
      <c r="AT123"/>
      <c r="AU123"/>
    </row>
    <row r="124" spans="1:47" ht="16.5" x14ac:dyDescent="0.3">
      <c r="A124" s="69">
        <f t="shared" si="40"/>
        <v>27</v>
      </c>
      <c r="B124" s="69">
        <f ca="1">SUM(B$3:B29)</f>
        <v>1196</v>
      </c>
      <c r="C124" s="69">
        <f ca="1">SUM(C$3:C29)</f>
        <v>831</v>
      </c>
      <c r="D124" s="69">
        <f ca="1">SUM(D$3:D29)</f>
        <v>996</v>
      </c>
      <c r="E124" s="69">
        <f ca="1">SUM(E$3:E29)</f>
        <v>1313</v>
      </c>
      <c r="AP124"/>
      <c r="AQ124"/>
      <c r="AR124"/>
      <c r="AS124"/>
      <c r="AT124"/>
      <c r="AU124"/>
    </row>
    <row r="125" spans="1:47" ht="16.5" x14ac:dyDescent="0.3">
      <c r="A125" s="69">
        <f t="shared" si="40"/>
        <v>28</v>
      </c>
      <c r="B125" s="69">
        <f ca="1">SUM(B$3:B30)</f>
        <v>1235</v>
      </c>
      <c r="C125" s="69">
        <f ca="1">SUM(C$3:C30)</f>
        <v>870</v>
      </c>
      <c r="D125" s="69">
        <f ca="1">SUM(D$3:D30)</f>
        <v>1032</v>
      </c>
      <c r="E125" s="69">
        <f ca="1">SUM(E$3:E30)</f>
        <v>1355</v>
      </c>
      <c r="AP125"/>
      <c r="AQ125"/>
      <c r="AR125"/>
      <c r="AS125"/>
      <c r="AT125"/>
      <c r="AU125"/>
    </row>
    <row r="126" spans="1:47" ht="16.5" x14ac:dyDescent="0.3">
      <c r="A126" s="69">
        <f t="shared" si="40"/>
        <v>29</v>
      </c>
      <c r="B126" s="69">
        <f ca="1">SUM(B$3:B31)</f>
        <v>1270</v>
      </c>
      <c r="C126" s="69">
        <f ca="1">SUM(C$3:C31)</f>
        <v>910</v>
      </c>
      <c r="D126" s="69">
        <f ca="1">SUM(D$3:D31)</f>
        <v>1062</v>
      </c>
      <c r="E126" s="69">
        <f ca="1">SUM(E$3:E31)</f>
        <v>1394</v>
      </c>
      <c r="AP126"/>
      <c r="AQ126"/>
      <c r="AR126"/>
      <c r="AS126"/>
      <c r="AT126"/>
      <c r="AU126"/>
    </row>
    <row r="127" spans="1:47" ht="16.5" x14ac:dyDescent="0.3">
      <c r="A127" s="69">
        <f t="shared" si="40"/>
        <v>30</v>
      </c>
      <c r="B127" s="69">
        <f ca="1">SUM(B$3:B32)</f>
        <v>1347</v>
      </c>
      <c r="C127" s="69">
        <f ca="1">SUM(C$3:C32)</f>
        <v>950</v>
      </c>
      <c r="D127" s="69">
        <f ca="1">SUM(D$3:D32)</f>
        <v>1107</v>
      </c>
      <c r="E127" s="69">
        <f ca="1">SUM(E$3:E32)</f>
        <v>1455</v>
      </c>
      <c r="AP127"/>
      <c r="AQ127"/>
      <c r="AR127"/>
      <c r="AS127"/>
      <c r="AT127"/>
      <c r="AU127"/>
    </row>
    <row r="128" spans="1:47" ht="16.5" x14ac:dyDescent="0.3">
      <c r="A128" s="69">
        <f t="shared" si="40"/>
        <v>31</v>
      </c>
      <c r="B128" s="69">
        <f ca="1">SUM(B$3:B33)</f>
        <v>1379</v>
      </c>
      <c r="C128" s="69">
        <f ca="1">SUM(C$3:C33)</f>
        <v>991</v>
      </c>
      <c r="D128" s="69">
        <f ca="1">SUM(D$3:D33)</f>
        <v>1175</v>
      </c>
      <c r="E128" s="69">
        <f ca="1">SUM(E$3:E33)</f>
        <v>1505</v>
      </c>
      <c r="AP128"/>
      <c r="AQ128"/>
      <c r="AR128"/>
      <c r="AS128"/>
      <c r="AT128"/>
      <c r="AU128"/>
    </row>
    <row r="129" spans="1:47" ht="16.5" x14ac:dyDescent="0.3">
      <c r="A129" s="69">
        <f t="shared" si="40"/>
        <v>32</v>
      </c>
      <c r="B129" s="69">
        <f ca="1">SUM(B$3:B34)</f>
        <v>1415</v>
      </c>
      <c r="C129" s="69">
        <f ca="1">SUM(C$3:C34)</f>
        <v>1033</v>
      </c>
      <c r="D129" s="69">
        <f ca="1">SUM(D$3:D34)</f>
        <v>1218</v>
      </c>
      <c r="E129" s="69">
        <f ca="1">SUM(E$3:E34)</f>
        <v>1526</v>
      </c>
      <c r="AP129"/>
      <c r="AQ129"/>
      <c r="AR129"/>
      <c r="AS129"/>
      <c r="AT129"/>
      <c r="AU129"/>
    </row>
    <row r="130" spans="1:47" ht="16.5" x14ac:dyDescent="0.3">
      <c r="A130" s="69">
        <f t="shared" si="40"/>
        <v>33</v>
      </c>
      <c r="B130" s="69">
        <f ca="1">SUM(B$3:B35)</f>
        <v>1480</v>
      </c>
      <c r="C130" s="69">
        <f ca="1">SUM(C$3:C35)</f>
        <v>1075</v>
      </c>
      <c r="D130" s="69">
        <f ca="1">SUM(D$3:D35)</f>
        <v>1262</v>
      </c>
      <c r="E130" s="69">
        <f ca="1">SUM(E$3:E35)</f>
        <v>1556</v>
      </c>
      <c r="AP130"/>
      <c r="AQ130"/>
      <c r="AR130"/>
      <c r="AS130"/>
      <c r="AT130"/>
      <c r="AU130"/>
    </row>
    <row r="131" spans="1:47" ht="16.5" x14ac:dyDescent="0.3">
      <c r="A131" s="69">
        <f t="shared" si="40"/>
        <v>34</v>
      </c>
      <c r="B131" s="69">
        <f ca="1">SUM(B$3:B36)</f>
        <v>1500</v>
      </c>
      <c r="C131" s="69">
        <f ca="1">SUM(C$3:C36)</f>
        <v>1117</v>
      </c>
      <c r="D131" s="69">
        <f ca="1">SUM(D$3:D36)</f>
        <v>1312</v>
      </c>
      <c r="E131" s="69">
        <f ca="1">SUM(E$3:E36)</f>
        <v>1613</v>
      </c>
      <c r="AP131"/>
      <c r="AQ131"/>
      <c r="AR131"/>
      <c r="AS131"/>
      <c r="AT131"/>
      <c r="AU131"/>
    </row>
    <row r="132" spans="1:47" ht="16.5" x14ac:dyDescent="0.3">
      <c r="A132" s="69">
        <f t="shared" si="40"/>
        <v>35</v>
      </c>
      <c r="B132" s="69">
        <f ca="1">SUM(B$3:B37)</f>
        <v>1567</v>
      </c>
      <c r="C132" s="69">
        <f ca="1">SUM(C$3:C37)</f>
        <v>1159</v>
      </c>
      <c r="D132" s="69">
        <f ca="1">SUM(D$3:D37)</f>
        <v>1363</v>
      </c>
      <c r="E132" s="69">
        <f ca="1">SUM(E$3:E37)</f>
        <v>1665</v>
      </c>
      <c r="AP132"/>
      <c r="AQ132"/>
      <c r="AR132"/>
      <c r="AS132"/>
      <c r="AT132"/>
      <c r="AU132"/>
    </row>
    <row r="133" spans="1:47" ht="16.5" x14ac:dyDescent="0.3">
      <c r="A133" s="69">
        <f t="shared" si="40"/>
        <v>36</v>
      </c>
      <c r="B133" s="69">
        <f ca="1">SUM(B$3:B38)</f>
        <v>1599</v>
      </c>
      <c r="C133" s="69">
        <f ca="1">SUM(C$3:C38)</f>
        <v>1201</v>
      </c>
      <c r="D133" s="69">
        <f ca="1">SUM(D$3:D38)</f>
        <v>1412</v>
      </c>
      <c r="E133" s="69">
        <f ca="1">SUM(E$3:E38)</f>
        <v>1696</v>
      </c>
      <c r="AP133"/>
      <c r="AQ133"/>
      <c r="AR133"/>
      <c r="AS133"/>
      <c r="AT133"/>
      <c r="AU133"/>
    </row>
    <row r="134" spans="1:47" ht="16.5" x14ac:dyDescent="0.3">
      <c r="A134" s="69">
        <f t="shared" si="40"/>
        <v>37</v>
      </c>
      <c r="B134" s="69">
        <f ca="1">SUM(B$3:B39)</f>
        <v>1661</v>
      </c>
      <c r="C134" s="69">
        <f ca="1">SUM(C$3:C39)</f>
        <v>1244</v>
      </c>
      <c r="D134" s="69">
        <f ca="1">SUM(D$3:D39)</f>
        <v>1454</v>
      </c>
      <c r="E134" s="69">
        <f ca="1">SUM(E$3:E39)</f>
        <v>1728</v>
      </c>
      <c r="AP134"/>
      <c r="AQ134"/>
      <c r="AR134"/>
      <c r="AS134"/>
      <c r="AT134"/>
      <c r="AU134"/>
    </row>
    <row r="135" spans="1:47" ht="16.5" x14ac:dyDescent="0.3">
      <c r="A135" s="69">
        <f t="shared" si="40"/>
        <v>38</v>
      </c>
      <c r="B135" s="69">
        <f ca="1">SUM(B$3:B40)</f>
        <v>1729</v>
      </c>
      <c r="C135" s="69">
        <f ca="1">SUM(C$3:C40)</f>
        <v>1288</v>
      </c>
      <c r="D135" s="69">
        <f ca="1">SUM(D$3:D40)</f>
        <v>1503</v>
      </c>
      <c r="E135" s="69">
        <f ca="1">SUM(E$3:E40)</f>
        <v>1778</v>
      </c>
      <c r="AP135"/>
      <c r="AQ135"/>
      <c r="AR135"/>
      <c r="AS135"/>
      <c r="AT135"/>
      <c r="AU135"/>
    </row>
    <row r="136" spans="1:47" ht="16.5" x14ac:dyDescent="0.3">
      <c r="A136" s="69">
        <f t="shared" si="40"/>
        <v>39</v>
      </c>
      <c r="B136" s="69">
        <f ca="1">SUM(B$3:B41)</f>
        <v>1781</v>
      </c>
      <c r="C136" s="69">
        <f ca="1">SUM(C$3:C41)</f>
        <v>1332</v>
      </c>
      <c r="D136" s="69">
        <f ca="1">SUM(D$3:D41)</f>
        <v>1561</v>
      </c>
      <c r="E136" s="69">
        <f ca="1">SUM(E$3:E41)</f>
        <v>1834</v>
      </c>
      <c r="AP136"/>
      <c r="AQ136"/>
      <c r="AR136"/>
      <c r="AS136"/>
      <c r="AT136"/>
      <c r="AU136"/>
    </row>
    <row r="137" spans="1:47" ht="16.5" x14ac:dyDescent="0.3">
      <c r="A137" s="69">
        <f t="shared" si="40"/>
        <v>40</v>
      </c>
      <c r="B137" s="69">
        <f ca="1">SUM(B$3:B42)</f>
        <v>1823</v>
      </c>
      <c r="C137" s="69">
        <f ca="1">SUM(C$3:C42)</f>
        <v>1377</v>
      </c>
      <c r="D137" s="69">
        <f ca="1">SUM(D$3:D42)</f>
        <v>1591</v>
      </c>
      <c r="E137" s="69">
        <f ca="1">SUM(E$3:E42)</f>
        <v>1864</v>
      </c>
      <c r="AP137"/>
      <c r="AQ137"/>
      <c r="AR137"/>
      <c r="AS137"/>
      <c r="AT137"/>
      <c r="AU137"/>
    </row>
    <row r="138" spans="1:47" ht="16.5" x14ac:dyDescent="0.3">
      <c r="A138" s="69">
        <f t="shared" si="40"/>
        <v>41</v>
      </c>
      <c r="B138" s="69">
        <f ca="1">SUM(B$3:B43)</f>
        <v>1875</v>
      </c>
      <c r="C138" s="69">
        <f ca="1">SUM(C$3:C43)</f>
        <v>1422</v>
      </c>
      <c r="D138" s="69">
        <f ca="1">SUM(D$3:D43)</f>
        <v>1619</v>
      </c>
      <c r="E138" s="69">
        <f ca="1">SUM(E$3:E43)</f>
        <v>1901</v>
      </c>
      <c r="AP138"/>
      <c r="AQ138"/>
      <c r="AR138"/>
      <c r="AS138"/>
      <c r="AT138"/>
      <c r="AU138"/>
    </row>
    <row r="139" spans="1:47" ht="16.5" x14ac:dyDescent="0.3">
      <c r="A139" s="69">
        <f t="shared" si="40"/>
        <v>42</v>
      </c>
      <c r="B139" s="69">
        <f ca="1">SUM(B$3:B44)</f>
        <v>1963</v>
      </c>
      <c r="C139" s="69">
        <f ca="1">SUM(C$3:C44)</f>
        <v>1467</v>
      </c>
      <c r="D139" s="69">
        <f ca="1">SUM(D$3:D44)</f>
        <v>1671</v>
      </c>
      <c r="E139" s="69">
        <f ca="1">SUM(E$3:E44)</f>
        <v>1957</v>
      </c>
      <c r="AP139"/>
      <c r="AQ139"/>
      <c r="AR139"/>
      <c r="AS139"/>
      <c r="AT139"/>
      <c r="AU139"/>
    </row>
    <row r="140" spans="1:47" ht="16.5" x14ac:dyDescent="0.3">
      <c r="A140" s="69">
        <f t="shared" si="40"/>
        <v>43</v>
      </c>
      <c r="B140" s="69">
        <f ca="1">SUM(B$3:B45)</f>
        <v>2005</v>
      </c>
      <c r="C140" s="69">
        <f ca="1">SUM(C$3:C45)</f>
        <v>1513</v>
      </c>
      <c r="D140" s="69">
        <f ca="1">SUM(D$3:D45)</f>
        <v>1728</v>
      </c>
      <c r="E140" s="69">
        <f ca="1">SUM(E$3:E45)</f>
        <v>2045</v>
      </c>
      <c r="AP140"/>
      <c r="AQ140"/>
      <c r="AR140"/>
      <c r="AS140"/>
      <c r="AT140"/>
      <c r="AU140"/>
    </row>
    <row r="141" spans="1:47" ht="16.5" x14ac:dyDescent="0.3">
      <c r="A141" s="69">
        <f t="shared" si="40"/>
        <v>44</v>
      </c>
      <c r="B141" s="69">
        <f ca="1">SUM(B$3:B46)</f>
        <v>2035</v>
      </c>
      <c r="C141" s="69">
        <f ca="1">SUM(C$3:C46)</f>
        <v>1562</v>
      </c>
      <c r="D141" s="69">
        <f ca="1">SUM(D$3:D46)</f>
        <v>1760</v>
      </c>
      <c r="E141" s="69">
        <f ca="1">SUM(E$3:E46)</f>
        <v>2079</v>
      </c>
      <c r="AP141"/>
      <c r="AQ141"/>
      <c r="AR141"/>
      <c r="AS141"/>
      <c r="AT141"/>
      <c r="AU141"/>
    </row>
    <row r="142" spans="1:47" ht="16.5" x14ac:dyDescent="0.3">
      <c r="A142" s="69">
        <f t="shared" si="40"/>
        <v>45</v>
      </c>
      <c r="B142" s="69">
        <f ca="1">SUM(B$3:B47)</f>
        <v>2103</v>
      </c>
      <c r="C142" s="69">
        <f ca="1">SUM(C$3:C47)</f>
        <v>1611</v>
      </c>
      <c r="D142" s="69">
        <f ca="1">SUM(D$3:D47)</f>
        <v>1799</v>
      </c>
      <c r="E142" s="69">
        <f ca="1">SUM(E$3:E47)</f>
        <v>2120</v>
      </c>
      <c r="AP142"/>
      <c r="AQ142"/>
      <c r="AR142"/>
      <c r="AS142"/>
      <c r="AT142"/>
      <c r="AU142"/>
    </row>
    <row r="143" spans="1:47" ht="16.5" x14ac:dyDescent="0.3">
      <c r="A143" s="69">
        <f t="shared" si="40"/>
        <v>46</v>
      </c>
      <c r="B143" s="69">
        <f ca="1">SUM(B$3:B48)</f>
        <v>2164</v>
      </c>
      <c r="C143" s="69">
        <f ca="1">SUM(C$3:C48)</f>
        <v>1660</v>
      </c>
      <c r="D143" s="69">
        <f ca="1">SUM(D$3:D48)</f>
        <v>1855</v>
      </c>
      <c r="E143" s="69">
        <f ca="1">SUM(E$3:E48)</f>
        <v>2185</v>
      </c>
      <c r="AP143"/>
      <c r="AQ143"/>
      <c r="AR143"/>
      <c r="AS143"/>
      <c r="AT143"/>
      <c r="AU143"/>
    </row>
    <row r="144" spans="1:47" ht="16.5" x14ac:dyDescent="0.3">
      <c r="A144" s="69">
        <f t="shared" si="40"/>
        <v>47</v>
      </c>
      <c r="B144" s="69">
        <f ca="1">SUM(B$3:B49)</f>
        <v>2220</v>
      </c>
      <c r="C144" s="69">
        <f ca="1">SUM(C$3:C49)</f>
        <v>1709</v>
      </c>
      <c r="D144" s="69">
        <f ca="1">SUM(D$3:D49)</f>
        <v>1923</v>
      </c>
      <c r="E144" s="69">
        <f ca="1">SUM(E$3:E49)</f>
        <v>2231</v>
      </c>
      <c r="AP144"/>
      <c r="AQ144"/>
      <c r="AR144"/>
      <c r="AS144"/>
      <c r="AT144"/>
      <c r="AU144"/>
    </row>
    <row r="145" spans="1:47" ht="16.5" x14ac:dyDescent="0.3">
      <c r="A145" s="69">
        <f t="shared" si="40"/>
        <v>48</v>
      </c>
      <c r="B145" s="69">
        <f ca="1">SUM(B$3:B50)</f>
        <v>2285</v>
      </c>
      <c r="C145" s="69">
        <f ca="1">SUM(C$3:C50)</f>
        <v>1758</v>
      </c>
      <c r="D145" s="69">
        <f ca="1">SUM(D$3:D50)</f>
        <v>1963</v>
      </c>
      <c r="E145" s="69">
        <f ca="1">SUM(E$3:E50)</f>
        <v>2270</v>
      </c>
      <c r="AP145"/>
      <c r="AQ145"/>
      <c r="AR145"/>
      <c r="AS145"/>
      <c r="AT145"/>
      <c r="AU145"/>
    </row>
    <row r="146" spans="1:47" ht="16.5" x14ac:dyDescent="0.3">
      <c r="A146" s="69">
        <f t="shared" si="40"/>
        <v>49</v>
      </c>
      <c r="B146" s="69">
        <f ca="1">SUM(B$3:B51)</f>
        <v>2316</v>
      </c>
      <c r="C146" s="69">
        <f ca="1">SUM(C$3:C51)</f>
        <v>1808</v>
      </c>
      <c r="D146" s="69">
        <f ca="1">SUM(D$3:D51)</f>
        <v>2008</v>
      </c>
      <c r="E146" s="69">
        <f ca="1">SUM(E$3:E51)</f>
        <v>2299</v>
      </c>
      <c r="AP146"/>
      <c r="AQ146"/>
      <c r="AR146"/>
      <c r="AS146"/>
      <c r="AT146"/>
      <c r="AU146"/>
    </row>
    <row r="147" spans="1:47" ht="16.5" x14ac:dyDescent="0.3">
      <c r="A147" s="69">
        <f t="shared" si="40"/>
        <v>50</v>
      </c>
      <c r="B147" s="69">
        <f ca="1">SUM(B$3:B52)</f>
        <v>2345</v>
      </c>
      <c r="C147" s="69">
        <f ca="1">SUM(C$3:C52)</f>
        <v>1858</v>
      </c>
      <c r="D147" s="69">
        <f ca="1">SUM(D$3:D52)</f>
        <v>2061</v>
      </c>
      <c r="E147" s="69">
        <f ca="1">SUM(E$3:E52)</f>
        <v>2376</v>
      </c>
      <c r="AP147"/>
      <c r="AQ147"/>
      <c r="AR147"/>
      <c r="AS147"/>
      <c r="AT147"/>
      <c r="AU147"/>
    </row>
    <row r="148" spans="1:47" ht="16.5" x14ac:dyDescent="0.3">
      <c r="A148" s="69">
        <f t="shared" si="40"/>
        <v>51</v>
      </c>
      <c r="B148" s="69">
        <f ca="1">SUM(B$3:B53)</f>
        <v>2378</v>
      </c>
      <c r="C148" s="69">
        <f ca="1">SUM(C$3:C53)</f>
        <v>1909</v>
      </c>
      <c r="D148" s="69">
        <f ca="1">SUM(D$3:D53)</f>
        <v>2120</v>
      </c>
      <c r="E148" s="69">
        <f ca="1">SUM(E$3:E53)</f>
        <v>2435</v>
      </c>
      <c r="AP148"/>
      <c r="AQ148"/>
      <c r="AR148"/>
      <c r="AS148"/>
      <c r="AT148"/>
      <c r="AU148"/>
    </row>
    <row r="149" spans="1:47" ht="16.5" x14ac:dyDescent="0.3">
      <c r="A149" s="69">
        <f t="shared" si="40"/>
        <v>52</v>
      </c>
      <c r="B149" s="69">
        <f ca="1">SUM(B$3:B54)</f>
        <v>2427</v>
      </c>
      <c r="C149" s="69">
        <f ca="1">SUM(C$3:C54)</f>
        <v>1960</v>
      </c>
      <c r="D149" s="69">
        <f ca="1">SUM(D$3:D54)</f>
        <v>2155</v>
      </c>
      <c r="E149" s="69">
        <f ca="1">SUM(E$3:E54)</f>
        <v>2467</v>
      </c>
      <c r="AP149"/>
      <c r="AQ149"/>
      <c r="AR149"/>
      <c r="AS149"/>
      <c r="AT149"/>
      <c r="AU149"/>
    </row>
    <row r="150" spans="1:47" ht="16.5" x14ac:dyDescent="0.3">
      <c r="A150" s="69">
        <f t="shared" si="40"/>
        <v>53</v>
      </c>
      <c r="B150" s="69">
        <f ca="1">SUM(B$3:B55)</f>
        <v>2462</v>
      </c>
      <c r="C150" s="69">
        <f ca="1">SUM(C$3:C55)</f>
        <v>2011</v>
      </c>
      <c r="D150" s="69">
        <f ca="1">SUM(D$3:D55)</f>
        <v>2195</v>
      </c>
      <c r="E150" s="69">
        <f ca="1">SUM(E$3:E55)</f>
        <v>2500</v>
      </c>
      <c r="AP150"/>
      <c r="AQ150"/>
      <c r="AR150"/>
      <c r="AS150"/>
      <c r="AT150"/>
      <c r="AU150"/>
    </row>
    <row r="151" spans="1:47" ht="16.5" x14ac:dyDescent="0.3">
      <c r="A151" s="69">
        <f t="shared" si="40"/>
        <v>54</v>
      </c>
      <c r="B151" s="69">
        <f ca="1">SUM(B$3:B56)</f>
        <v>2515</v>
      </c>
      <c r="C151" s="69">
        <f ca="1">SUM(C$3:C56)</f>
        <v>2063</v>
      </c>
      <c r="D151" s="69">
        <f ca="1">SUM(D$3:D56)</f>
        <v>2237</v>
      </c>
      <c r="E151" s="69">
        <f ca="1">SUM(E$3:E56)</f>
        <v>2552</v>
      </c>
      <c r="AP151"/>
      <c r="AQ151"/>
      <c r="AR151"/>
      <c r="AS151"/>
      <c r="AT151"/>
      <c r="AU151"/>
    </row>
    <row r="152" spans="1:47" ht="16.5" x14ac:dyDescent="0.3">
      <c r="A152" s="69">
        <f t="shared" si="40"/>
        <v>55</v>
      </c>
      <c r="B152" s="69">
        <f ca="1">SUM(B$3:B57)</f>
        <v>2597</v>
      </c>
      <c r="C152" s="69">
        <f ca="1">SUM(C$3:C57)</f>
        <v>2115</v>
      </c>
      <c r="D152" s="69">
        <f ca="1">SUM(D$3:D57)</f>
        <v>2298</v>
      </c>
      <c r="E152" s="69">
        <f ca="1">SUM(E$3:E57)</f>
        <v>2613</v>
      </c>
      <c r="AP152"/>
      <c r="AQ152"/>
      <c r="AR152"/>
      <c r="AS152"/>
      <c r="AT152"/>
      <c r="AU152"/>
    </row>
    <row r="153" spans="1:47" ht="16.5" x14ac:dyDescent="0.3">
      <c r="A153" s="69">
        <f t="shared" si="40"/>
        <v>56</v>
      </c>
      <c r="B153" s="69">
        <f ca="1">SUM(B$3:B58)</f>
        <v>2629</v>
      </c>
      <c r="C153" s="69">
        <f ca="1">SUM(C$3:C58)</f>
        <v>2167</v>
      </c>
      <c r="D153" s="69">
        <f ca="1">SUM(D$3:D58)</f>
        <v>2330</v>
      </c>
      <c r="E153" s="69">
        <f ca="1">SUM(E$3:E58)</f>
        <v>2655</v>
      </c>
      <c r="AP153"/>
      <c r="AQ153"/>
      <c r="AR153"/>
      <c r="AS153"/>
      <c r="AT153"/>
      <c r="AU153"/>
    </row>
    <row r="154" spans="1:47" ht="16.5" x14ac:dyDescent="0.3">
      <c r="A154" s="69">
        <f t="shared" si="40"/>
        <v>57</v>
      </c>
      <c r="B154" s="69">
        <f ca="1">SUM(B$3:B59)</f>
        <v>2650</v>
      </c>
      <c r="C154" s="69">
        <f ca="1">SUM(C$3:C59)</f>
        <v>2220</v>
      </c>
      <c r="D154" s="69">
        <f ca="1">SUM(D$3:D59)</f>
        <v>2365</v>
      </c>
      <c r="E154" s="69">
        <f ca="1">SUM(E$3:E59)</f>
        <v>2695</v>
      </c>
      <c r="AP154"/>
      <c r="AQ154"/>
      <c r="AR154"/>
      <c r="AS154"/>
      <c r="AT154"/>
      <c r="AU154"/>
    </row>
    <row r="155" spans="1:47" ht="16.5" x14ac:dyDescent="0.3">
      <c r="A155" s="69">
        <f t="shared" si="40"/>
        <v>58</v>
      </c>
      <c r="B155" s="69">
        <f ca="1">SUM(B$3:B60)</f>
        <v>2734</v>
      </c>
      <c r="C155" s="69">
        <f ca="1">SUM(C$3:C60)</f>
        <v>2273</v>
      </c>
      <c r="D155" s="69">
        <f ca="1">SUM(D$3:D60)</f>
        <v>2420</v>
      </c>
      <c r="E155" s="69">
        <f ca="1">SUM(E$3:E60)</f>
        <v>2777</v>
      </c>
      <c r="AP155"/>
      <c r="AQ155"/>
      <c r="AR155"/>
      <c r="AS155"/>
      <c r="AT155"/>
      <c r="AU155"/>
    </row>
    <row r="156" spans="1:47" ht="16.5" x14ac:dyDescent="0.3">
      <c r="A156" s="69">
        <f t="shared" si="40"/>
        <v>59</v>
      </c>
      <c r="B156" s="69">
        <f ca="1">SUM(B$3:B61)</f>
        <v>2779</v>
      </c>
      <c r="C156" s="69">
        <f ca="1">SUM(C$3:C61)</f>
        <v>2327</v>
      </c>
      <c r="D156" s="69">
        <f ca="1">SUM(D$3:D61)</f>
        <v>2504</v>
      </c>
      <c r="E156" s="69">
        <f ca="1">SUM(E$3:E61)</f>
        <v>2845</v>
      </c>
      <c r="AP156"/>
      <c r="AQ156"/>
      <c r="AR156"/>
      <c r="AS156"/>
      <c r="AT156"/>
      <c r="AU156"/>
    </row>
    <row r="157" spans="1:47" ht="16.5" x14ac:dyDescent="0.3">
      <c r="A157" s="69">
        <f t="shared" si="40"/>
        <v>60</v>
      </c>
      <c r="B157" s="69">
        <f ca="1">SUM(B$3:B62)</f>
        <v>2840</v>
      </c>
      <c r="C157" s="69">
        <f ca="1">SUM(C$3:C62)</f>
        <v>2382</v>
      </c>
      <c r="D157" s="69">
        <f ca="1">SUM(D$3:D62)</f>
        <v>2554</v>
      </c>
      <c r="E157" s="69">
        <f ca="1">SUM(E$3:E62)</f>
        <v>2888</v>
      </c>
      <c r="AP157"/>
      <c r="AQ157"/>
      <c r="AR157"/>
      <c r="AS157"/>
      <c r="AT157"/>
      <c r="AU157"/>
    </row>
    <row r="158" spans="1:47" ht="16.5" x14ac:dyDescent="0.3">
      <c r="A158" s="69">
        <f t="shared" si="40"/>
        <v>61</v>
      </c>
      <c r="B158" s="69">
        <f ca="1">SUM(B$3:B63)</f>
        <v>2914</v>
      </c>
      <c r="C158" s="69">
        <f ca="1">SUM(C$3:C63)</f>
        <v>2438</v>
      </c>
      <c r="D158" s="69">
        <f ca="1">SUM(D$3:D63)</f>
        <v>2610</v>
      </c>
      <c r="E158" s="69">
        <f ca="1">SUM(E$3:E63)</f>
        <v>2928</v>
      </c>
      <c r="AP158"/>
      <c r="AQ158"/>
      <c r="AR158"/>
      <c r="AS158"/>
      <c r="AT158"/>
      <c r="AU158"/>
    </row>
    <row r="159" spans="1:47" ht="16.5" x14ac:dyDescent="0.3">
      <c r="A159" s="69">
        <f t="shared" si="40"/>
        <v>62</v>
      </c>
      <c r="B159" s="69">
        <f ca="1">SUM(B$3:B64)</f>
        <v>2945</v>
      </c>
      <c r="C159" s="69">
        <f ca="1">SUM(C$3:C64)</f>
        <v>2494</v>
      </c>
      <c r="D159" s="69">
        <f ca="1">SUM(D$3:D64)</f>
        <v>2671</v>
      </c>
      <c r="E159" s="69">
        <f ca="1">SUM(E$3:E64)</f>
        <v>2979</v>
      </c>
      <c r="AP159"/>
      <c r="AQ159"/>
      <c r="AR159"/>
      <c r="AS159"/>
      <c r="AT159"/>
      <c r="AU159"/>
    </row>
    <row r="160" spans="1:47" ht="16.5" x14ac:dyDescent="0.3">
      <c r="A160" s="69">
        <f t="shared" si="40"/>
        <v>63</v>
      </c>
      <c r="B160" s="69">
        <f ca="1">SUM(B$3:B65)</f>
        <v>2996</v>
      </c>
      <c r="C160" s="69">
        <f ca="1">SUM(C$3:C65)</f>
        <v>2550</v>
      </c>
      <c r="D160" s="69">
        <f ca="1">SUM(D$3:D65)</f>
        <v>2738</v>
      </c>
      <c r="E160" s="69">
        <f ca="1">SUM(E$3:E65)</f>
        <v>3028</v>
      </c>
      <c r="AP160"/>
      <c r="AQ160"/>
      <c r="AR160"/>
      <c r="AS160"/>
      <c r="AT160"/>
      <c r="AU160"/>
    </row>
    <row r="161" spans="1:47" ht="16.5" x14ac:dyDescent="0.3">
      <c r="A161" s="69">
        <f t="shared" si="40"/>
        <v>64</v>
      </c>
      <c r="B161" s="69">
        <f ca="1">SUM(B$3:B66)</f>
        <v>3048</v>
      </c>
      <c r="C161" s="69">
        <f ca="1">SUM(C$3:C66)</f>
        <v>2607</v>
      </c>
      <c r="D161" s="69">
        <f ca="1">SUM(D$3:D66)</f>
        <v>2791</v>
      </c>
      <c r="E161" s="69">
        <f ca="1">SUM(E$3:E66)</f>
        <v>3072</v>
      </c>
      <c r="AP161"/>
      <c r="AQ161"/>
      <c r="AR161"/>
      <c r="AS161"/>
      <c r="AT161"/>
      <c r="AU161"/>
    </row>
    <row r="162" spans="1:47" ht="16.5" x14ac:dyDescent="0.3">
      <c r="A162" s="69">
        <f t="shared" si="40"/>
        <v>65</v>
      </c>
      <c r="B162" s="69">
        <f ca="1">SUM(B$3:B67)</f>
        <v>3103</v>
      </c>
      <c r="C162" s="69">
        <f ca="1">SUM(C$3:C67)</f>
        <v>2665</v>
      </c>
      <c r="D162" s="69">
        <f ca="1">SUM(D$3:D67)</f>
        <v>2822</v>
      </c>
      <c r="E162" s="69">
        <f ca="1">SUM(E$3:E67)</f>
        <v>3104</v>
      </c>
      <c r="AP162"/>
      <c r="AQ162"/>
      <c r="AR162"/>
      <c r="AS162"/>
      <c r="AT162"/>
      <c r="AU162"/>
    </row>
    <row r="163" spans="1:47" ht="16.5" x14ac:dyDescent="0.3">
      <c r="A163" s="69">
        <f t="shared" ref="A163:A181" si="41">A68</f>
        <v>66</v>
      </c>
      <c r="B163" s="69">
        <f ca="1">SUM(B$3:B68)</f>
        <v>3147</v>
      </c>
      <c r="C163" s="69">
        <f ca="1">SUM(C$3:C68)</f>
        <v>2724</v>
      </c>
      <c r="D163" s="69">
        <f ca="1">SUM(D$3:D68)</f>
        <v>2884</v>
      </c>
      <c r="E163" s="69">
        <f ca="1">SUM(E$3:E68)</f>
        <v>3166</v>
      </c>
      <c r="AP163"/>
      <c r="AQ163"/>
      <c r="AR163"/>
      <c r="AS163"/>
      <c r="AT163"/>
      <c r="AU163"/>
    </row>
    <row r="164" spans="1:47" ht="16.5" x14ac:dyDescent="0.3">
      <c r="A164" s="69">
        <f t="shared" si="41"/>
        <v>67</v>
      </c>
      <c r="B164" s="69">
        <f ca="1">SUM(B$3:B69)</f>
        <v>3228</v>
      </c>
      <c r="C164" s="69">
        <f ca="1">SUM(C$3:C69)</f>
        <v>2783</v>
      </c>
      <c r="D164" s="69">
        <f ca="1">SUM(D$3:D69)</f>
        <v>2966</v>
      </c>
      <c r="E164" s="69">
        <f ca="1">SUM(E$3:E69)</f>
        <v>3222</v>
      </c>
      <c r="AP164"/>
      <c r="AQ164"/>
      <c r="AR164"/>
      <c r="AS164"/>
      <c r="AT164"/>
      <c r="AU164"/>
    </row>
    <row r="165" spans="1:47" ht="16.5" x14ac:dyDescent="0.3">
      <c r="A165" s="69">
        <f t="shared" si="41"/>
        <v>68</v>
      </c>
      <c r="B165" s="69">
        <f ca="1">SUM(B$3:B70)</f>
        <v>3273</v>
      </c>
      <c r="C165" s="69">
        <f ca="1">SUM(C$3:C70)</f>
        <v>2844</v>
      </c>
      <c r="D165" s="69">
        <f ca="1">SUM(D$3:D70)</f>
        <v>3007</v>
      </c>
      <c r="E165" s="69">
        <f ca="1">SUM(E$3:E70)</f>
        <v>3258</v>
      </c>
      <c r="AP165"/>
      <c r="AQ165"/>
      <c r="AR165"/>
      <c r="AS165"/>
      <c r="AT165"/>
      <c r="AU165"/>
    </row>
    <row r="166" spans="1:47" ht="16.5" x14ac:dyDescent="0.3">
      <c r="A166" s="69">
        <f t="shared" si="41"/>
        <v>69</v>
      </c>
      <c r="B166" s="69">
        <f ca="1">SUM(B$3:B71)</f>
        <v>3316</v>
      </c>
      <c r="C166" s="69">
        <f ca="1">SUM(C$3:C71)</f>
        <v>2905</v>
      </c>
      <c r="D166" s="69">
        <f ca="1">SUM(D$3:D71)</f>
        <v>3046</v>
      </c>
      <c r="E166" s="69">
        <f ca="1">SUM(E$3:E71)</f>
        <v>3291</v>
      </c>
      <c r="AP166"/>
      <c r="AQ166"/>
      <c r="AR166"/>
      <c r="AS166"/>
      <c r="AT166"/>
      <c r="AU166"/>
    </row>
    <row r="167" spans="1:47" ht="16.5" x14ac:dyDescent="0.3">
      <c r="A167" s="69">
        <f t="shared" si="41"/>
        <v>70</v>
      </c>
      <c r="B167" s="69">
        <f ca="1">SUM(B$3:B72)</f>
        <v>3356</v>
      </c>
      <c r="C167" s="69">
        <f ca="1">SUM(C$3:C72)</f>
        <v>2967</v>
      </c>
      <c r="D167" s="69">
        <f ca="1">SUM(D$3:D72)</f>
        <v>3111</v>
      </c>
      <c r="E167" s="69">
        <f ca="1">SUM(E$3:E72)</f>
        <v>3345</v>
      </c>
      <c r="AP167"/>
      <c r="AQ167"/>
      <c r="AR167"/>
      <c r="AS167"/>
      <c r="AT167"/>
      <c r="AU167"/>
    </row>
    <row r="168" spans="1:47" ht="16.5" x14ac:dyDescent="0.3">
      <c r="A168" s="69">
        <f t="shared" si="41"/>
        <v>71</v>
      </c>
      <c r="B168" s="69">
        <f ca="1">SUM(B$3:B73)</f>
        <v>3398</v>
      </c>
      <c r="C168" s="69">
        <f ca="1">SUM(C$3:C73)</f>
        <v>3032</v>
      </c>
      <c r="D168" s="69">
        <f ca="1">SUM(D$3:D73)</f>
        <v>3176</v>
      </c>
      <c r="E168" s="69">
        <f ca="1">SUM(E$3:E73)</f>
        <v>3394</v>
      </c>
      <c r="AP168"/>
      <c r="AQ168"/>
      <c r="AR168"/>
      <c r="AS168"/>
      <c r="AT168"/>
      <c r="AU168"/>
    </row>
    <row r="169" spans="1:47" ht="16.5" x14ac:dyDescent="0.3">
      <c r="A169" s="69">
        <f t="shared" si="41"/>
        <v>72</v>
      </c>
      <c r="B169" s="69">
        <f ca="1">SUM(B$3:B74)</f>
        <v>3486</v>
      </c>
      <c r="C169" s="69">
        <f ca="1">SUM(C$3:C74)</f>
        <v>3097</v>
      </c>
      <c r="D169" s="69">
        <f ca="1">SUM(D$3:D74)</f>
        <v>3225</v>
      </c>
      <c r="E169" s="69">
        <f ca="1">SUM(E$3:E74)</f>
        <v>3436</v>
      </c>
      <c r="AP169"/>
      <c r="AQ169"/>
      <c r="AR169"/>
      <c r="AS169"/>
      <c r="AT169"/>
      <c r="AU169"/>
    </row>
    <row r="170" spans="1:47" ht="16.5" x14ac:dyDescent="0.3">
      <c r="A170" s="69">
        <f t="shared" si="41"/>
        <v>73</v>
      </c>
      <c r="B170" s="69">
        <f ca="1">SUM(B$3:B75)</f>
        <v>3511</v>
      </c>
      <c r="C170" s="69">
        <f ca="1">SUM(C$3:C75)</f>
        <v>3162</v>
      </c>
      <c r="D170" s="69">
        <f ca="1">SUM(D$3:D75)</f>
        <v>3276</v>
      </c>
      <c r="E170" s="69">
        <f ca="1">SUM(E$3:E75)</f>
        <v>3480</v>
      </c>
      <c r="AP170"/>
      <c r="AQ170"/>
      <c r="AR170"/>
      <c r="AS170"/>
      <c r="AT170"/>
      <c r="AU170"/>
    </row>
    <row r="171" spans="1:47" ht="16.5" x14ac:dyDescent="0.3">
      <c r="A171" s="69">
        <f t="shared" si="41"/>
        <v>74</v>
      </c>
      <c r="B171" s="69">
        <f ca="1">SUM(B$3:B76)</f>
        <v>3561</v>
      </c>
      <c r="C171" s="69">
        <f ca="1">SUM(C$3:C76)</f>
        <v>3229</v>
      </c>
      <c r="D171" s="69">
        <f ca="1">SUM(D$3:D76)</f>
        <v>3341</v>
      </c>
      <c r="E171" s="69">
        <f ca="1">SUM(E$3:E76)</f>
        <v>3535</v>
      </c>
      <c r="AP171"/>
      <c r="AQ171"/>
      <c r="AR171"/>
      <c r="AS171"/>
      <c r="AT171"/>
      <c r="AU171"/>
    </row>
    <row r="172" spans="1:47" ht="16.5" x14ac:dyDescent="0.3">
      <c r="A172" s="69">
        <f t="shared" si="41"/>
        <v>75</v>
      </c>
      <c r="B172" s="69">
        <f ca="1">SUM(B$3:B77)</f>
        <v>3600</v>
      </c>
      <c r="C172" s="69">
        <f ca="1">SUM(C$3:C77)</f>
        <v>3297</v>
      </c>
      <c r="D172" s="69">
        <f ca="1">SUM(D$3:D77)</f>
        <v>3418</v>
      </c>
      <c r="E172" s="69">
        <f ca="1">SUM(E$3:E77)</f>
        <v>3584</v>
      </c>
      <c r="AP172"/>
      <c r="AQ172"/>
      <c r="AR172"/>
      <c r="AS172"/>
      <c r="AT172"/>
      <c r="AU172"/>
    </row>
    <row r="173" spans="1:47" ht="16.5" x14ac:dyDescent="0.3">
      <c r="A173" s="69">
        <f t="shared" si="41"/>
        <v>76</v>
      </c>
      <c r="B173" s="69">
        <f ca="1">SUM(B$3:B78)</f>
        <v>3649</v>
      </c>
      <c r="C173" s="69">
        <f ca="1">SUM(C$3:C78)</f>
        <v>3365</v>
      </c>
      <c r="D173" s="69">
        <f ca="1">SUM(D$3:D78)</f>
        <v>3455</v>
      </c>
      <c r="E173" s="69">
        <f ca="1">SUM(E$3:E78)</f>
        <v>3623</v>
      </c>
      <c r="AP173"/>
      <c r="AQ173"/>
      <c r="AR173"/>
      <c r="AS173"/>
      <c r="AT173"/>
      <c r="AU173"/>
    </row>
    <row r="174" spans="1:47" ht="16.5" x14ac:dyDescent="0.3">
      <c r="A174" s="69">
        <f t="shared" si="41"/>
        <v>77</v>
      </c>
      <c r="B174" s="69">
        <f ca="1">SUM(B$3:B79)</f>
        <v>3679</v>
      </c>
      <c r="C174" s="69">
        <f ca="1">SUM(C$3:C79)</f>
        <v>3439</v>
      </c>
      <c r="D174" s="69">
        <f ca="1">SUM(D$3:D79)</f>
        <v>3507</v>
      </c>
      <c r="E174" s="69">
        <f ca="1">SUM(E$3:E79)</f>
        <v>3654</v>
      </c>
      <c r="AP174"/>
      <c r="AQ174"/>
      <c r="AR174"/>
      <c r="AS174"/>
      <c r="AT174"/>
      <c r="AU174"/>
    </row>
    <row r="175" spans="1:47" ht="16.5" x14ac:dyDescent="0.3">
      <c r="A175" s="69">
        <f t="shared" si="41"/>
        <v>78</v>
      </c>
      <c r="B175" s="69">
        <f ca="1">SUM(B$3:B80)</f>
        <v>3713</v>
      </c>
      <c r="C175" s="69">
        <f ca="1">SUM(C$3:C80)</f>
        <v>3516</v>
      </c>
      <c r="D175" s="69">
        <f ca="1">SUM(D$3:D80)</f>
        <v>3588</v>
      </c>
      <c r="E175" s="69">
        <f ca="1">SUM(E$3:E80)</f>
        <v>3721</v>
      </c>
      <c r="AP175"/>
      <c r="AQ175"/>
      <c r="AR175"/>
      <c r="AS175"/>
      <c r="AT175"/>
      <c r="AU175"/>
    </row>
    <row r="176" spans="1:47" ht="16.5" x14ac:dyDescent="0.3">
      <c r="A176" s="69">
        <f t="shared" si="41"/>
        <v>79</v>
      </c>
      <c r="B176" s="69">
        <f ca="1">SUM(B$3:B81)</f>
        <v>3794</v>
      </c>
      <c r="C176" s="69">
        <f ca="1">SUM(C$3:C81)</f>
        <v>3597</v>
      </c>
      <c r="D176" s="69">
        <f ca="1">SUM(D$3:D81)</f>
        <v>3676</v>
      </c>
      <c r="E176" s="69">
        <f ca="1">SUM(E$3:E81)</f>
        <v>3774</v>
      </c>
      <c r="AP176"/>
      <c r="AQ176"/>
      <c r="AR176"/>
      <c r="AS176"/>
      <c r="AT176"/>
      <c r="AU176"/>
    </row>
    <row r="177" spans="1:47" ht="16.5" x14ac:dyDescent="0.3">
      <c r="A177" s="69">
        <f t="shared" si="41"/>
        <v>80</v>
      </c>
      <c r="B177" s="69">
        <f ca="1">SUM(B$3:B82)</f>
        <v>3833</v>
      </c>
      <c r="C177" s="69">
        <f ca="1">SUM(C$3:C82)</f>
        <v>3678</v>
      </c>
      <c r="D177" s="69">
        <f ca="1">SUM(D$3:D82)</f>
        <v>3728</v>
      </c>
      <c r="E177" s="69">
        <f ca="1">SUM(E$3:E82)</f>
        <v>3809</v>
      </c>
      <c r="AP177"/>
      <c r="AQ177"/>
      <c r="AR177"/>
      <c r="AS177"/>
      <c r="AT177"/>
      <c r="AU177"/>
    </row>
    <row r="178" spans="1:47" ht="16.5" x14ac:dyDescent="0.3">
      <c r="A178" s="69">
        <f t="shared" si="41"/>
        <v>81</v>
      </c>
      <c r="B178" s="69">
        <f ca="1">SUM(B$3:B83)</f>
        <v>3878</v>
      </c>
      <c r="C178" s="69">
        <f ca="1">SUM(C$3:C83)</f>
        <v>3760</v>
      </c>
      <c r="D178" s="69">
        <f ca="1">SUM(D$3:D83)</f>
        <v>3777</v>
      </c>
      <c r="E178" s="69">
        <f ca="1">SUM(E$3:E83)</f>
        <v>3845</v>
      </c>
      <c r="AP178"/>
      <c r="AQ178"/>
      <c r="AR178"/>
      <c r="AS178"/>
      <c r="AT178"/>
      <c r="AU178"/>
    </row>
    <row r="179" spans="1:47" ht="16.5" x14ac:dyDescent="0.3">
      <c r="A179" s="69">
        <f t="shared" si="41"/>
        <v>82</v>
      </c>
      <c r="B179" s="69">
        <f ca="1">SUM(B$3:B84)</f>
        <v>3928</v>
      </c>
      <c r="C179" s="69">
        <f ca="1">SUM(C$3:C84)</f>
        <v>3844</v>
      </c>
      <c r="D179" s="69">
        <f ca="1">SUM(D$3:D84)</f>
        <v>3858</v>
      </c>
      <c r="E179" s="69">
        <f ca="1">SUM(E$3:E84)</f>
        <v>3926</v>
      </c>
      <c r="AP179"/>
      <c r="AQ179"/>
      <c r="AR179"/>
      <c r="AS179"/>
      <c r="AT179"/>
      <c r="AU179"/>
    </row>
    <row r="180" spans="1:47" ht="16.5" x14ac:dyDescent="0.3">
      <c r="A180" s="69">
        <f t="shared" si="41"/>
        <v>83</v>
      </c>
      <c r="B180" s="69">
        <f ca="1">SUM(B$3:B85)</f>
        <v>3984</v>
      </c>
      <c r="C180" s="69">
        <f ca="1">SUM(C$3:C85)</f>
        <v>3932</v>
      </c>
      <c r="D180" s="69">
        <f ca="1">SUM(D$3:D85)</f>
        <v>3946</v>
      </c>
      <c r="E180" s="69">
        <f ca="1">SUM(E$3:E85)</f>
        <v>3978</v>
      </c>
      <c r="AP180"/>
      <c r="AQ180"/>
      <c r="AR180"/>
      <c r="AS180"/>
      <c r="AT180"/>
      <c r="AU180"/>
    </row>
    <row r="181" spans="1:47" ht="16.5" x14ac:dyDescent="0.3">
      <c r="A181" s="69">
        <f t="shared" si="41"/>
        <v>84</v>
      </c>
      <c r="B181" s="69">
        <f ca="1">SUM(B$3:B86)</f>
        <v>4020</v>
      </c>
      <c r="C181" s="69">
        <f ca="1">SUM(C$3:C86)</f>
        <v>4020</v>
      </c>
      <c r="D181" s="69">
        <f ca="1">SUM(D$3:D86)</f>
        <v>4020</v>
      </c>
      <c r="E181" s="69">
        <f ca="1">SUM(E$3:E86)</f>
        <v>4020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1E88-CD99-4A5D-B4EF-8E15D186DC71}">
  <dimension ref="A1:BK307"/>
  <sheetViews>
    <sheetView zoomScale="96" zoomScaleNormal="96" workbookViewId="0">
      <selection activeCell="P20" sqref="P20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 ca="1">G2&amp;" - "&amp;H2</f>
        <v>25 - 30</v>
      </c>
      <c r="G2" s="180">
        <f ca="1">Y4</f>
        <v>25</v>
      </c>
      <c r="H2" s="97">
        <f t="shared" ref="H2:H14" ca="1" si="0">G2+$Y$3</f>
        <v>30</v>
      </c>
      <c r="I2" s="151">
        <f ca="1">COUNTIF($B$3:$B$86, "&lt;"&amp;H2)</f>
        <v>3</v>
      </c>
      <c r="J2" s="98">
        <f ca="1">I2</f>
        <v>3</v>
      </c>
      <c r="K2" s="99">
        <f t="shared" ref="K2:K14" ca="1" si="1">J2/$J$15</f>
        <v>0.10714285714285714</v>
      </c>
      <c r="L2" s="100">
        <f t="shared" ref="L2:L14" ca="1" si="2">I2/$J$15</f>
        <v>0.10714285714285714</v>
      </c>
      <c r="N2" s="179" t="s">
        <v>12</v>
      </c>
      <c r="O2" s="178">
        <f ca="1">AVERAGE($B$3:$B$86)</f>
        <v>45.392857142857146</v>
      </c>
      <c r="P2" s="178">
        <f t="shared" ref="P2:Q2" ca="1" si="3">AVERAGE($B$3:$B$86)</f>
        <v>45.392857142857146</v>
      </c>
      <c r="Q2" s="178">
        <f t="shared" ca="1" si="3"/>
        <v>45.392857142857146</v>
      </c>
      <c r="R2" s="178">
        <f ca="1">AVERAGE($D$3:$D$86)</f>
        <v>45.392857142857146</v>
      </c>
      <c r="V2" s="86" t="s">
        <v>101</v>
      </c>
      <c r="Y2" s="86">
        <f ca="1">ROUND(O6/10,0)</f>
        <v>5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f ca="1">AU3</f>
        <v>50</v>
      </c>
      <c r="C3" s="102">
        <f ca="1">AV3</f>
        <v>25</v>
      </c>
      <c r="D3" s="103">
        <f ca="1">AS3</f>
        <v>28</v>
      </c>
      <c r="E3" s="156">
        <f ca="1">AW3</f>
        <v>28</v>
      </c>
      <c r="F3" s="105" t="str">
        <f t="shared" ref="F3:F14" ca="1" si="4">G3&amp;" - "&amp;H3</f>
        <v>30 - 35</v>
      </c>
      <c r="G3" s="106">
        <f ca="1">H2</f>
        <v>30</v>
      </c>
      <c r="H3" s="107">
        <f t="shared" ca="1" si="0"/>
        <v>35</v>
      </c>
      <c r="I3" s="151">
        <f t="shared" ref="I3:I14" ca="1" si="5">COUNTIF($B$3:$B$86, "&lt;"&amp;H3)</f>
        <v>4</v>
      </c>
      <c r="J3" s="173">
        <f ca="1">I3-I2</f>
        <v>1</v>
      </c>
      <c r="K3" s="137">
        <f t="shared" ca="1" si="1"/>
        <v>3.5714285714285712E-2</v>
      </c>
      <c r="L3" s="110">
        <f t="shared" ca="1" si="2"/>
        <v>0.14285714285714285</v>
      </c>
      <c r="N3" s="143" t="s">
        <v>98</v>
      </c>
      <c r="O3" s="149">
        <f ca="1">MEDIAN(B$3:B$86)</f>
        <v>42</v>
      </c>
      <c r="P3" s="149">
        <f t="shared" ref="P3:R3" ca="1" si="6">MEDIAN(C$3:C$86)</f>
        <v>42</v>
      </c>
      <c r="Q3" s="149">
        <f t="shared" ca="1" si="6"/>
        <v>42</v>
      </c>
      <c r="R3" s="149">
        <f t="shared" ca="1" si="6"/>
        <v>42</v>
      </c>
      <c r="V3" s="86" t="s">
        <v>102</v>
      </c>
      <c r="Y3" s="86">
        <f ca="1">ROUND(Y2,-LEN(Y2)+1)</f>
        <v>5</v>
      </c>
      <c r="AN3" s="89">
        <v>1</v>
      </c>
      <c r="AO3" s="89">
        <f ca="1">ABS(_xlfn.NORM.INV(RAND(),$AQ$1,$AS$1))</f>
        <v>19.750195726549904</v>
      </c>
      <c r="AP3" s="89">
        <f ca="1">SMALL($AO$3:$AO$30,ROWS(AO$3:AO3))</f>
        <v>15.112697988400349</v>
      </c>
      <c r="AQ3" s="111">
        <f ca="1">AR3+RAND()</f>
        <v>1.8448071631922438</v>
      </c>
      <c r="AR3" s="111">
        <v>1</v>
      </c>
      <c r="AS3" s="78">
        <f ca="1">ROUNDUP(AP3*AQ3,0)</f>
        <v>28</v>
      </c>
      <c r="AT3" s="78">
        <f ca="1">RAND()</f>
        <v>0.91534272403374262</v>
      </c>
      <c r="AU3" s="78">
        <f ca="1">INDEX($AS$3:$AS$30,MATCH(SMALL($AT$3:$AT$30,ROWS(AT$3:AT3)),$AT$3:$AT$30,0))</f>
        <v>50</v>
      </c>
      <c r="AV3" s="78">
        <f ca="1">SMALL($AS$3:$AS$30,ROWS(AV$3:AV3))</f>
        <v>25</v>
      </c>
      <c r="AW3" s="86">
        <f ca="1">VLOOKUP(SMALL($BB$3:$BB$16,AX3),$BB$3:$BC$30,2,0)</f>
        <v>28</v>
      </c>
      <c r="AX3" s="86">
        <v>1</v>
      </c>
      <c r="BA3" s="86">
        <v>1</v>
      </c>
      <c r="BB3" s="86">
        <f ca="1">RAND()</f>
        <v>0.65092910429349204</v>
      </c>
      <c r="BC3" s="86">
        <f ca="1">AV3</f>
        <v>25</v>
      </c>
    </row>
    <row r="4" spans="1:55" ht="17.25" thickBot="1" x14ac:dyDescent="0.35">
      <c r="A4" s="9">
        <v>2</v>
      </c>
      <c r="B4" s="101">
        <f t="shared" ref="B4:C30" ca="1" si="7">AU4</f>
        <v>45</v>
      </c>
      <c r="C4" s="102">
        <f t="shared" ca="1" si="7"/>
        <v>28</v>
      </c>
      <c r="D4" s="103">
        <f t="shared" ref="D4:D30" ca="1" si="8">AS4</f>
        <v>38</v>
      </c>
      <c r="E4" s="156">
        <f t="shared" ref="E4:E30" ca="1" si="9">AW4</f>
        <v>66</v>
      </c>
      <c r="F4" s="105" t="str">
        <f t="shared" ca="1" si="4"/>
        <v>35 - 40</v>
      </c>
      <c r="G4" s="106">
        <f t="shared" ref="G4:G13" ca="1" si="10">H3</f>
        <v>35</v>
      </c>
      <c r="H4" s="107">
        <f t="shared" ca="1" si="0"/>
        <v>40</v>
      </c>
      <c r="I4" s="151">
        <f t="shared" ca="1" si="5"/>
        <v>11</v>
      </c>
      <c r="J4" s="173">
        <f t="shared" ref="J4:J14" ca="1" si="11">I4-I3</f>
        <v>7</v>
      </c>
      <c r="K4" s="137">
        <f t="shared" ca="1" si="1"/>
        <v>0.25</v>
      </c>
      <c r="L4" s="110">
        <f t="shared" ca="1" si="2"/>
        <v>0.39285714285714285</v>
      </c>
      <c r="N4" s="177" t="s">
        <v>13</v>
      </c>
      <c r="O4" s="176">
        <f ca="1">MAX(B$3:B$86)</f>
        <v>75</v>
      </c>
      <c r="P4" s="176">
        <f t="shared" ref="P4:R4" ca="1" si="12">MAX(C$3:C$86)</f>
        <v>75</v>
      </c>
      <c r="Q4" s="176">
        <f t="shared" ca="1" si="12"/>
        <v>75</v>
      </c>
      <c r="R4" s="176">
        <f t="shared" ca="1" si="12"/>
        <v>75</v>
      </c>
      <c r="V4" s="86" t="s">
        <v>103</v>
      </c>
      <c r="Y4" s="86">
        <f ca="1">Y3*INT(O5/Y3)</f>
        <v>25</v>
      </c>
      <c r="AN4" s="89">
        <v>2</v>
      </c>
      <c r="AO4" s="89">
        <f t="shared" ref="AO4:AO30" ca="1" si="13">ABS(_xlfn.NORM.INV(RAND(),$AQ$1,$AS$1))</f>
        <v>25.185033875753618</v>
      </c>
      <c r="AP4" s="89">
        <f ca="1">SMALL($AO$3:$AO$30,ROWS(AO$3:AO4))</f>
        <v>16.467454399050617</v>
      </c>
      <c r="AQ4" s="111">
        <f t="shared" ref="AQ4:AQ30" ca="1" si="14">AR4+RAND()</f>
        <v>2.2869701293135893</v>
      </c>
      <c r="AR4" s="111">
        <v>1.5</v>
      </c>
      <c r="AS4" s="78">
        <f t="shared" ref="AS4:AS30" ca="1" si="15">ROUNDUP(AP4*AQ4,0)</f>
        <v>38</v>
      </c>
      <c r="AT4" s="78">
        <f t="shared" ref="AT4:AT30" ca="1" si="16">RAND()</f>
        <v>0.71108548367150126</v>
      </c>
      <c r="AU4" s="78">
        <f ca="1">INDEX($AS$3:$AS$30,MATCH(SMALL($AT$3:$AT$30,ROWS(AT$3:AT4)),$AT$3:$AT$30,0))</f>
        <v>45</v>
      </c>
      <c r="AV4" s="78">
        <f ca="1">SMALL($AS$3:$AS$30,ROWS(AV$3:AV4))</f>
        <v>28</v>
      </c>
      <c r="AW4" s="86">
        <f ca="1">VLOOKUP(SMALL($BB$17:$BB$30,AX4),$BB$17:$BC$30,2,0)</f>
        <v>66</v>
      </c>
      <c r="AX4" s="86">
        <v>1</v>
      </c>
      <c r="BA4" s="86">
        <v>2</v>
      </c>
      <c r="BB4" s="86">
        <f t="shared" ref="BB4:BB30" ca="1" si="17">RAND()</f>
        <v>0.52238172661167914</v>
      </c>
      <c r="BC4" s="86">
        <f t="shared" ref="BC4:BC30" ca="1" si="18">AV4</f>
        <v>28</v>
      </c>
    </row>
    <row r="5" spans="1:55" ht="17.25" thickBot="1" x14ac:dyDescent="0.35">
      <c r="A5" s="9">
        <v>3</v>
      </c>
      <c r="B5" s="101">
        <f t="shared" ca="1" si="7"/>
        <v>37</v>
      </c>
      <c r="C5" s="102">
        <f t="shared" ca="1" si="7"/>
        <v>28</v>
      </c>
      <c r="D5" s="103">
        <f t="shared" ca="1" si="8"/>
        <v>50</v>
      </c>
      <c r="E5" s="156">
        <f t="shared" ca="1" si="9"/>
        <v>46</v>
      </c>
      <c r="F5" s="105" t="str">
        <f t="shared" ca="1" si="4"/>
        <v>40 - 45</v>
      </c>
      <c r="G5" s="106">
        <f t="shared" ca="1" si="10"/>
        <v>40</v>
      </c>
      <c r="H5" s="107">
        <f t="shared" ca="1" si="0"/>
        <v>45</v>
      </c>
      <c r="I5" s="151">
        <f t="shared" ca="1" si="5"/>
        <v>16</v>
      </c>
      <c r="J5" s="173">
        <f t="shared" ca="1" si="11"/>
        <v>5</v>
      </c>
      <c r="K5" s="137">
        <f t="shared" ca="1" si="1"/>
        <v>0.17857142857142858</v>
      </c>
      <c r="L5" s="110">
        <f t="shared" ca="1" si="2"/>
        <v>0.5714285714285714</v>
      </c>
      <c r="N5" s="177" t="s">
        <v>14</v>
      </c>
      <c r="O5" s="176">
        <f ca="1">MIN(B$3:B$84)</f>
        <v>25</v>
      </c>
      <c r="P5" s="176">
        <f t="shared" ref="P5:R5" ca="1" si="19">MIN(C$3:C$84)</f>
        <v>25</v>
      </c>
      <c r="Q5" s="176">
        <f t="shared" ca="1" si="19"/>
        <v>25</v>
      </c>
      <c r="R5" s="176">
        <f t="shared" ca="1" si="19"/>
        <v>25</v>
      </c>
      <c r="V5" s="86" t="s">
        <v>100</v>
      </c>
      <c r="Y5" s="86">
        <f ca="1">ROUNDUP(O4/Y3,0)</f>
        <v>15</v>
      </c>
      <c r="AN5" s="89">
        <v>3</v>
      </c>
      <c r="AO5" s="89">
        <f t="shared" ca="1" si="13"/>
        <v>28.685872868867804</v>
      </c>
      <c r="AP5" s="89">
        <f ca="1">SMALL($AO$3:$AO$30,ROWS(AO$3:AO5))</f>
        <v>19.404496281879226</v>
      </c>
      <c r="AQ5" s="111">
        <f t="shared" ca="1" si="14"/>
        <v>2.5318988010567338</v>
      </c>
      <c r="AR5" s="111">
        <v>2</v>
      </c>
      <c r="AS5" s="78">
        <f t="shared" ca="1" si="15"/>
        <v>50</v>
      </c>
      <c r="AT5" s="78">
        <f t="shared" ca="1" si="16"/>
        <v>0.93526851550165013</v>
      </c>
      <c r="AU5" s="78">
        <f ca="1">INDEX($AS$3:$AS$30,MATCH(SMALL($AT$3:$AT$30,ROWS(AT$3:AT5)),$AT$3:$AT$30,0))</f>
        <v>37</v>
      </c>
      <c r="AV5" s="78">
        <f ca="1">SMALL($AS$3:$AS$30,ROWS(AV$3:AV5))</f>
        <v>28</v>
      </c>
      <c r="AW5" s="86">
        <f ca="1">VLOOKUP(SMALL($BB$17:$BB$30,AX5),$BB$17:$BC$30,2,0)</f>
        <v>46</v>
      </c>
      <c r="AX5" s="86">
        <v>2</v>
      </c>
      <c r="BA5" s="86">
        <v>3</v>
      </c>
      <c r="BB5" s="86">
        <f t="shared" ca="1" si="17"/>
        <v>2.1393555182933288E-2</v>
      </c>
      <c r="BC5" s="86">
        <f t="shared" ca="1" si="18"/>
        <v>28</v>
      </c>
    </row>
    <row r="6" spans="1:55" ht="17.25" thickBot="1" x14ac:dyDescent="0.35">
      <c r="A6" s="9">
        <v>4</v>
      </c>
      <c r="B6" s="101">
        <f t="shared" ca="1" si="7"/>
        <v>63</v>
      </c>
      <c r="C6" s="102">
        <f t="shared" ca="1" si="7"/>
        <v>32</v>
      </c>
      <c r="D6" s="103">
        <f t="shared" ca="1" si="8"/>
        <v>38</v>
      </c>
      <c r="E6" s="156">
        <f t="shared" ca="1" si="9"/>
        <v>41</v>
      </c>
      <c r="F6" s="105" t="str">
        <f t="shared" ca="1" si="4"/>
        <v>45 - 50</v>
      </c>
      <c r="G6" s="106">
        <f t="shared" ca="1" si="10"/>
        <v>45</v>
      </c>
      <c r="H6" s="107">
        <f t="shared" ca="1" si="0"/>
        <v>50</v>
      </c>
      <c r="I6" s="151">
        <f t="shared" ca="1" si="5"/>
        <v>19</v>
      </c>
      <c r="J6" s="173">
        <f t="shared" ca="1" si="11"/>
        <v>3</v>
      </c>
      <c r="K6" s="137">
        <f t="shared" ca="1" si="1"/>
        <v>0.10714285714285714</v>
      </c>
      <c r="L6" s="110">
        <f t="shared" ca="1" si="2"/>
        <v>0.6785714285714286</v>
      </c>
      <c r="N6" s="177" t="s">
        <v>5</v>
      </c>
      <c r="O6" s="176">
        <f ca="1">O4-O5</f>
        <v>50</v>
      </c>
      <c r="P6" s="176">
        <f t="shared" ref="P6:R6" ca="1" si="20">P4-P5</f>
        <v>50</v>
      </c>
      <c r="Q6" s="176">
        <f t="shared" ca="1" si="20"/>
        <v>50</v>
      </c>
      <c r="R6" s="176">
        <f t="shared" ca="1" si="20"/>
        <v>50</v>
      </c>
      <c r="V6" s="86" t="s">
        <v>104</v>
      </c>
      <c r="Y6" s="86">
        <f ca="1">Y5*Y3</f>
        <v>75</v>
      </c>
      <c r="AN6" s="89">
        <v>4</v>
      </c>
      <c r="AO6" s="89">
        <f t="shared" ca="1" si="13"/>
        <v>23.073696340905958</v>
      </c>
      <c r="AP6" s="89">
        <f ca="1">SMALL($AO$3:$AO$30,ROWS(AO$3:AO6))</f>
        <v>19.495849739675439</v>
      </c>
      <c r="AQ6" s="111">
        <f t="shared" ca="1" si="14"/>
        <v>1.9089067047511632</v>
      </c>
      <c r="AR6" s="111">
        <v>1</v>
      </c>
      <c r="AS6" s="78">
        <f t="shared" ca="1" si="15"/>
        <v>38</v>
      </c>
      <c r="AT6" s="78">
        <f t="shared" ca="1" si="16"/>
        <v>0.82891853843483176</v>
      </c>
      <c r="AU6" s="78">
        <f ca="1">INDEX($AS$3:$AS$30,MATCH(SMALL($AT$3:$AT$30,ROWS(AT$3:AT6)),$AT$3:$AT$30,0))</f>
        <v>63</v>
      </c>
      <c r="AV6" s="78">
        <f ca="1">SMALL($AS$3:$AS$30,ROWS(AV$3:AV6))</f>
        <v>32</v>
      </c>
      <c r="AW6" s="86">
        <f ca="1">VLOOKUP(SMALL($BB$3:$BB$16,AX6),$BB$3:$BC$30,2,0)</f>
        <v>41</v>
      </c>
      <c r="AX6" s="86">
        <v>2</v>
      </c>
      <c r="BA6" s="86">
        <v>4</v>
      </c>
      <c r="BB6" s="86">
        <f t="shared" ca="1" si="17"/>
        <v>0.52479556061588029</v>
      </c>
      <c r="BC6" s="86">
        <f t="shared" ca="1" si="18"/>
        <v>32</v>
      </c>
    </row>
    <row r="7" spans="1:55" ht="17.25" thickBot="1" x14ac:dyDescent="0.35">
      <c r="A7" s="9">
        <v>5</v>
      </c>
      <c r="B7" s="101">
        <f t="shared" ca="1" si="7"/>
        <v>62</v>
      </c>
      <c r="C7" s="102">
        <f t="shared" ca="1" si="7"/>
        <v>35</v>
      </c>
      <c r="D7" s="103">
        <f t="shared" ca="1" si="8"/>
        <v>38</v>
      </c>
      <c r="E7" s="156">
        <f t="shared" ca="1" si="9"/>
        <v>38</v>
      </c>
      <c r="F7" s="105" t="str">
        <f t="shared" ca="1" si="4"/>
        <v>50 - 55</v>
      </c>
      <c r="G7" s="106">
        <f t="shared" ca="1" si="10"/>
        <v>50</v>
      </c>
      <c r="H7" s="107">
        <f t="shared" ca="1" si="0"/>
        <v>55</v>
      </c>
      <c r="I7" s="151">
        <f t="shared" ca="1" si="5"/>
        <v>22</v>
      </c>
      <c r="J7" s="173">
        <f t="shared" ca="1" si="11"/>
        <v>3</v>
      </c>
      <c r="K7" s="137">
        <f t="shared" ca="1" si="1"/>
        <v>0.10714285714285714</v>
      </c>
      <c r="L7" s="110">
        <f t="shared" ca="1" si="2"/>
        <v>0.7857142857142857</v>
      </c>
      <c r="N7" s="177" t="s">
        <v>15</v>
      </c>
      <c r="O7" s="176">
        <f ca="1">_xlfn.STDEV.S(B$3:B$86)</f>
        <v>12.942434614732029</v>
      </c>
      <c r="P7" s="176">
        <f t="shared" ref="P7:R7" ca="1" si="21">_xlfn.STDEV.S(C$3:C$86)</f>
        <v>12.942434614732029</v>
      </c>
      <c r="Q7" s="176">
        <f t="shared" ca="1" si="21"/>
        <v>12.942434614732029</v>
      </c>
      <c r="R7" s="176">
        <f t="shared" ca="1" si="21"/>
        <v>12.942434614732029</v>
      </c>
      <c r="V7" s="86" t="s">
        <v>105</v>
      </c>
      <c r="Y7" s="86">
        <v>4</v>
      </c>
      <c r="AN7" s="89">
        <v>5</v>
      </c>
      <c r="AO7" s="89">
        <f t="shared" ca="1" si="13"/>
        <v>19.404496281879226</v>
      </c>
      <c r="AP7" s="89">
        <f ca="1">SMALL($AO$3:$AO$30,ROWS(AO$3:AO7))</f>
        <v>19.750195726549904</v>
      </c>
      <c r="AQ7" s="111">
        <f t="shared" ca="1" si="14"/>
        <v>1.8787911601375136</v>
      </c>
      <c r="AR7" s="111">
        <f>AR3</f>
        <v>1</v>
      </c>
      <c r="AS7" s="78">
        <f t="shared" ca="1" si="15"/>
        <v>38</v>
      </c>
      <c r="AT7" s="78">
        <f t="shared" ca="1" si="16"/>
        <v>0.15481437808963983</v>
      </c>
      <c r="AU7" s="78">
        <f ca="1">INDEX($AS$3:$AS$30,MATCH(SMALL($AT$3:$AT$30,ROWS(AT$3:AT7)),$AT$3:$AT$30,0))</f>
        <v>62</v>
      </c>
      <c r="AV7" s="78">
        <f ca="1">SMALL($AS$3:$AS$30,ROWS(AV$3:AV7))</f>
        <v>35</v>
      </c>
      <c r="AW7" s="86">
        <f ca="1">VLOOKUP(SMALL($BB$3:$BB$16,AX7),$BB$3:$BC$30,2,0)</f>
        <v>38</v>
      </c>
      <c r="AX7" s="86">
        <f>2+AX3</f>
        <v>3</v>
      </c>
      <c r="BA7" s="86">
        <v>5</v>
      </c>
      <c r="BB7" s="86">
        <f t="shared" ca="1" si="17"/>
        <v>0.80846794503496711</v>
      </c>
      <c r="BC7" s="86">
        <f t="shared" ca="1" si="18"/>
        <v>35</v>
      </c>
    </row>
    <row r="8" spans="1:55" ht="17.25" thickBot="1" x14ac:dyDescent="0.35">
      <c r="A8" s="9">
        <v>6</v>
      </c>
      <c r="B8" s="101">
        <f t="shared" ca="1" si="7"/>
        <v>38</v>
      </c>
      <c r="C8" s="102">
        <f t="shared" ca="1" si="7"/>
        <v>36</v>
      </c>
      <c r="D8" s="103">
        <f t="shared" ca="1" si="8"/>
        <v>49</v>
      </c>
      <c r="E8" s="156">
        <f t="shared" ca="1" si="9"/>
        <v>68</v>
      </c>
      <c r="F8" s="105" t="str">
        <f t="shared" ca="1" si="4"/>
        <v>55 - 60</v>
      </c>
      <c r="G8" s="106">
        <f t="shared" ca="1" si="10"/>
        <v>55</v>
      </c>
      <c r="H8" s="107">
        <f t="shared" ca="1" si="0"/>
        <v>60</v>
      </c>
      <c r="I8" s="151">
        <f t="shared" ca="1" si="5"/>
        <v>22</v>
      </c>
      <c r="J8" s="173">
        <f t="shared" ca="1" si="11"/>
        <v>0</v>
      </c>
      <c r="K8" s="137">
        <f t="shared" ca="1" si="1"/>
        <v>0</v>
      </c>
      <c r="L8" s="110">
        <f t="shared" ca="1" si="2"/>
        <v>0.7857142857142857</v>
      </c>
      <c r="N8" s="177" t="s">
        <v>16</v>
      </c>
      <c r="O8" s="176">
        <f ca="1">O7/O2</f>
        <v>0.28512051078874651</v>
      </c>
      <c r="P8" s="176">
        <f t="shared" ref="P8:R8" ca="1" si="22">P7/P2</f>
        <v>0.28512051078874651</v>
      </c>
      <c r="Q8" s="176">
        <f t="shared" ca="1" si="22"/>
        <v>0.28512051078874651</v>
      </c>
      <c r="R8" s="176">
        <f t="shared" ca="1" si="22"/>
        <v>0.28512051078874651</v>
      </c>
      <c r="AN8" s="89">
        <v>6</v>
      </c>
      <c r="AO8" s="89">
        <f t="shared" ca="1" si="13"/>
        <v>27.123873338024509</v>
      </c>
      <c r="AP8" s="89">
        <f ca="1">SMALL($AO$3:$AO$30,ROWS(AO$3:AO8))</f>
        <v>21.295574034202755</v>
      </c>
      <c r="AQ8" s="111">
        <f t="shared" ca="1" si="14"/>
        <v>2.2663463949882261</v>
      </c>
      <c r="AR8" s="111">
        <f t="shared" ref="AR8:AR30" si="23">AR4</f>
        <v>1.5</v>
      </c>
      <c r="AS8" s="78">
        <f t="shared" ca="1" si="15"/>
        <v>49</v>
      </c>
      <c r="AT8" s="78">
        <f t="shared" ca="1" si="16"/>
        <v>0.52073244108566896</v>
      </c>
      <c r="AU8" s="78">
        <f ca="1">INDEX($AS$3:$AS$30,MATCH(SMALL($AT$3:$AT$30,ROWS(AT$3:AT8)),$AT$3:$AT$30,0))</f>
        <v>38</v>
      </c>
      <c r="AV8" s="78">
        <f ca="1">SMALL($AS$3:$AS$30,ROWS(AV$3:AV8))</f>
        <v>36</v>
      </c>
      <c r="AW8" s="86">
        <f ca="1">VLOOKUP(SMALL($BB$17:$BB$30,AX8),$BB$17:$BC$30,2,0)</f>
        <v>68</v>
      </c>
      <c r="AX8" s="86">
        <f>2+AX4</f>
        <v>3</v>
      </c>
      <c r="BA8" s="86">
        <v>6</v>
      </c>
      <c r="BB8" s="86">
        <f t="shared" ca="1" si="17"/>
        <v>0.72561593818675074</v>
      </c>
      <c r="BC8" s="86">
        <f t="shared" ca="1" si="18"/>
        <v>36</v>
      </c>
    </row>
    <row r="9" spans="1:55" ht="17.25" thickBot="1" x14ac:dyDescent="0.35">
      <c r="A9" s="9">
        <v>7</v>
      </c>
      <c r="B9" s="101">
        <f t="shared" ca="1" si="7"/>
        <v>28</v>
      </c>
      <c r="C9" s="102">
        <f t="shared" ca="1" si="7"/>
        <v>37</v>
      </c>
      <c r="D9" s="103">
        <f t="shared" ca="1" si="8"/>
        <v>63</v>
      </c>
      <c r="E9" s="156">
        <f t="shared" ca="1" si="9"/>
        <v>62</v>
      </c>
      <c r="F9" s="105" t="str">
        <f t="shared" ca="1" si="4"/>
        <v>60 - 65</v>
      </c>
      <c r="G9" s="106">
        <f t="shared" ca="1" si="10"/>
        <v>60</v>
      </c>
      <c r="H9" s="107">
        <f t="shared" ca="1" si="0"/>
        <v>65</v>
      </c>
      <c r="I9" s="151">
        <f t="shared" ca="1" si="5"/>
        <v>25</v>
      </c>
      <c r="J9" s="173">
        <f t="shared" ca="1" si="11"/>
        <v>3</v>
      </c>
      <c r="K9" s="137">
        <f t="shared" ca="1" si="1"/>
        <v>0.10714285714285714</v>
      </c>
      <c r="L9" s="110">
        <f t="shared" ca="1" si="2"/>
        <v>0.8928571428571429</v>
      </c>
      <c r="N9" s="143" t="s">
        <v>99</v>
      </c>
      <c r="O9" s="144">
        <f ca="1">O2/O3</f>
        <v>1.0807823129251701</v>
      </c>
      <c r="P9" s="144">
        <f t="shared" ref="P9:R9" ca="1" si="24">P2/P3</f>
        <v>1.0807823129251701</v>
      </c>
      <c r="Q9" s="144">
        <f t="shared" ca="1" si="24"/>
        <v>1.0807823129251701</v>
      </c>
      <c r="R9" s="144">
        <f t="shared" ca="1" si="24"/>
        <v>1.0807823129251701</v>
      </c>
      <c r="AN9" s="89">
        <v>8</v>
      </c>
      <c r="AO9" s="89">
        <f t="shared" ca="1" si="13"/>
        <v>21.862340882495044</v>
      </c>
      <c r="AP9" s="89">
        <f ca="1">SMALL($AO$3:$AO$30,ROWS(AO$3:AO9))</f>
        <v>21.490494784332586</v>
      </c>
      <c r="AQ9" s="111">
        <f t="shared" ca="1" si="14"/>
        <v>2.9144553937124353</v>
      </c>
      <c r="AR9" s="111">
        <f t="shared" si="23"/>
        <v>2</v>
      </c>
      <c r="AS9" s="78">
        <f t="shared" ca="1" si="15"/>
        <v>63</v>
      </c>
      <c r="AT9" s="78">
        <f t="shared" ca="1" si="16"/>
        <v>0.11298654394266316</v>
      </c>
      <c r="AU9" s="78">
        <f ca="1">INDEX($AS$3:$AS$30,MATCH(SMALL($AT$3:$AT$30,ROWS(AT$3:AT9)),$AT$3:$AT$30,0))</f>
        <v>28</v>
      </c>
      <c r="AV9" s="78">
        <f ca="1">SMALL($AS$3:$AS$30,ROWS(AV$3:AV9))</f>
        <v>37</v>
      </c>
      <c r="AW9" s="86">
        <f ca="1">VLOOKUP(SMALL($BB$17:$BB$30,AX9),$BB$17:$BC$30,2,0)</f>
        <v>62</v>
      </c>
      <c r="AX9" s="86">
        <f>2+AX5</f>
        <v>4</v>
      </c>
      <c r="BA9" s="86">
        <v>7</v>
      </c>
      <c r="BB9" s="86">
        <f t="shared" ca="1" si="17"/>
        <v>0.89939805962407748</v>
      </c>
      <c r="BC9" s="86">
        <f t="shared" ca="1" si="18"/>
        <v>37</v>
      </c>
    </row>
    <row r="10" spans="1:55" ht="17.25" thickBot="1" x14ac:dyDescent="0.35">
      <c r="A10" s="9">
        <v>8</v>
      </c>
      <c r="B10" s="101">
        <f t="shared" ca="1" si="7"/>
        <v>32</v>
      </c>
      <c r="C10" s="102">
        <f t="shared" ca="1" si="7"/>
        <v>38</v>
      </c>
      <c r="D10" s="103">
        <f t="shared" ca="1" si="8"/>
        <v>37</v>
      </c>
      <c r="E10" s="156">
        <f t="shared" ca="1" si="9"/>
        <v>38</v>
      </c>
      <c r="F10" s="105" t="str">
        <f t="shared" ca="1" si="4"/>
        <v>65 - 70</v>
      </c>
      <c r="G10" s="106">
        <f t="shared" ca="1" si="10"/>
        <v>65</v>
      </c>
      <c r="H10" s="107">
        <f t="shared" ca="1" si="0"/>
        <v>70</v>
      </c>
      <c r="I10" s="151">
        <f t="shared" ca="1" si="5"/>
        <v>27</v>
      </c>
      <c r="J10" s="173">
        <f t="shared" ca="1" si="11"/>
        <v>2</v>
      </c>
      <c r="K10" s="137">
        <f t="shared" ca="1" si="1"/>
        <v>7.1428571428571425E-2</v>
      </c>
      <c r="L10" s="110">
        <f t="shared" ca="1" si="2"/>
        <v>0.9642857142857143</v>
      </c>
      <c r="N10" s="175" t="s">
        <v>90</v>
      </c>
      <c r="O10" s="174">
        <f ca="1">O6/O2</f>
        <v>1.1014948859166009</v>
      </c>
      <c r="P10" s="174">
        <f t="shared" ref="P10:R10" ca="1" si="25">P6/P2</f>
        <v>1.1014948859166009</v>
      </c>
      <c r="Q10" s="174">
        <f t="shared" ca="1" si="25"/>
        <v>1.1014948859166009</v>
      </c>
      <c r="R10" s="174">
        <f t="shared" ca="1" si="25"/>
        <v>1.1014948859166009</v>
      </c>
      <c r="AN10" s="89">
        <v>7</v>
      </c>
      <c r="AO10" s="89">
        <f t="shared" ca="1" si="13"/>
        <v>26.374013687501176</v>
      </c>
      <c r="AP10" s="89">
        <f ca="1">SMALL($AO$3:$AO$30,ROWS(AO$3:AO10))</f>
        <v>21.667718766977721</v>
      </c>
      <c r="AQ10" s="111">
        <f t="shared" ca="1" si="14"/>
        <v>1.7074631310726185</v>
      </c>
      <c r="AR10" s="111">
        <f t="shared" si="23"/>
        <v>1</v>
      </c>
      <c r="AS10" s="78">
        <f t="shared" ca="1" si="15"/>
        <v>37</v>
      </c>
      <c r="AT10" s="78">
        <f t="shared" ca="1" si="16"/>
        <v>9.8452710386749298E-2</v>
      </c>
      <c r="AU10" s="78">
        <f ca="1">INDEX($AS$3:$AS$30,MATCH(SMALL($AT$3:$AT$30,ROWS(AT$3:AT10)),$AT$3:$AT$30,0))</f>
        <v>32</v>
      </c>
      <c r="AV10" s="78">
        <f ca="1">SMALL($AS$3:$AS$30,ROWS(AV$3:AV10))</f>
        <v>38</v>
      </c>
      <c r="AW10" s="86">
        <f ca="1">VLOOKUP(SMALL($BB$3:$BB$16,AX10),$BB$3:$BC$30,2,0)</f>
        <v>38</v>
      </c>
      <c r="AX10" s="86">
        <f>2+AX6</f>
        <v>4</v>
      </c>
      <c r="BA10" s="86">
        <v>8</v>
      </c>
      <c r="BB10" s="86">
        <f t="shared" ca="1" si="17"/>
        <v>0.39682334590066104</v>
      </c>
      <c r="BC10" s="86">
        <f t="shared" ca="1" si="18"/>
        <v>38</v>
      </c>
    </row>
    <row r="11" spans="1:55" ht="17.25" thickBot="1" x14ac:dyDescent="0.35">
      <c r="A11" s="9">
        <v>9</v>
      </c>
      <c r="B11" s="101">
        <f t="shared" ca="1" si="7"/>
        <v>43</v>
      </c>
      <c r="C11" s="102">
        <f t="shared" ca="1" si="7"/>
        <v>38</v>
      </c>
      <c r="D11" s="103">
        <f t="shared" ca="1" si="8"/>
        <v>25</v>
      </c>
      <c r="E11" s="156">
        <f t="shared" ca="1" si="9"/>
        <v>38</v>
      </c>
      <c r="F11" s="105" t="str">
        <f t="shared" ca="1" si="4"/>
        <v>70 - 75</v>
      </c>
      <c r="G11" s="106">
        <f t="shared" ca="1" si="10"/>
        <v>70</v>
      </c>
      <c r="H11" s="107">
        <f t="shared" ca="1" si="0"/>
        <v>75</v>
      </c>
      <c r="I11" s="151">
        <f t="shared" ca="1" si="5"/>
        <v>27</v>
      </c>
      <c r="J11" s="173">
        <f t="shared" ca="1" si="11"/>
        <v>0</v>
      </c>
      <c r="K11" s="137">
        <f t="shared" ca="1" si="1"/>
        <v>0</v>
      </c>
      <c r="L11" s="110">
        <f t="shared" ca="1" si="2"/>
        <v>0.9642857142857143</v>
      </c>
      <c r="AN11" s="89">
        <v>12</v>
      </c>
      <c r="AO11" s="89">
        <f t="shared" ca="1" si="13"/>
        <v>25.496991639842225</v>
      </c>
      <c r="AP11" s="89">
        <f ca="1">SMALL($AO$3:$AO$30,ROWS(AO$3:AO11))</f>
        <v>21.742345610698152</v>
      </c>
      <c r="AQ11" s="111">
        <f t="shared" ca="1" si="14"/>
        <v>1.1105980023922981</v>
      </c>
      <c r="AR11" s="111">
        <f t="shared" si="23"/>
        <v>1</v>
      </c>
      <c r="AS11" s="78">
        <f t="shared" ca="1" si="15"/>
        <v>25</v>
      </c>
      <c r="AT11" s="78">
        <f t="shared" ca="1" si="16"/>
        <v>0.52990213181792079</v>
      </c>
      <c r="AU11" s="78">
        <f ca="1">INDEX($AS$3:$AS$30,MATCH(SMALL($AT$3:$AT$30,ROWS(AT$3:AT11)),$AT$3:$AT$30,0))</f>
        <v>43</v>
      </c>
      <c r="AV11" s="78">
        <f ca="1">SMALL($AS$3:$AS$30,ROWS(AV$3:AV11))</f>
        <v>38</v>
      </c>
      <c r="AW11" s="86">
        <f ca="1">VLOOKUP(SMALL($BB$3:$BB$16,AX11),$BB$3:$BC$30,2,0)</f>
        <v>38</v>
      </c>
      <c r="AX11" s="86">
        <f t="shared" ref="AX11:AX30" si="26">2+AX7</f>
        <v>5</v>
      </c>
      <c r="BA11" s="86">
        <v>9</v>
      </c>
      <c r="BB11" s="86">
        <f t="shared" ca="1" si="17"/>
        <v>0.2253256954606685</v>
      </c>
      <c r="BC11" s="86">
        <f t="shared" ca="1" si="18"/>
        <v>38</v>
      </c>
    </row>
    <row r="12" spans="1:55" ht="17.25" thickBot="1" x14ac:dyDescent="0.35">
      <c r="A12" s="9">
        <v>10</v>
      </c>
      <c r="B12" s="101">
        <f t="shared" ca="1" si="7"/>
        <v>61</v>
      </c>
      <c r="C12" s="102">
        <f t="shared" ca="1" si="7"/>
        <v>38</v>
      </c>
      <c r="D12" s="103">
        <f t="shared" ca="1" si="8"/>
        <v>41</v>
      </c>
      <c r="E12" s="156">
        <f t="shared" ca="1" si="9"/>
        <v>50</v>
      </c>
      <c r="F12" s="105" t="str">
        <f t="shared" ca="1" si="4"/>
        <v>75 - 80</v>
      </c>
      <c r="G12" s="106">
        <f t="shared" ca="1" si="10"/>
        <v>75</v>
      </c>
      <c r="H12" s="107">
        <f t="shared" ca="1" si="0"/>
        <v>80</v>
      </c>
      <c r="I12" s="151">
        <f t="shared" ca="1" si="5"/>
        <v>28</v>
      </c>
      <c r="J12" s="173">
        <f t="shared" ca="1" si="11"/>
        <v>1</v>
      </c>
      <c r="K12" s="137">
        <f t="shared" ca="1" si="1"/>
        <v>3.5714285714285712E-2</v>
      </c>
      <c r="L12" s="110">
        <f t="shared" ca="1" si="2"/>
        <v>1</v>
      </c>
      <c r="AN12" s="89">
        <v>9</v>
      </c>
      <c r="AO12" s="89">
        <f t="shared" ca="1" si="13"/>
        <v>29.296441502095021</v>
      </c>
      <c r="AP12" s="89">
        <f ca="1">SMALL($AO$3:$AO$30,ROWS(AO$3:AO12))</f>
        <v>21.765743560492908</v>
      </c>
      <c r="AQ12" s="111">
        <f t="shared" ca="1" si="14"/>
        <v>1.8644891345185457</v>
      </c>
      <c r="AR12" s="111">
        <f t="shared" si="23"/>
        <v>1.5</v>
      </c>
      <c r="AS12" s="78">
        <f t="shared" ca="1" si="15"/>
        <v>41</v>
      </c>
      <c r="AT12" s="78">
        <f t="shared" ca="1" si="16"/>
        <v>0.60898923007937356</v>
      </c>
      <c r="AU12" s="78">
        <f ca="1">INDEX($AS$3:$AS$30,MATCH(SMALL($AT$3:$AT$30,ROWS(AT$3:AT12)),$AT$3:$AT$30,0))</f>
        <v>61</v>
      </c>
      <c r="AV12" s="78">
        <f ca="1">SMALL($AS$3:$AS$30,ROWS(AV$3:AV12))</f>
        <v>38</v>
      </c>
      <c r="AW12" s="86">
        <f ca="1">VLOOKUP(SMALL($BB$17:$BB$30,AX12),$BB$17:$BC$30,2,0)</f>
        <v>50</v>
      </c>
      <c r="AX12" s="86">
        <f t="shared" si="26"/>
        <v>5</v>
      </c>
      <c r="BA12" s="86">
        <v>10</v>
      </c>
      <c r="BB12" s="86">
        <f t="shared" ca="1" si="17"/>
        <v>0.12166859834679244</v>
      </c>
      <c r="BC12" s="86">
        <f t="shared" ca="1" si="18"/>
        <v>38</v>
      </c>
    </row>
    <row r="13" spans="1:55" ht="17.25" thickBot="1" x14ac:dyDescent="0.35">
      <c r="A13" s="9">
        <v>11</v>
      </c>
      <c r="B13" s="101">
        <f t="shared" ca="1" si="7"/>
        <v>54</v>
      </c>
      <c r="C13" s="102">
        <f t="shared" ca="1" si="7"/>
        <v>39</v>
      </c>
      <c r="D13" s="103">
        <f t="shared" ca="1" si="8"/>
        <v>54</v>
      </c>
      <c r="E13" s="156">
        <f t="shared" ca="1" si="9"/>
        <v>45</v>
      </c>
      <c r="F13" s="105" t="str">
        <f t="shared" ca="1" si="4"/>
        <v>80 - 85</v>
      </c>
      <c r="G13" s="106">
        <f t="shared" ca="1" si="10"/>
        <v>80</v>
      </c>
      <c r="H13" s="107">
        <f t="shared" ca="1" si="0"/>
        <v>85</v>
      </c>
      <c r="I13" s="151">
        <f t="shared" ca="1" si="5"/>
        <v>28</v>
      </c>
      <c r="J13" s="173">
        <f t="shared" ca="1" si="11"/>
        <v>0</v>
      </c>
      <c r="K13" s="137">
        <f t="shared" ca="1" si="1"/>
        <v>0</v>
      </c>
      <c r="L13" s="110">
        <f t="shared" ca="1" si="2"/>
        <v>1</v>
      </c>
      <c r="AN13" s="89">
        <v>10</v>
      </c>
      <c r="AO13" s="89">
        <f t="shared" ca="1" si="13"/>
        <v>21.295574034202755</v>
      </c>
      <c r="AP13" s="89">
        <f ca="1">SMALL($AO$3:$AO$30,ROWS(AO$3:AO13))</f>
        <v>21.862340882495044</v>
      </c>
      <c r="AQ13" s="111">
        <f t="shared" ca="1" si="14"/>
        <v>2.4280055489894217</v>
      </c>
      <c r="AR13" s="111">
        <f t="shared" si="23"/>
        <v>2</v>
      </c>
      <c r="AS13" s="78">
        <f t="shared" ca="1" si="15"/>
        <v>54</v>
      </c>
      <c r="AT13" s="78">
        <f t="shared" ca="1" si="16"/>
        <v>0.31956766388203517</v>
      </c>
      <c r="AU13" s="78">
        <f ca="1">INDEX($AS$3:$AS$30,MATCH(SMALL($AT$3:$AT$30,ROWS(AT$3:AT13)),$AT$3:$AT$30,0))</f>
        <v>54</v>
      </c>
      <c r="AV13" s="78">
        <f ca="1">SMALL($AS$3:$AS$30,ROWS(AV$3:AV13))</f>
        <v>39</v>
      </c>
      <c r="AW13" s="86">
        <f ca="1">VLOOKUP(SMALL($BB$17:$BB$30,AX13),$BB$17:$BC$30,2,0)</f>
        <v>45</v>
      </c>
      <c r="AX13" s="86">
        <f t="shared" si="26"/>
        <v>6</v>
      </c>
      <c r="BA13" s="86">
        <v>11</v>
      </c>
      <c r="BB13" s="86">
        <f t="shared" ca="1" si="17"/>
        <v>0.86432169967973793</v>
      </c>
      <c r="BC13" s="86">
        <f t="shared" ca="1" si="18"/>
        <v>39</v>
      </c>
    </row>
    <row r="14" spans="1:55" ht="17.25" thickBot="1" x14ac:dyDescent="0.35">
      <c r="A14" s="9">
        <v>12</v>
      </c>
      <c r="B14" s="101">
        <f t="shared" ca="1" si="7"/>
        <v>39</v>
      </c>
      <c r="C14" s="102">
        <f t="shared" ca="1" si="7"/>
        <v>40</v>
      </c>
      <c r="D14" s="103">
        <f t="shared" ca="1" si="8"/>
        <v>39</v>
      </c>
      <c r="E14" s="156">
        <f t="shared" ca="1" si="9"/>
        <v>28</v>
      </c>
      <c r="F14" s="112" t="str">
        <f t="shared" ca="1" si="4"/>
        <v>85 - 90</v>
      </c>
      <c r="G14" s="113">
        <f ca="1">H13</f>
        <v>85</v>
      </c>
      <c r="H14" s="114">
        <f t="shared" ca="1" si="0"/>
        <v>90</v>
      </c>
      <c r="I14" s="152">
        <f t="shared" ca="1" si="5"/>
        <v>28</v>
      </c>
      <c r="J14" s="115">
        <f t="shared" ca="1" si="11"/>
        <v>0</v>
      </c>
      <c r="K14" s="116">
        <f t="shared" ca="1" si="1"/>
        <v>0</v>
      </c>
      <c r="L14" s="117">
        <f t="shared" ca="1" si="2"/>
        <v>1</v>
      </c>
      <c r="AN14" s="89">
        <v>11</v>
      </c>
      <c r="AO14" s="89">
        <f t="shared" ca="1" si="13"/>
        <v>23.527440951814093</v>
      </c>
      <c r="AP14" s="89">
        <f ca="1">SMALL($AO$3:$AO$30,ROWS(AO$3:AO14))</f>
        <v>21.993277471279132</v>
      </c>
      <c r="AQ14" s="111">
        <f t="shared" ca="1" si="14"/>
        <v>1.7620384292182747</v>
      </c>
      <c r="AR14" s="111">
        <f t="shared" si="23"/>
        <v>1</v>
      </c>
      <c r="AS14" s="78">
        <f t="shared" ca="1" si="15"/>
        <v>39</v>
      </c>
      <c r="AT14" s="78">
        <f t="shared" ca="1" si="16"/>
        <v>0.4311587895156237</v>
      </c>
      <c r="AU14" s="78">
        <f ca="1">INDEX($AS$3:$AS$30,MATCH(SMALL($AT$3:$AT$30,ROWS(AT$3:AT14)),$AT$3:$AT$30,0))</f>
        <v>39</v>
      </c>
      <c r="AV14" s="78">
        <f ca="1">SMALL($AS$3:$AS$30,ROWS(AV$3:AV14))</f>
        <v>40</v>
      </c>
      <c r="AW14" s="86">
        <f ca="1">VLOOKUP(SMALL($BB$3:$BB$16,AX14),$BB$3:$BC$30,2,0)</f>
        <v>28</v>
      </c>
      <c r="AX14" s="86">
        <f t="shared" si="26"/>
        <v>6</v>
      </c>
      <c r="BA14" s="86">
        <v>12</v>
      </c>
      <c r="BB14" s="86">
        <f t="shared" ca="1" si="17"/>
        <v>0.81471973877459791</v>
      </c>
      <c r="BC14" s="86">
        <f t="shared" ca="1" si="18"/>
        <v>40</v>
      </c>
    </row>
    <row r="15" spans="1:55" ht="16.5" x14ac:dyDescent="0.3">
      <c r="A15" s="9">
        <v>13</v>
      </c>
      <c r="B15" s="101">
        <f t="shared" ca="1" si="7"/>
        <v>49</v>
      </c>
      <c r="C15" s="102">
        <f t="shared" ca="1" si="7"/>
        <v>41</v>
      </c>
      <c r="D15" s="103">
        <f t="shared" ca="1" si="8"/>
        <v>32</v>
      </c>
      <c r="E15" s="156">
        <f t="shared" ca="1" si="9"/>
        <v>32</v>
      </c>
      <c r="F15" s="119"/>
      <c r="G15" s="173"/>
      <c r="H15" s="173"/>
      <c r="I15" s="173"/>
      <c r="J15" s="173">
        <f ca="1">SUM(J2:J14)</f>
        <v>28</v>
      </c>
      <c r="K15" s="137">
        <f ca="1">SUM(K2:K14)</f>
        <v>0.99999999999999978</v>
      </c>
      <c r="L15" s="137"/>
      <c r="AN15" s="89">
        <v>14</v>
      </c>
      <c r="AO15" s="89">
        <f t="shared" ca="1" si="13"/>
        <v>26.340218896905316</v>
      </c>
      <c r="AP15" s="89">
        <f ca="1">SMALL($AO$3:$AO$30,ROWS(AO$3:AO15))</f>
        <v>22.797833622608032</v>
      </c>
      <c r="AQ15" s="111">
        <f t="shared" ca="1" si="14"/>
        <v>1.3810002393206964</v>
      </c>
      <c r="AR15" s="111">
        <f t="shared" si="23"/>
        <v>1</v>
      </c>
      <c r="AS15" s="78">
        <f t="shared" ca="1" si="15"/>
        <v>32</v>
      </c>
      <c r="AT15" s="78">
        <f t="shared" ca="1" si="16"/>
        <v>0.25158402255069245</v>
      </c>
      <c r="AU15" s="78">
        <f ca="1">INDEX($AS$3:$AS$30,MATCH(SMALL($AT$3:$AT$30,ROWS(AT$3:AT15)),$AT$3:$AT$30,0))</f>
        <v>49</v>
      </c>
      <c r="AV15" s="78">
        <f ca="1">SMALL($AS$3:$AS$30,ROWS(AV$3:AV15))</f>
        <v>41</v>
      </c>
      <c r="AW15" s="86">
        <f ca="1">VLOOKUP(SMALL($BB$3:$BB$16,AX15),$BB$3:$BC$30,2,0)</f>
        <v>32</v>
      </c>
      <c r="AX15" s="86">
        <f t="shared" si="26"/>
        <v>7</v>
      </c>
      <c r="BA15" s="86">
        <v>13</v>
      </c>
      <c r="BB15" s="86">
        <f t="shared" ca="1" si="17"/>
        <v>0.54575890445233366</v>
      </c>
      <c r="BC15" s="86">
        <f t="shared" ca="1" si="18"/>
        <v>41</v>
      </c>
    </row>
    <row r="16" spans="1:55" ht="16.5" x14ac:dyDescent="0.3">
      <c r="A16" s="9">
        <v>14</v>
      </c>
      <c r="B16" s="101">
        <f t="shared" ca="1" si="7"/>
        <v>25</v>
      </c>
      <c r="C16" s="102">
        <f t="shared" ca="1" si="7"/>
        <v>41</v>
      </c>
      <c r="D16" s="103">
        <f t="shared" ca="1" si="8"/>
        <v>43</v>
      </c>
      <c r="E16" s="104">
        <f t="shared" ca="1" si="9"/>
        <v>54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148">
        <v>16</v>
      </c>
      <c r="AO16" s="148">
        <f t="shared" ca="1" si="13"/>
        <v>19.495849739675439</v>
      </c>
      <c r="AP16" s="148">
        <f ca="1">SMALL($AO$3:$AO$30,ROWS(AO$3:AO16))</f>
        <v>23.073696340905958</v>
      </c>
      <c r="AQ16" s="182">
        <f t="shared" ca="1" si="14"/>
        <v>1.8208619598830831</v>
      </c>
      <c r="AR16" s="182">
        <f t="shared" si="23"/>
        <v>1.5</v>
      </c>
      <c r="AS16" s="148">
        <f t="shared" ca="1" si="15"/>
        <v>43</v>
      </c>
      <c r="AT16" s="148">
        <f t="shared" ca="1" si="16"/>
        <v>0.26794166890364157</v>
      </c>
      <c r="AU16" s="148">
        <f ca="1">INDEX($AS$3:$AS$30,MATCH(SMALL($AT$3:$AT$30,ROWS(AT$3:AT16)),$AT$3:$AT$30,0))</f>
        <v>25</v>
      </c>
      <c r="AV16" s="148">
        <f ca="1">SMALL($AS$3:$AS$30,ROWS(AV$3:AV16))</f>
        <v>41</v>
      </c>
      <c r="AW16" s="94">
        <f ca="1">VLOOKUP(SMALL($BB$17:$BB$30,AX16),$BB$17:$BC$30,2,0)</f>
        <v>54</v>
      </c>
      <c r="AX16" s="94">
        <f t="shared" si="26"/>
        <v>7</v>
      </c>
      <c r="AY16" s="94"/>
      <c r="AZ16" s="94"/>
      <c r="BA16" s="94">
        <v>14</v>
      </c>
      <c r="BB16" s="94">
        <f t="shared" ca="1" si="17"/>
        <v>0.12037790522620651</v>
      </c>
      <c r="BC16" s="94">
        <f t="shared" ca="1" si="18"/>
        <v>41</v>
      </c>
    </row>
    <row r="17" spans="1:63" ht="16.5" x14ac:dyDescent="0.3">
      <c r="A17" s="9">
        <v>15</v>
      </c>
      <c r="B17" s="101">
        <f t="shared" ca="1" si="7"/>
        <v>36</v>
      </c>
      <c r="C17" s="102">
        <f t="shared" ca="1" si="7"/>
        <v>43</v>
      </c>
      <c r="D17" s="103">
        <f t="shared" ca="1" si="8"/>
        <v>68</v>
      </c>
      <c r="E17" s="104">
        <f t="shared" ca="1" si="9"/>
        <v>63</v>
      </c>
      <c r="F17" s="94"/>
      <c r="G17" s="94"/>
      <c r="H17" s="94"/>
      <c r="I17" s="94"/>
      <c r="J17" s="142"/>
      <c r="K17" s="142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48">
        <v>18</v>
      </c>
      <c r="AO17" s="148">
        <f t="shared" ca="1" si="13"/>
        <v>21.765743560492908</v>
      </c>
      <c r="AP17" s="148">
        <f ca="1">SMALL($AO$3:$AO$30,ROWS(AO$3:AO17))</f>
        <v>23.148261632778709</v>
      </c>
      <c r="AQ17" s="182">
        <f t="shared" ca="1" si="14"/>
        <v>2.9013170744649148</v>
      </c>
      <c r="AR17" s="182">
        <f t="shared" si="23"/>
        <v>2</v>
      </c>
      <c r="AS17" s="148">
        <f t="shared" ca="1" si="15"/>
        <v>68</v>
      </c>
      <c r="AT17" s="148">
        <f t="shared" ca="1" si="16"/>
        <v>0.62188955387619538</v>
      </c>
      <c r="AU17" s="148">
        <f ca="1">INDEX($AS$3:$AS$30,MATCH(SMALL($AT$3:$AT$30,ROWS(AT$3:AT17)),$AT$3:$AT$30,0))</f>
        <v>36</v>
      </c>
      <c r="AV17" s="148">
        <f ca="1">SMALL($AS$3:$AS$30,ROWS(AV$3:AV17))</f>
        <v>43</v>
      </c>
      <c r="AW17" s="94">
        <f ca="1">VLOOKUP(SMALL($BB$17:$BB$30,AX17),$BB$17:$BC$30,2,0)</f>
        <v>63</v>
      </c>
      <c r="AX17" s="94">
        <f t="shared" si="26"/>
        <v>8</v>
      </c>
      <c r="AY17" s="94"/>
      <c r="AZ17" s="94"/>
      <c r="BA17" s="94">
        <v>15</v>
      </c>
      <c r="BB17" s="94">
        <f t="shared" ca="1" si="17"/>
        <v>0.61456496982973041</v>
      </c>
      <c r="BC17" s="94">
        <f t="shared" ca="1" si="18"/>
        <v>43</v>
      </c>
    </row>
    <row r="18" spans="1:63" ht="16.5" x14ac:dyDescent="0.3">
      <c r="A18" s="9">
        <v>16</v>
      </c>
      <c r="B18" s="101">
        <f t="shared" ca="1" si="7"/>
        <v>41</v>
      </c>
      <c r="C18" s="102">
        <f t="shared" ca="1" si="7"/>
        <v>43</v>
      </c>
      <c r="D18" s="103">
        <f t="shared" ca="1" si="8"/>
        <v>28</v>
      </c>
      <c r="E18" s="104">
        <f t="shared" ca="1" si="9"/>
        <v>41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148">
        <v>13</v>
      </c>
      <c r="AO18" s="148">
        <f t="shared" ca="1" si="13"/>
        <v>22.797833622608032</v>
      </c>
      <c r="AP18" s="148">
        <f ca="1">SMALL($AO$3:$AO$30,ROWS(AO$3:AO18))</f>
        <v>23.190800748013572</v>
      </c>
      <c r="AQ18" s="182">
        <f t="shared" ca="1" si="14"/>
        <v>1.1958711826746189</v>
      </c>
      <c r="AR18" s="182">
        <f t="shared" si="23"/>
        <v>1</v>
      </c>
      <c r="AS18" s="148">
        <f t="shared" ca="1" si="15"/>
        <v>28</v>
      </c>
      <c r="AT18" s="148">
        <f t="shared" ca="1" si="16"/>
        <v>0.20759275797020871</v>
      </c>
      <c r="AU18" s="148">
        <f ca="1">INDEX($AS$3:$AS$30,MATCH(SMALL($AT$3:$AT$30,ROWS(AT$3:AT18)),$AT$3:$AT$30,0))</f>
        <v>41</v>
      </c>
      <c r="AV18" s="148">
        <f ca="1">SMALL($AS$3:$AS$30,ROWS(AV$3:AV18))</f>
        <v>43</v>
      </c>
      <c r="AW18" s="94">
        <f ca="1">VLOOKUP(SMALL($BB$3:$BB$16,AX18),$BB$3:$BC$30,2,0)</f>
        <v>41</v>
      </c>
      <c r="AX18" s="94">
        <f t="shared" si="26"/>
        <v>8</v>
      </c>
      <c r="AY18" s="94"/>
      <c r="AZ18" s="94"/>
      <c r="BA18" s="94">
        <v>16</v>
      </c>
      <c r="BB18" s="94">
        <f t="shared" ca="1" si="17"/>
        <v>0.95479223367618538</v>
      </c>
      <c r="BC18" s="94">
        <f t="shared" ca="1" si="18"/>
        <v>43</v>
      </c>
    </row>
    <row r="19" spans="1:63" ht="16.5" x14ac:dyDescent="0.3">
      <c r="A19" s="9">
        <v>17</v>
      </c>
      <c r="B19" s="101">
        <f t="shared" ca="1" si="7"/>
        <v>68</v>
      </c>
      <c r="C19" s="102">
        <f t="shared" ca="1" si="7"/>
        <v>45</v>
      </c>
      <c r="D19" s="103">
        <f t="shared" ca="1" si="8"/>
        <v>36</v>
      </c>
      <c r="E19" s="104">
        <f t="shared" ca="1" si="9"/>
        <v>25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148">
        <v>17</v>
      </c>
      <c r="AO19" s="148">
        <f t="shared" ca="1" si="13"/>
        <v>32.233499228891503</v>
      </c>
      <c r="AP19" s="148">
        <f ca="1">SMALL($AO$3:$AO$30,ROWS(AO$3:AO19))</f>
        <v>23.527440951814093</v>
      </c>
      <c r="AQ19" s="182">
        <f t="shared" ca="1" si="14"/>
        <v>1.5078406042049854</v>
      </c>
      <c r="AR19" s="182">
        <f t="shared" si="23"/>
        <v>1</v>
      </c>
      <c r="AS19" s="148">
        <f t="shared" ca="1" si="15"/>
        <v>36</v>
      </c>
      <c r="AT19" s="148">
        <f t="shared" ca="1" si="16"/>
        <v>0.53755161175760824</v>
      </c>
      <c r="AU19" s="148">
        <f ca="1">INDEX($AS$3:$AS$30,MATCH(SMALL($AT$3:$AT$30,ROWS(AT$3:AT19)),$AT$3:$AT$30,0))</f>
        <v>68</v>
      </c>
      <c r="AV19" s="148">
        <f ca="1">SMALL($AS$3:$AS$30,ROWS(AV$3:AV19))</f>
        <v>45</v>
      </c>
      <c r="AW19" s="94">
        <f ca="1">VLOOKUP(SMALL($BB$3:$BB$16,AX19),$BB$3:$BC$30,2,0)</f>
        <v>25</v>
      </c>
      <c r="AX19" s="94">
        <f t="shared" si="26"/>
        <v>9</v>
      </c>
      <c r="AY19" s="94"/>
      <c r="AZ19" s="94"/>
      <c r="BA19" s="94">
        <v>17</v>
      </c>
      <c r="BB19" s="94">
        <f t="shared" ca="1" si="17"/>
        <v>0.43959009109890557</v>
      </c>
      <c r="BC19" s="94">
        <f t="shared" ca="1" si="18"/>
        <v>45</v>
      </c>
    </row>
    <row r="20" spans="1:63" ht="16.5" x14ac:dyDescent="0.3">
      <c r="A20" s="9">
        <v>18</v>
      </c>
      <c r="B20" s="101">
        <f t="shared" ca="1" si="7"/>
        <v>35</v>
      </c>
      <c r="C20" s="102">
        <f t="shared" ca="1" si="7"/>
        <v>46</v>
      </c>
      <c r="D20" s="103">
        <f t="shared" ca="1" si="8"/>
        <v>40</v>
      </c>
      <c r="E20" s="104">
        <f t="shared" ca="1" si="9"/>
        <v>43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148">
        <v>15</v>
      </c>
      <c r="AO20" s="148">
        <f t="shared" ca="1" si="13"/>
        <v>21.993277471279132</v>
      </c>
      <c r="AP20" s="148">
        <f ca="1">SMALL($AO$3:$AO$30,ROWS(AO$3:AO20))</f>
        <v>23.814030295239284</v>
      </c>
      <c r="AQ20" s="182">
        <f t="shared" ca="1" si="14"/>
        <v>1.6680199790845553</v>
      </c>
      <c r="AR20" s="182">
        <f t="shared" si="23"/>
        <v>1.5</v>
      </c>
      <c r="AS20" s="148">
        <f t="shared" ca="1" si="15"/>
        <v>40</v>
      </c>
      <c r="AT20" s="148">
        <f t="shared" ca="1" si="16"/>
        <v>0.81650491279297777</v>
      </c>
      <c r="AU20" s="148">
        <f ca="1">INDEX($AS$3:$AS$30,MATCH(SMALL($AT$3:$AT$30,ROWS(AT$3:AT20)),$AT$3:$AT$30,0))</f>
        <v>35</v>
      </c>
      <c r="AV20" s="148">
        <f ca="1">SMALL($AS$3:$AS$30,ROWS(AV$3:AV20))</f>
        <v>46</v>
      </c>
      <c r="AW20" s="94">
        <f ca="1">VLOOKUP(SMALL($BB$17:$BB$30,AX20),$BB$17:$BC$30,2,0)</f>
        <v>43</v>
      </c>
      <c r="AX20" s="94">
        <f t="shared" si="26"/>
        <v>9</v>
      </c>
      <c r="AY20" s="94"/>
      <c r="AZ20" s="94"/>
      <c r="BA20" s="94">
        <v>18</v>
      </c>
      <c r="BB20" s="94">
        <f t="shared" ca="1" si="17"/>
        <v>0.26879767381232578</v>
      </c>
      <c r="BC20" s="94">
        <f t="shared" ca="1" si="18"/>
        <v>46</v>
      </c>
    </row>
    <row r="21" spans="1:63" ht="16.5" x14ac:dyDescent="0.3">
      <c r="A21" s="9">
        <v>19</v>
      </c>
      <c r="B21" s="101">
        <f t="shared" ca="1" si="7"/>
        <v>38</v>
      </c>
      <c r="C21" s="102">
        <f t="shared" ca="1" si="7"/>
        <v>49</v>
      </c>
      <c r="D21" s="103">
        <f t="shared" ca="1" si="8"/>
        <v>61</v>
      </c>
      <c r="E21" s="104">
        <f t="shared" ca="1" si="9"/>
        <v>49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148">
        <v>19</v>
      </c>
      <c r="AO21" s="148">
        <f t="shared" ca="1" si="13"/>
        <v>23.814030295239284</v>
      </c>
      <c r="AP21" s="148">
        <f ca="1">SMALL($AO$3:$AO$30,ROWS(AO$3:AO21))</f>
        <v>24.417468333518347</v>
      </c>
      <c r="AQ21" s="182">
        <f t="shared" ca="1" si="14"/>
        <v>2.4969999026645877</v>
      </c>
      <c r="AR21" s="182">
        <f t="shared" si="23"/>
        <v>2</v>
      </c>
      <c r="AS21" s="148">
        <f t="shared" ca="1" si="15"/>
        <v>61</v>
      </c>
      <c r="AT21" s="148">
        <f t="shared" ca="1" si="16"/>
        <v>0.29937528674060476</v>
      </c>
      <c r="AU21" s="148">
        <f ca="1">INDEX($AS$3:$AS$30,MATCH(SMALL($AT$3:$AT$30,ROWS(AT$3:AT21)),$AT$3:$AT$30,0))</f>
        <v>38</v>
      </c>
      <c r="AV21" s="148">
        <f ca="1">SMALL($AS$3:$AS$30,ROWS(AV$3:AV21))</f>
        <v>49</v>
      </c>
      <c r="AW21" s="94">
        <f ca="1">VLOOKUP(SMALL($BB$17:$BB$30,AX21),$BB$17:$BC$30,2,0)</f>
        <v>49</v>
      </c>
      <c r="AX21" s="94">
        <f t="shared" si="26"/>
        <v>10</v>
      </c>
      <c r="AY21" s="94"/>
      <c r="AZ21" s="94"/>
      <c r="BA21" s="94">
        <v>19</v>
      </c>
      <c r="BB21" s="94">
        <f t="shared" ca="1" si="17"/>
        <v>0.67216153357417419</v>
      </c>
      <c r="BC21" s="94">
        <f t="shared" ca="1" si="18"/>
        <v>49</v>
      </c>
    </row>
    <row r="22" spans="1:63" ht="16.5" x14ac:dyDescent="0.3">
      <c r="A22" s="9">
        <v>20</v>
      </c>
      <c r="B22" s="101">
        <f t="shared" ca="1" si="7"/>
        <v>41</v>
      </c>
      <c r="C22" s="102">
        <f t="shared" ca="1" si="7"/>
        <v>50</v>
      </c>
      <c r="D22" s="103">
        <f t="shared" ca="1" si="8"/>
        <v>35</v>
      </c>
      <c r="E22" s="104">
        <f t="shared" ca="1" si="9"/>
        <v>36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148">
        <v>20</v>
      </c>
      <c r="AO22" s="148">
        <f t="shared" ca="1" si="13"/>
        <v>21.742345610698152</v>
      </c>
      <c r="AP22" s="148">
        <f ca="1">SMALL($AO$3:$AO$30,ROWS(AO$3:AO22))</f>
        <v>25.185033875753618</v>
      </c>
      <c r="AQ22" s="182">
        <f t="shared" ca="1" si="14"/>
        <v>1.3785505213242413</v>
      </c>
      <c r="AR22" s="182">
        <f t="shared" si="23"/>
        <v>1</v>
      </c>
      <c r="AS22" s="148">
        <f t="shared" ca="1" si="15"/>
        <v>35</v>
      </c>
      <c r="AT22" s="148">
        <f t="shared" ca="1" si="16"/>
        <v>0.71034503526143133</v>
      </c>
      <c r="AU22" s="148">
        <f ca="1">INDEX($AS$3:$AS$30,MATCH(SMALL($AT$3:$AT$30,ROWS(AT$3:AT22)),$AT$3:$AT$30,0))</f>
        <v>41</v>
      </c>
      <c r="AV22" s="148">
        <f ca="1">SMALL($AS$3:$AS$30,ROWS(AV$3:AV22))</f>
        <v>50</v>
      </c>
      <c r="AW22" s="94">
        <f ca="1">VLOOKUP(SMALL($BB$3:$BB$16,AX22),$BB$3:$BC$30,2,0)</f>
        <v>36</v>
      </c>
      <c r="AX22" s="94">
        <f t="shared" si="26"/>
        <v>10</v>
      </c>
      <c r="AY22" s="94"/>
      <c r="AZ22" s="94"/>
      <c r="BA22" s="94">
        <v>20</v>
      </c>
      <c r="BB22" s="94">
        <f t="shared" ca="1" si="17"/>
        <v>0.88912483387618635</v>
      </c>
      <c r="BC22" s="94">
        <f t="shared" ca="1" si="18"/>
        <v>50</v>
      </c>
    </row>
    <row r="23" spans="1:63" ht="16.5" x14ac:dyDescent="0.3">
      <c r="A23" s="9">
        <v>21</v>
      </c>
      <c r="B23" s="101">
        <f t="shared" ca="1" si="7"/>
        <v>46</v>
      </c>
      <c r="C23" s="102">
        <f t="shared" ca="1" si="7"/>
        <v>50</v>
      </c>
      <c r="D23" s="103">
        <f t="shared" ca="1" si="8"/>
        <v>45</v>
      </c>
      <c r="E23" s="104">
        <f t="shared" ca="1" si="9"/>
        <v>35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148">
        <v>24</v>
      </c>
      <c r="AO23" s="148">
        <f t="shared" ca="1" si="13"/>
        <v>21.667718766977721</v>
      </c>
      <c r="AP23" s="148">
        <f ca="1">SMALL($AO$3:$AO$30,ROWS(AO$3:AO23))</f>
        <v>25.496991639842225</v>
      </c>
      <c r="AQ23" s="182">
        <f t="shared" ca="1" si="14"/>
        <v>1.7444360688940104</v>
      </c>
      <c r="AR23" s="182">
        <f t="shared" si="23"/>
        <v>1</v>
      </c>
      <c r="AS23" s="148">
        <f t="shared" ca="1" si="15"/>
        <v>45</v>
      </c>
      <c r="AT23" s="148">
        <f t="shared" ca="1" si="16"/>
        <v>8.062297536984897E-2</v>
      </c>
      <c r="AU23" s="148">
        <f ca="1">INDEX($AS$3:$AS$30,MATCH(SMALL($AT$3:$AT$30,ROWS(AT$3:AT23)),$AT$3:$AT$30,0))</f>
        <v>46</v>
      </c>
      <c r="AV23" s="148">
        <f ca="1">SMALL($AS$3:$AS$30,ROWS(AV$3:AV23))</f>
        <v>50</v>
      </c>
      <c r="AW23" s="94">
        <f ca="1">VLOOKUP(SMALL($BB$3:$BB$16,AX23),$BB$3:$BC$30,2,0)</f>
        <v>35</v>
      </c>
      <c r="AX23" s="94">
        <f t="shared" si="26"/>
        <v>11</v>
      </c>
      <c r="AY23" s="94"/>
      <c r="AZ23" s="94"/>
      <c r="BA23" s="94">
        <v>21</v>
      </c>
      <c r="BB23" s="94">
        <f t="shared" ca="1" si="17"/>
        <v>0.35793517049557866</v>
      </c>
      <c r="BC23" s="94">
        <f t="shared" ca="1" si="18"/>
        <v>50</v>
      </c>
    </row>
    <row r="24" spans="1:63" ht="16.5" x14ac:dyDescent="0.3">
      <c r="A24" s="9">
        <v>22</v>
      </c>
      <c r="B24" s="101">
        <f t="shared" ca="1" si="7"/>
        <v>40</v>
      </c>
      <c r="C24" s="102">
        <f t="shared" ca="1" si="7"/>
        <v>54</v>
      </c>
      <c r="D24" s="103">
        <f t="shared" ca="1" si="8"/>
        <v>46</v>
      </c>
      <c r="E24" s="104">
        <f t="shared" ca="1" si="9"/>
        <v>61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148">
        <v>22</v>
      </c>
      <c r="AO24" s="148">
        <f t="shared" ca="1" si="13"/>
        <v>27.966108046611133</v>
      </c>
      <c r="AP24" s="148">
        <f ca="1">SMALL($AO$3:$AO$30,ROWS(AO$3:AO24))</f>
        <v>26.340218896905316</v>
      </c>
      <c r="AQ24" s="182">
        <f t="shared" ca="1" si="14"/>
        <v>1.7430480852408086</v>
      </c>
      <c r="AR24" s="182">
        <f t="shared" si="23"/>
        <v>1.5</v>
      </c>
      <c r="AS24" s="148">
        <f t="shared" ca="1" si="15"/>
        <v>46</v>
      </c>
      <c r="AT24" s="148">
        <f t="shared" ca="1" si="16"/>
        <v>0.76952119060483393</v>
      </c>
      <c r="AU24" s="148">
        <f ca="1">INDEX($AS$3:$AS$30,MATCH(SMALL($AT$3:$AT$30,ROWS(AT$3:AT24)),$AT$3:$AT$30,0))</f>
        <v>40</v>
      </c>
      <c r="AV24" s="148">
        <f ca="1">SMALL($AS$3:$AS$30,ROWS(AV$3:AV24))</f>
        <v>54</v>
      </c>
      <c r="AW24" s="94">
        <f ca="1">VLOOKUP(SMALL($BB$17:$BB$30,AX24),$BB$17:$BC$30,2,0)</f>
        <v>61</v>
      </c>
      <c r="AX24" s="94">
        <f t="shared" si="26"/>
        <v>11</v>
      </c>
      <c r="AY24" s="94"/>
      <c r="AZ24" s="94"/>
      <c r="BA24" s="94">
        <v>22</v>
      </c>
      <c r="BB24" s="94">
        <f t="shared" ca="1" si="17"/>
        <v>0.49038550474521125</v>
      </c>
      <c r="BC24" s="94">
        <f t="shared" ca="1" si="18"/>
        <v>54</v>
      </c>
    </row>
    <row r="25" spans="1:63" ht="16.5" x14ac:dyDescent="0.3">
      <c r="A25" s="9">
        <v>23</v>
      </c>
      <c r="B25" s="101">
        <f t="shared" ca="1" si="7"/>
        <v>38</v>
      </c>
      <c r="C25" s="102">
        <f t="shared" ca="1" si="7"/>
        <v>61</v>
      </c>
      <c r="D25" s="103">
        <f t="shared" ca="1" si="8"/>
        <v>75</v>
      </c>
      <c r="E25" s="104">
        <f t="shared" ca="1" si="9"/>
        <v>50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148">
        <v>23</v>
      </c>
      <c r="AO25" s="148">
        <f t="shared" ca="1" si="13"/>
        <v>23.190800748013572</v>
      </c>
      <c r="AP25" s="148">
        <f ca="1">SMALL($AO$3:$AO$30,ROWS(AO$3:AO25))</f>
        <v>26.374013687501176</v>
      </c>
      <c r="AQ25" s="182">
        <f t="shared" ca="1" si="14"/>
        <v>2.8219140196808397</v>
      </c>
      <c r="AR25" s="182">
        <f t="shared" si="23"/>
        <v>2</v>
      </c>
      <c r="AS25" s="148">
        <f t="shared" ca="1" si="15"/>
        <v>75</v>
      </c>
      <c r="AT25" s="148">
        <f t="shared" ca="1" si="16"/>
        <v>0.8856607125326299</v>
      </c>
      <c r="AU25" s="148">
        <f ca="1">INDEX($AS$3:$AS$30,MATCH(SMALL($AT$3:$AT$30,ROWS(AT$3:AT25)),$AT$3:$AT$30,0))</f>
        <v>38</v>
      </c>
      <c r="AV25" s="148">
        <f ca="1">SMALL($AS$3:$AS$30,ROWS(AV$3:AV25))</f>
        <v>61</v>
      </c>
      <c r="AW25" s="94">
        <f ca="1">VLOOKUP(SMALL($BB$17:$BB$30,AX25),$BB$17:$BC$30,2,0)</f>
        <v>50</v>
      </c>
      <c r="AX25" s="94">
        <f t="shared" si="26"/>
        <v>12</v>
      </c>
      <c r="AY25" s="94"/>
      <c r="AZ25" s="94"/>
      <c r="BA25" s="94">
        <v>23</v>
      </c>
      <c r="BB25" s="94">
        <f t="shared" ca="1" si="17"/>
        <v>0.76731894371283926</v>
      </c>
      <c r="BC25" s="94">
        <f t="shared" ca="1" si="18"/>
        <v>61</v>
      </c>
    </row>
    <row r="26" spans="1:63" ht="16.5" x14ac:dyDescent="0.3">
      <c r="A26" s="9">
        <v>24</v>
      </c>
      <c r="B26" s="101">
        <f t="shared" ca="1" si="7"/>
        <v>66</v>
      </c>
      <c r="C26" s="102">
        <f t="shared" ca="1" si="7"/>
        <v>62</v>
      </c>
      <c r="D26" s="103">
        <f t="shared" ca="1" si="8"/>
        <v>41</v>
      </c>
      <c r="E26" s="104">
        <f t="shared" ca="1" si="9"/>
        <v>40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48">
        <v>25</v>
      </c>
      <c r="AO26" s="148">
        <f t="shared" ca="1" si="13"/>
        <v>23.148261632778709</v>
      </c>
      <c r="AP26" s="148">
        <f ca="1">SMALL($AO$3:$AO$30,ROWS(AO$3:AO26))</f>
        <v>27.123873338024509</v>
      </c>
      <c r="AQ26" s="182">
        <f t="shared" ca="1" si="14"/>
        <v>1.4966447066598496</v>
      </c>
      <c r="AR26" s="182">
        <f t="shared" si="23"/>
        <v>1</v>
      </c>
      <c r="AS26" s="148">
        <f t="shared" ca="1" si="15"/>
        <v>41</v>
      </c>
      <c r="AT26" s="148">
        <f t="shared" ca="1" si="16"/>
        <v>0.75051021065261658</v>
      </c>
      <c r="AU26" s="148">
        <f ca="1">INDEX($AS$3:$AS$30,MATCH(SMALL($AT$3:$AT$30,ROWS(AT$3:AT26)),$AT$3:$AT$30,0))</f>
        <v>66</v>
      </c>
      <c r="AV26" s="148">
        <f ca="1">SMALL($AS$3:$AS$30,ROWS(AV$3:AV26))</f>
        <v>62</v>
      </c>
      <c r="AW26" s="94">
        <f ca="1">VLOOKUP(SMALL($BB$3:$BB$16,AX26),$BB$3:$BC$30,2,0)</f>
        <v>40</v>
      </c>
      <c r="AX26" s="94">
        <f t="shared" si="26"/>
        <v>12</v>
      </c>
      <c r="AY26" s="94"/>
      <c r="AZ26" s="94"/>
      <c r="BA26" s="94">
        <v>24</v>
      </c>
      <c r="BB26" s="94">
        <f t="shared" ca="1" si="17"/>
        <v>0.35745256877533627</v>
      </c>
      <c r="BC26" s="94">
        <f t="shared" ca="1" si="18"/>
        <v>62</v>
      </c>
    </row>
    <row r="27" spans="1:63" ht="16.5" x14ac:dyDescent="0.3">
      <c r="A27" s="9">
        <v>25</v>
      </c>
      <c r="B27" s="101">
        <f t="shared" ca="1" si="7"/>
        <v>75</v>
      </c>
      <c r="C27" s="102">
        <f t="shared" ca="1" si="7"/>
        <v>63</v>
      </c>
      <c r="D27" s="103">
        <f t="shared" ca="1" si="8"/>
        <v>43</v>
      </c>
      <c r="E27" s="104">
        <f t="shared" ca="1" si="9"/>
        <v>39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148">
        <v>21</v>
      </c>
      <c r="AO27" s="148">
        <f t="shared" ca="1" si="13"/>
        <v>24.417468333518347</v>
      </c>
      <c r="AP27" s="148">
        <f ca="1">SMALL($AO$3:$AO$30,ROWS(AO$3:AO27))</f>
        <v>27.966108046611133</v>
      </c>
      <c r="AQ27" s="182">
        <f t="shared" ca="1" si="14"/>
        <v>1.5148253678173571</v>
      </c>
      <c r="AR27" s="182">
        <f t="shared" si="23"/>
        <v>1</v>
      </c>
      <c r="AS27" s="148">
        <f t="shared" ca="1" si="15"/>
        <v>43</v>
      </c>
      <c r="AT27" s="148">
        <f t="shared" ca="1" si="16"/>
        <v>0.93928448475291637</v>
      </c>
      <c r="AU27" s="148">
        <f ca="1">INDEX($AS$3:$AS$30,MATCH(SMALL($AT$3:$AT$30,ROWS(AT$3:AT27)),$AT$3:$AT$30,0))</f>
        <v>75</v>
      </c>
      <c r="AV27" s="148">
        <f ca="1">SMALL($AS$3:$AS$30,ROWS(AV$3:AV27))</f>
        <v>63</v>
      </c>
      <c r="AW27" s="94">
        <f ca="1">VLOOKUP(SMALL($BB$3:$BB$16,AX27),$BB$3:$BC$30,2,0)</f>
        <v>39</v>
      </c>
      <c r="AX27" s="94">
        <f t="shared" si="26"/>
        <v>13</v>
      </c>
      <c r="AY27" s="94"/>
      <c r="AZ27" s="94"/>
      <c r="BA27" s="94">
        <v>25</v>
      </c>
      <c r="BB27" s="94">
        <f t="shared" ca="1" si="17"/>
        <v>0.51279289341086476</v>
      </c>
      <c r="BC27" s="94">
        <f t="shared" ca="1" si="18"/>
        <v>63</v>
      </c>
    </row>
    <row r="28" spans="1:63" ht="16.5" x14ac:dyDescent="0.3">
      <c r="A28" s="9">
        <v>26</v>
      </c>
      <c r="B28" s="101">
        <f t="shared" ca="1" si="7"/>
        <v>28</v>
      </c>
      <c r="C28" s="102">
        <f t="shared" ca="1" si="7"/>
        <v>66</v>
      </c>
      <c r="D28" s="103">
        <f t="shared" ca="1" si="8"/>
        <v>66</v>
      </c>
      <c r="E28" s="104">
        <f t="shared" ca="1" si="9"/>
        <v>43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148">
        <v>27</v>
      </c>
      <c r="AO28" s="148">
        <f t="shared" ca="1" si="13"/>
        <v>15.112697988400349</v>
      </c>
      <c r="AP28" s="148">
        <f ca="1">SMALL($AO$3:$AO$30,ROWS(AO$3:AO28))</f>
        <v>28.685872868867804</v>
      </c>
      <c r="AQ28" s="182">
        <f t="shared" ca="1" si="14"/>
        <v>2.2910349678475845</v>
      </c>
      <c r="AR28" s="182">
        <f t="shared" si="23"/>
        <v>1.5</v>
      </c>
      <c r="AS28" s="148">
        <f t="shared" ca="1" si="15"/>
        <v>66</v>
      </c>
      <c r="AT28" s="148">
        <f t="shared" ca="1" si="16"/>
        <v>0.82988510413485694</v>
      </c>
      <c r="AU28" s="148">
        <f ca="1">INDEX($AS$3:$AS$30,MATCH(SMALL($AT$3:$AT$30,ROWS(AT$3:AT28)),$AT$3:$AT$30,0))</f>
        <v>28</v>
      </c>
      <c r="AV28" s="148">
        <f ca="1">SMALL($AS$3:$AS$30,ROWS(AV$3:AV28))</f>
        <v>66</v>
      </c>
      <c r="AW28" s="94">
        <f ca="1">VLOOKUP(SMALL($BB$17:$BB$30,AX28),$BB$17:$BC$30,2,0)</f>
        <v>43</v>
      </c>
      <c r="AX28" s="94">
        <f t="shared" si="26"/>
        <v>13</v>
      </c>
      <c r="AY28" s="94"/>
      <c r="AZ28" s="94"/>
      <c r="BA28" s="94">
        <v>26</v>
      </c>
      <c r="BB28" s="94">
        <f t="shared" ca="1" si="17"/>
        <v>0.18701014913100522</v>
      </c>
      <c r="BC28" s="94">
        <f t="shared" ca="1" si="18"/>
        <v>66</v>
      </c>
    </row>
    <row r="29" spans="1:63" ht="16.5" x14ac:dyDescent="0.3">
      <c r="A29" s="9">
        <v>27</v>
      </c>
      <c r="B29" s="101">
        <f t="shared" ca="1" si="7"/>
        <v>50</v>
      </c>
      <c r="C29" s="102">
        <f t="shared" ca="1" si="7"/>
        <v>68</v>
      </c>
      <c r="D29" s="103">
        <f t="shared" ca="1" si="8"/>
        <v>62</v>
      </c>
      <c r="E29" s="104">
        <f t="shared" ca="1" si="9"/>
        <v>75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148">
        <v>26</v>
      </c>
      <c r="AO29" s="148">
        <f t="shared" ca="1" si="13"/>
        <v>16.467454399050617</v>
      </c>
      <c r="AP29" s="148">
        <f ca="1">SMALL($AO$3:$AO$30,ROWS(AO$3:AO29))</f>
        <v>29.296441502095021</v>
      </c>
      <c r="AQ29" s="182">
        <f t="shared" ca="1" si="14"/>
        <v>2.1116476742939723</v>
      </c>
      <c r="AR29" s="182">
        <f t="shared" si="23"/>
        <v>2</v>
      </c>
      <c r="AS29" s="148">
        <f t="shared" ca="1" si="15"/>
        <v>62</v>
      </c>
      <c r="AT29" s="148">
        <f t="shared" ca="1" si="16"/>
        <v>0.13282285956848305</v>
      </c>
      <c r="AU29" s="148">
        <f ca="1">INDEX($AS$3:$AS$30,MATCH(SMALL($AT$3:$AT$30,ROWS(AT$3:AT29)),$AT$3:$AT$30,0))</f>
        <v>50</v>
      </c>
      <c r="AV29" s="148">
        <f ca="1">SMALL($AS$3:$AS$30,ROWS(AV$3:AV29))</f>
        <v>68</v>
      </c>
      <c r="AW29" s="94">
        <f ca="1">VLOOKUP(SMALL($BB$17:$BB$30,AX29),$BB$17:$BC$30,2,0)</f>
        <v>75</v>
      </c>
      <c r="AX29" s="94">
        <f t="shared" si="26"/>
        <v>14</v>
      </c>
      <c r="AY29" s="94"/>
      <c r="AZ29" s="94"/>
      <c r="BA29" s="94">
        <v>27</v>
      </c>
      <c r="BB29" s="94">
        <f t="shared" ca="1" si="17"/>
        <v>0.32060582748709843</v>
      </c>
      <c r="BC29" s="94">
        <f t="shared" ca="1" si="18"/>
        <v>68</v>
      </c>
    </row>
    <row r="30" spans="1:63" ht="16.5" x14ac:dyDescent="0.3">
      <c r="A30" s="9">
        <v>28</v>
      </c>
      <c r="B30" s="101">
        <f t="shared" ca="1" si="7"/>
        <v>43</v>
      </c>
      <c r="C30" s="102">
        <f t="shared" ca="1" si="7"/>
        <v>75</v>
      </c>
      <c r="D30" s="103">
        <f t="shared" ca="1" si="8"/>
        <v>50</v>
      </c>
      <c r="E30" s="104">
        <f t="shared" ca="1" si="9"/>
        <v>37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148">
        <v>33</v>
      </c>
      <c r="AO30" s="148">
        <f t="shared" ca="1" si="13"/>
        <v>21.490494784332586</v>
      </c>
      <c r="AP30" s="148">
        <f ca="1">SMALL($AO$3:$AO$30,ROWS(AO$3:AO30))</f>
        <v>32.233499228891503</v>
      </c>
      <c r="AQ30" s="182">
        <f t="shared" ca="1" si="14"/>
        <v>1.5399390622564173</v>
      </c>
      <c r="AR30" s="182">
        <f t="shared" si="23"/>
        <v>1</v>
      </c>
      <c r="AS30" s="148">
        <f t="shared" ca="1" si="15"/>
        <v>50</v>
      </c>
      <c r="AT30" s="148">
        <f t="shared" ca="1" si="16"/>
        <v>3.1324064955860709E-2</v>
      </c>
      <c r="AU30" s="148">
        <f ca="1">INDEX($AS$3:$AS$30,MATCH(SMALL($AT$3:$AT$30,ROWS(AT$3:AT30)),$AT$3:$AT$30,0))</f>
        <v>43</v>
      </c>
      <c r="AV30" s="148">
        <f ca="1">SMALL($AS$3:$AS$30,ROWS(AV$3:AV30))</f>
        <v>75</v>
      </c>
      <c r="AW30" s="94">
        <f ca="1">VLOOKUP(SMALL($BB$3:$BB$16,AX30),$BB$3:$BC$30,2,0)</f>
        <v>37</v>
      </c>
      <c r="AX30" s="94">
        <f t="shared" si="26"/>
        <v>14</v>
      </c>
      <c r="AY30" s="94"/>
      <c r="AZ30" s="94"/>
      <c r="BA30" s="94">
        <v>28</v>
      </c>
      <c r="BB30" s="94">
        <f t="shared" ca="1" si="17"/>
        <v>0.95566639262662112</v>
      </c>
      <c r="BC30" s="94">
        <f t="shared" ca="1" si="18"/>
        <v>75</v>
      </c>
    </row>
    <row r="31" spans="1:63" ht="16.5" x14ac:dyDescent="0.3">
      <c r="A31" s="9"/>
      <c r="B31" s="101"/>
      <c r="C31" s="102"/>
      <c r="D31" s="103"/>
      <c r="E31" s="10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0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10"/>
      <c r="AO32" s="10"/>
      <c r="AP32" s="10"/>
      <c r="AQ32" s="10"/>
      <c r="AR32" s="10"/>
      <c r="AS32" s="148">
        <f ca="1">SUM(AS3:AS30)</f>
        <v>1271</v>
      </c>
      <c r="AT32" s="10"/>
      <c r="AU32" s="148">
        <f ca="1">SUM(AU3:AU30)</f>
        <v>1271</v>
      </c>
      <c r="AV32" s="148">
        <f ca="1">SUM(AV3:AV30)</f>
        <v>1271</v>
      </c>
      <c r="AW32" s="148">
        <f ca="1">SUM(AW3:AW30)</f>
        <v>1271</v>
      </c>
      <c r="AX32" s="10"/>
      <c r="AY32" s="10"/>
      <c r="AZ32" s="10"/>
      <c r="BA32" s="10"/>
      <c r="BB32" s="10"/>
      <c r="BC32" s="10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0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0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0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0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0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0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0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0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0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0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0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0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0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0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0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0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0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0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0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0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0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0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0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0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0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0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0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0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0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0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0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0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0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0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0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0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0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0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0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0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0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0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0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0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0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0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0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0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0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0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0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0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0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0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 s="10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0"/>
      <c r="AQ87" s="10"/>
      <c r="AR87" s="10"/>
      <c r="AS87" s="10"/>
      <c r="AT87" s="10"/>
      <c r="AU87" s="10"/>
      <c r="AV87" s="183"/>
      <c r="AW87" s="94"/>
      <c r="AX87" s="10"/>
      <c r="AY87" s="94"/>
      <c r="AZ87" s="94"/>
      <c r="BA87" s="94"/>
      <c r="BB87" s="94"/>
      <c r="BC87" s="94"/>
    </row>
    <row r="88" spans="1:63" ht="17.25" thickBot="1" x14ac:dyDescent="0.35">
      <c r="A88"/>
      <c r="B88" s="101">
        <f ca="1">SUM(B3:B86)</f>
        <v>1271</v>
      </c>
      <c r="C88" s="101">
        <f t="shared" ref="C88:E88" ca="1" si="27">SUM(C3:C86)</f>
        <v>1271</v>
      </c>
      <c r="D88" s="101">
        <f t="shared" ca="1" si="27"/>
        <v>1271</v>
      </c>
      <c r="E88" s="104">
        <f t="shared" ca="1" si="27"/>
        <v>1271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0"/>
      <c r="AQ88" s="10"/>
      <c r="AR88" s="10"/>
      <c r="AS88" s="148">
        <f ca="1">SUM(AS3:AS86)</f>
        <v>2542</v>
      </c>
      <c r="AT88" s="148">
        <f t="shared" ref="AT88:AW88" ca="1" si="28">SUM(AT3:AT86)</f>
        <v>14.299635602866804</v>
      </c>
      <c r="AU88" s="148">
        <f t="shared" ca="1" si="28"/>
        <v>2542</v>
      </c>
      <c r="AV88" s="148">
        <f t="shared" ca="1" si="28"/>
        <v>2542</v>
      </c>
      <c r="AW88" s="148">
        <f t="shared" ca="1" si="28"/>
        <v>2542</v>
      </c>
      <c r="AX88" s="10"/>
      <c r="AY88" s="94"/>
      <c r="AZ88" s="94"/>
      <c r="BA88" s="94"/>
      <c r="BB88" s="94"/>
      <c r="BC88" s="94"/>
    </row>
    <row r="89" spans="1:63" ht="17.25" thickBot="1" x14ac:dyDescent="0.35">
      <c r="A89"/>
      <c r="B89"/>
      <c r="C89"/>
      <c r="D89"/>
      <c r="E89" s="10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0"/>
      <c r="AQ89" s="10"/>
      <c r="AR89" s="10"/>
      <c r="AS89" s="82" t="s">
        <v>116</v>
      </c>
      <c r="AT89" s="148" t="s">
        <v>117</v>
      </c>
      <c r="AU89" s="169" t="s">
        <v>118</v>
      </c>
      <c r="AV89" s="169" t="s">
        <v>19</v>
      </c>
      <c r="AW89" s="94" t="s">
        <v>124</v>
      </c>
      <c r="AX89" s="10"/>
      <c r="AY89" s="94"/>
      <c r="AZ89" s="94"/>
      <c r="BA89" s="94"/>
      <c r="BB89" s="94"/>
      <c r="BC89" s="94"/>
    </row>
    <row r="90" spans="1:63" ht="15" x14ac:dyDescent="0.25">
      <c r="A90"/>
      <c r="B90"/>
      <c r="C90"/>
      <c r="D90"/>
      <c r="E90" s="10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10"/>
      <c r="AQ90" s="10"/>
      <c r="AR90" s="10"/>
      <c r="AS90" s="10"/>
      <c r="AT90" s="10"/>
      <c r="AU90" s="10"/>
      <c r="AV90" s="94"/>
      <c r="AW90" s="94"/>
      <c r="AX90" s="10"/>
      <c r="AY90" s="94"/>
      <c r="AZ90" s="94"/>
      <c r="BA90" s="94"/>
      <c r="BB90" s="94"/>
      <c r="BC90" s="94"/>
    </row>
    <row r="91" spans="1:63" ht="15" x14ac:dyDescent="0.25">
      <c r="A91"/>
      <c r="B91"/>
      <c r="C91"/>
      <c r="D91"/>
      <c r="E91" s="10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10"/>
      <c r="AQ91" s="10"/>
      <c r="AR91" s="10"/>
      <c r="AS91" s="10"/>
      <c r="AT91" s="10"/>
      <c r="AU91" s="10"/>
      <c r="AV91" s="94"/>
      <c r="AW91" s="94"/>
      <c r="AX91" s="10"/>
      <c r="AY91" s="94"/>
      <c r="AZ91" s="94"/>
      <c r="BA91" s="94"/>
      <c r="BB91" s="94"/>
      <c r="BC91" s="94"/>
    </row>
    <row r="92" spans="1:63" ht="15" x14ac:dyDescent="0.25"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10"/>
      <c r="AQ92" s="10"/>
      <c r="AR92" s="10"/>
      <c r="AS92" s="10"/>
      <c r="AT92" s="10"/>
      <c r="AU92" s="10"/>
      <c r="AV92" s="94"/>
      <c r="AW92" s="94"/>
      <c r="AX92" s="10"/>
      <c r="AY92" s="94"/>
      <c r="AZ92" s="94"/>
      <c r="BA92" s="94"/>
      <c r="BB92" s="94"/>
      <c r="BC92" s="94"/>
    </row>
    <row r="93" spans="1:63" ht="16.5" x14ac:dyDescent="0.3"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10"/>
      <c r="AQ93" s="182"/>
      <c r="AR93" s="182"/>
      <c r="AS93" s="10"/>
      <c r="AT93" s="10"/>
      <c r="AU93" s="10"/>
      <c r="AV93" s="94"/>
      <c r="AW93" s="94"/>
      <c r="AX93" s="10"/>
      <c r="AY93" s="94"/>
      <c r="AZ93" s="94"/>
      <c r="BA93" s="94"/>
      <c r="BB93" s="94"/>
      <c r="BC93" s="94"/>
    </row>
    <row r="94" spans="1:63" ht="16.5" x14ac:dyDescent="0.3"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10"/>
      <c r="AQ94" s="182"/>
      <c r="AR94" s="182"/>
      <c r="AS94" s="10"/>
      <c r="AT94" s="10"/>
      <c r="AU94" s="10"/>
      <c r="AV94" s="94"/>
      <c r="AW94" s="94"/>
      <c r="AX94" s="10"/>
      <c r="AY94" s="94"/>
      <c r="AZ94" s="94"/>
      <c r="BA94" s="94"/>
      <c r="BB94" s="94"/>
      <c r="BC94" s="94"/>
    </row>
    <row r="95" spans="1:63" ht="16.5" x14ac:dyDescent="0.3"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10"/>
      <c r="AQ95" s="182"/>
      <c r="AR95" s="182"/>
      <c r="AS95" s="10"/>
      <c r="AT95" s="10"/>
      <c r="AU95" s="10"/>
      <c r="AV95" s="94"/>
      <c r="AW95" s="94"/>
      <c r="AX95" s="10"/>
      <c r="AY95" s="94"/>
      <c r="AZ95" s="94"/>
      <c r="BA95" s="94"/>
      <c r="BB95" s="94"/>
      <c r="BC95" s="94"/>
    </row>
    <row r="96" spans="1:63" ht="16.5" x14ac:dyDescent="0.3"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10"/>
      <c r="AQ96" s="182"/>
      <c r="AR96" s="182"/>
      <c r="AS96" s="10"/>
      <c r="AT96" s="10"/>
      <c r="AU96" s="10"/>
      <c r="AV96" s="94"/>
      <c r="AW96" s="94"/>
      <c r="AX96" s="10"/>
      <c r="AY96" s="94"/>
      <c r="AZ96" s="94"/>
      <c r="BA96" s="94"/>
      <c r="BB96" s="94"/>
      <c r="BC96" s="94"/>
    </row>
    <row r="97" spans="1:55" ht="16.5" x14ac:dyDescent="0.3"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10"/>
      <c r="AQ97" s="182"/>
      <c r="AR97" s="182"/>
      <c r="AS97" s="10"/>
      <c r="AT97" s="10"/>
      <c r="AU97" s="10"/>
      <c r="AV97" s="94"/>
      <c r="AW97" s="94"/>
      <c r="AX97" s="10"/>
      <c r="AY97" s="94"/>
      <c r="AZ97" s="94"/>
      <c r="BA97" s="94"/>
      <c r="BB97" s="94"/>
      <c r="BC97" s="94"/>
    </row>
    <row r="98" spans="1:55" ht="16.5" x14ac:dyDescent="0.3">
      <c r="A98" s="69">
        <f>A3</f>
        <v>1</v>
      </c>
      <c r="B98" s="69">
        <f ca="1">SUM(B$3:B3)</f>
        <v>50</v>
      </c>
      <c r="C98" s="69">
        <f ca="1">SUM(C$3:C3)</f>
        <v>25</v>
      </c>
      <c r="D98" s="69">
        <f ca="1">SUM(D$3:D3)</f>
        <v>28</v>
      </c>
      <c r="E98" s="69">
        <f ca="1">SUM(E$3:E3)</f>
        <v>28</v>
      </c>
      <c r="AP98"/>
      <c r="AQ98" s="111"/>
      <c r="AR98" s="111"/>
      <c r="AS98"/>
      <c r="AT98"/>
      <c r="AU98"/>
      <c r="AX98"/>
    </row>
    <row r="99" spans="1:55" ht="16.5" x14ac:dyDescent="0.3">
      <c r="A99" s="69">
        <f t="shared" ref="A99:A125" si="29">A4</f>
        <v>2</v>
      </c>
      <c r="B99" s="69">
        <f ca="1">SUM(B$3:B4)</f>
        <v>95</v>
      </c>
      <c r="C99" s="69">
        <f ca="1">SUM(C$3:C4)</f>
        <v>53</v>
      </c>
      <c r="D99" s="69">
        <f ca="1">SUM(D$3:D4)</f>
        <v>66</v>
      </c>
      <c r="E99" s="69">
        <f ca="1">SUM(E$3:E4)</f>
        <v>94</v>
      </c>
      <c r="AP99"/>
      <c r="AQ99"/>
      <c r="AR99"/>
      <c r="AS99"/>
      <c r="AT99"/>
      <c r="AU99"/>
    </row>
    <row r="100" spans="1:55" ht="16.5" x14ac:dyDescent="0.3">
      <c r="A100" s="69">
        <f t="shared" si="29"/>
        <v>3</v>
      </c>
      <c r="B100" s="69">
        <f ca="1">SUM(B$3:B5)</f>
        <v>132</v>
      </c>
      <c r="C100" s="69">
        <f ca="1">SUM(C$3:C5)</f>
        <v>81</v>
      </c>
      <c r="D100" s="69">
        <f ca="1">SUM(D$3:D5)</f>
        <v>116</v>
      </c>
      <c r="E100" s="69">
        <f ca="1">SUM(E$3:E5)</f>
        <v>140</v>
      </c>
      <c r="AP100"/>
      <c r="AQ100"/>
      <c r="AR100"/>
      <c r="AS100"/>
      <c r="AT100"/>
      <c r="AU100"/>
    </row>
    <row r="101" spans="1:55" ht="16.5" x14ac:dyDescent="0.3">
      <c r="A101" s="69">
        <f t="shared" si="29"/>
        <v>4</v>
      </c>
      <c r="B101" s="69">
        <f ca="1">SUM(B$3:B6)</f>
        <v>195</v>
      </c>
      <c r="C101" s="69">
        <f ca="1">SUM(C$3:C6)</f>
        <v>113</v>
      </c>
      <c r="D101" s="69">
        <f ca="1">SUM(D$3:D6)</f>
        <v>154</v>
      </c>
      <c r="E101" s="69">
        <f ca="1">SUM(E$3:E6)</f>
        <v>181</v>
      </c>
      <c r="AP101"/>
      <c r="AQ101"/>
      <c r="AR101"/>
      <c r="AS101"/>
      <c r="AT101"/>
      <c r="AU101"/>
    </row>
    <row r="102" spans="1:55" ht="16.5" x14ac:dyDescent="0.3">
      <c r="A102" s="69">
        <f t="shared" si="29"/>
        <v>5</v>
      </c>
      <c r="B102" s="69">
        <f ca="1">SUM(B$3:B7)</f>
        <v>257</v>
      </c>
      <c r="C102" s="69">
        <f ca="1">SUM(C$3:C7)</f>
        <v>148</v>
      </c>
      <c r="D102" s="69">
        <f ca="1">SUM(D$3:D7)</f>
        <v>192</v>
      </c>
      <c r="E102" s="69">
        <f ca="1">SUM(E$3:E7)</f>
        <v>219</v>
      </c>
      <c r="AP102"/>
      <c r="AQ102"/>
      <c r="AR102"/>
      <c r="AS102"/>
      <c r="AT102"/>
      <c r="AU102"/>
    </row>
    <row r="103" spans="1:55" ht="16.5" x14ac:dyDescent="0.3">
      <c r="A103" s="69">
        <f t="shared" si="29"/>
        <v>6</v>
      </c>
      <c r="B103" s="69">
        <f ca="1">SUM(B$3:B8)</f>
        <v>295</v>
      </c>
      <c r="C103" s="69">
        <f ca="1">SUM(C$3:C8)</f>
        <v>184</v>
      </c>
      <c r="D103" s="69">
        <f ca="1">SUM(D$3:D8)</f>
        <v>241</v>
      </c>
      <c r="E103" s="69">
        <f ca="1">SUM(E$3:E8)</f>
        <v>287</v>
      </c>
      <c r="AP103"/>
      <c r="AQ103"/>
      <c r="AR103"/>
      <c r="AS103"/>
      <c r="AT103"/>
      <c r="AU103"/>
    </row>
    <row r="104" spans="1:55" ht="16.5" x14ac:dyDescent="0.3">
      <c r="A104" s="69">
        <f t="shared" si="29"/>
        <v>7</v>
      </c>
      <c r="B104" s="69">
        <f ca="1">SUM(B$3:B9)</f>
        <v>323</v>
      </c>
      <c r="C104" s="69">
        <f ca="1">SUM(C$3:C9)</f>
        <v>221</v>
      </c>
      <c r="D104" s="69">
        <f ca="1">SUM(D$3:D9)</f>
        <v>304</v>
      </c>
      <c r="E104" s="69">
        <f ca="1">SUM(E$3:E9)</f>
        <v>349</v>
      </c>
      <c r="AP104"/>
      <c r="AQ104"/>
      <c r="AR104"/>
      <c r="AS104"/>
      <c r="AT104"/>
      <c r="AU104"/>
    </row>
    <row r="105" spans="1:55" ht="16.5" x14ac:dyDescent="0.3">
      <c r="A105" s="69">
        <f t="shared" si="29"/>
        <v>8</v>
      </c>
      <c r="B105" s="69">
        <f ca="1">SUM(B$3:B10)</f>
        <v>355</v>
      </c>
      <c r="C105" s="69">
        <f ca="1">SUM(C$3:C10)</f>
        <v>259</v>
      </c>
      <c r="D105" s="69">
        <f ca="1">SUM(D$3:D10)</f>
        <v>341</v>
      </c>
      <c r="E105" s="69">
        <f ca="1">SUM(E$3:E10)</f>
        <v>387</v>
      </c>
      <c r="AP105"/>
      <c r="AQ105"/>
      <c r="AR105"/>
      <c r="AS105"/>
      <c r="AT105"/>
      <c r="AU105"/>
    </row>
    <row r="106" spans="1:55" ht="16.5" x14ac:dyDescent="0.3">
      <c r="A106" s="69">
        <f t="shared" si="29"/>
        <v>9</v>
      </c>
      <c r="B106" s="69">
        <f ca="1">SUM(B$3:B11)</f>
        <v>398</v>
      </c>
      <c r="C106" s="69">
        <f ca="1">SUM(C$3:C11)</f>
        <v>297</v>
      </c>
      <c r="D106" s="69">
        <f ca="1">SUM(D$3:D11)</f>
        <v>366</v>
      </c>
      <c r="E106" s="69">
        <f ca="1">SUM(E$3:E11)</f>
        <v>425</v>
      </c>
      <c r="AP106"/>
      <c r="AQ106"/>
      <c r="AR106"/>
      <c r="AS106"/>
      <c r="AT106"/>
      <c r="AU106"/>
    </row>
    <row r="107" spans="1:55" ht="16.5" x14ac:dyDescent="0.3">
      <c r="A107" s="69">
        <f t="shared" si="29"/>
        <v>10</v>
      </c>
      <c r="B107" s="69">
        <f ca="1">SUM(B$3:B12)</f>
        <v>459</v>
      </c>
      <c r="C107" s="69">
        <f ca="1">SUM(C$3:C12)</f>
        <v>335</v>
      </c>
      <c r="D107" s="69">
        <f ca="1">SUM(D$3:D12)</f>
        <v>407</v>
      </c>
      <c r="E107" s="69">
        <f ca="1">SUM(E$3:E12)</f>
        <v>475</v>
      </c>
      <c r="AP107"/>
      <c r="AQ107"/>
      <c r="AR107"/>
      <c r="AS107"/>
      <c r="AT107"/>
      <c r="AU107"/>
    </row>
    <row r="108" spans="1:55" ht="16.5" x14ac:dyDescent="0.3">
      <c r="A108" s="69">
        <f t="shared" si="29"/>
        <v>11</v>
      </c>
      <c r="B108" s="69">
        <f ca="1">SUM(B$3:B13)</f>
        <v>513</v>
      </c>
      <c r="C108" s="69">
        <f ca="1">SUM(C$3:C13)</f>
        <v>374</v>
      </c>
      <c r="D108" s="69">
        <f ca="1">SUM(D$3:D13)</f>
        <v>461</v>
      </c>
      <c r="E108" s="69">
        <f ca="1">SUM(E$3:E13)</f>
        <v>520</v>
      </c>
      <c r="AP108"/>
      <c r="AQ108"/>
      <c r="AR108"/>
      <c r="AS108"/>
      <c r="AT108"/>
      <c r="AU108"/>
    </row>
    <row r="109" spans="1:55" ht="16.5" x14ac:dyDescent="0.3">
      <c r="A109" s="69">
        <f t="shared" si="29"/>
        <v>12</v>
      </c>
      <c r="B109" s="69">
        <f ca="1">SUM(B$3:B14)</f>
        <v>552</v>
      </c>
      <c r="C109" s="69">
        <f ca="1">SUM(C$3:C14)</f>
        <v>414</v>
      </c>
      <c r="D109" s="69">
        <f ca="1">SUM(D$3:D14)</f>
        <v>500</v>
      </c>
      <c r="E109" s="69">
        <f ca="1">SUM(E$3:E14)</f>
        <v>548</v>
      </c>
      <c r="AP109"/>
      <c r="AQ109"/>
      <c r="AR109"/>
      <c r="AS109"/>
      <c r="AT109"/>
      <c r="AU109"/>
    </row>
    <row r="110" spans="1:55" ht="16.5" x14ac:dyDescent="0.3">
      <c r="A110" s="69">
        <f t="shared" si="29"/>
        <v>13</v>
      </c>
      <c r="B110" s="69">
        <f ca="1">SUM(B$3:B15)</f>
        <v>601</v>
      </c>
      <c r="C110" s="69">
        <f ca="1">SUM(C$3:C15)</f>
        <v>455</v>
      </c>
      <c r="D110" s="69">
        <f ca="1">SUM(D$3:D15)</f>
        <v>532</v>
      </c>
      <c r="E110" s="69">
        <f ca="1">SUM(E$3:E15)</f>
        <v>580</v>
      </c>
      <c r="AP110"/>
      <c r="AQ110"/>
      <c r="AR110"/>
      <c r="AS110"/>
      <c r="AT110"/>
      <c r="AU110"/>
    </row>
    <row r="111" spans="1:55" ht="16.5" x14ac:dyDescent="0.3">
      <c r="A111" s="69">
        <f t="shared" si="29"/>
        <v>14</v>
      </c>
      <c r="B111" s="69">
        <f ca="1">SUM(B$3:B16)</f>
        <v>626</v>
      </c>
      <c r="C111" s="69">
        <f ca="1">SUM(C$3:C16)</f>
        <v>496</v>
      </c>
      <c r="D111" s="69">
        <f ca="1">SUM(D$3:D16)</f>
        <v>575</v>
      </c>
      <c r="E111" s="69">
        <f ca="1">SUM(E$3:E16)</f>
        <v>634</v>
      </c>
      <c r="AP111"/>
      <c r="AQ111"/>
      <c r="AR111"/>
      <c r="AS111"/>
      <c r="AT111"/>
      <c r="AU111"/>
    </row>
    <row r="112" spans="1:55" ht="16.5" x14ac:dyDescent="0.3">
      <c r="A112" s="69">
        <f t="shared" si="29"/>
        <v>15</v>
      </c>
      <c r="B112" s="69">
        <f ca="1">SUM(B$3:B17)</f>
        <v>662</v>
      </c>
      <c r="C112" s="69">
        <f ca="1">SUM(C$3:C17)</f>
        <v>539</v>
      </c>
      <c r="D112" s="69">
        <f ca="1">SUM(D$3:D17)</f>
        <v>643</v>
      </c>
      <c r="E112" s="69">
        <f ca="1">SUM(E$3:E17)</f>
        <v>697</v>
      </c>
      <c r="AP112"/>
      <c r="AQ112"/>
      <c r="AR112"/>
      <c r="AS112"/>
      <c r="AT112"/>
      <c r="AU112"/>
    </row>
    <row r="113" spans="1:47" ht="16.5" x14ac:dyDescent="0.3">
      <c r="A113" s="69">
        <f t="shared" si="29"/>
        <v>16</v>
      </c>
      <c r="B113" s="69">
        <f ca="1">SUM(B$3:B18)</f>
        <v>703</v>
      </c>
      <c r="C113" s="69">
        <f ca="1">SUM(C$3:C18)</f>
        <v>582</v>
      </c>
      <c r="D113" s="69">
        <f ca="1">SUM(D$3:D18)</f>
        <v>671</v>
      </c>
      <c r="E113" s="69">
        <f ca="1">SUM(E$3:E18)</f>
        <v>738</v>
      </c>
      <c r="AP113"/>
      <c r="AQ113"/>
      <c r="AR113"/>
      <c r="AS113"/>
      <c r="AT113"/>
      <c r="AU113"/>
    </row>
    <row r="114" spans="1:47" ht="16.5" x14ac:dyDescent="0.3">
      <c r="A114" s="69">
        <f t="shared" si="29"/>
        <v>17</v>
      </c>
      <c r="B114" s="69">
        <f ca="1">SUM(B$3:B19)</f>
        <v>771</v>
      </c>
      <c r="C114" s="69">
        <f ca="1">SUM(C$3:C19)</f>
        <v>627</v>
      </c>
      <c r="D114" s="69">
        <f ca="1">SUM(D$3:D19)</f>
        <v>707</v>
      </c>
      <c r="E114" s="69">
        <f ca="1">SUM(E$3:E19)</f>
        <v>763</v>
      </c>
      <c r="AP114"/>
      <c r="AQ114"/>
      <c r="AR114"/>
      <c r="AS114"/>
      <c r="AT114"/>
      <c r="AU114"/>
    </row>
    <row r="115" spans="1:47" ht="16.5" x14ac:dyDescent="0.3">
      <c r="A115" s="69">
        <f t="shared" si="29"/>
        <v>18</v>
      </c>
      <c r="B115" s="69">
        <f ca="1">SUM(B$3:B20)</f>
        <v>806</v>
      </c>
      <c r="C115" s="69">
        <f ca="1">SUM(C$3:C20)</f>
        <v>673</v>
      </c>
      <c r="D115" s="69">
        <f ca="1">SUM(D$3:D20)</f>
        <v>747</v>
      </c>
      <c r="E115" s="69">
        <f ca="1">SUM(E$3:E20)</f>
        <v>806</v>
      </c>
      <c r="AP115"/>
      <c r="AQ115"/>
      <c r="AR115"/>
      <c r="AS115"/>
      <c r="AT115"/>
      <c r="AU115"/>
    </row>
    <row r="116" spans="1:47" ht="16.5" x14ac:dyDescent="0.3">
      <c r="A116" s="69">
        <f t="shared" si="29"/>
        <v>19</v>
      </c>
      <c r="B116" s="69">
        <f ca="1">SUM(B$3:B21)</f>
        <v>844</v>
      </c>
      <c r="C116" s="69">
        <f ca="1">SUM(C$3:C21)</f>
        <v>722</v>
      </c>
      <c r="D116" s="69">
        <f ca="1">SUM(D$3:D21)</f>
        <v>808</v>
      </c>
      <c r="E116" s="69">
        <f ca="1">SUM(E$3:E21)</f>
        <v>855</v>
      </c>
      <c r="AP116"/>
      <c r="AQ116"/>
      <c r="AR116"/>
      <c r="AS116"/>
      <c r="AT116"/>
      <c r="AU116"/>
    </row>
    <row r="117" spans="1:47" ht="16.5" x14ac:dyDescent="0.3">
      <c r="A117" s="69">
        <f t="shared" si="29"/>
        <v>20</v>
      </c>
      <c r="B117" s="69">
        <f ca="1">SUM(B$3:B22)</f>
        <v>885</v>
      </c>
      <c r="C117" s="69">
        <f ca="1">SUM(C$3:C22)</f>
        <v>772</v>
      </c>
      <c r="D117" s="69">
        <f ca="1">SUM(D$3:D22)</f>
        <v>843</v>
      </c>
      <c r="E117" s="69">
        <f ca="1">SUM(E$3:E22)</f>
        <v>891</v>
      </c>
      <c r="AP117"/>
      <c r="AQ117"/>
      <c r="AR117"/>
      <c r="AS117"/>
      <c r="AT117"/>
      <c r="AU117"/>
    </row>
    <row r="118" spans="1:47" ht="16.5" x14ac:dyDescent="0.3">
      <c r="A118" s="69">
        <f t="shared" si="29"/>
        <v>21</v>
      </c>
      <c r="B118" s="69">
        <f ca="1">SUM(B$3:B23)</f>
        <v>931</v>
      </c>
      <c r="C118" s="69">
        <f ca="1">SUM(C$3:C23)</f>
        <v>822</v>
      </c>
      <c r="D118" s="69">
        <f ca="1">SUM(D$3:D23)</f>
        <v>888</v>
      </c>
      <c r="E118" s="69">
        <f ca="1">SUM(E$3:E23)</f>
        <v>926</v>
      </c>
      <c r="AP118"/>
      <c r="AQ118"/>
      <c r="AR118"/>
      <c r="AS118"/>
      <c r="AT118"/>
      <c r="AU118"/>
    </row>
    <row r="119" spans="1:47" ht="16.5" x14ac:dyDescent="0.3">
      <c r="A119" s="69">
        <f t="shared" si="29"/>
        <v>22</v>
      </c>
      <c r="B119" s="69">
        <f ca="1">SUM(B$3:B24)</f>
        <v>971</v>
      </c>
      <c r="C119" s="69">
        <f ca="1">SUM(C$3:C24)</f>
        <v>876</v>
      </c>
      <c r="D119" s="69">
        <f ca="1">SUM(D$3:D24)</f>
        <v>934</v>
      </c>
      <c r="E119" s="69">
        <f ca="1">SUM(E$3:E24)</f>
        <v>987</v>
      </c>
      <c r="AP119"/>
      <c r="AQ119"/>
      <c r="AR119"/>
      <c r="AS119"/>
      <c r="AT119"/>
      <c r="AU119"/>
    </row>
    <row r="120" spans="1:47" ht="16.5" x14ac:dyDescent="0.3">
      <c r="A120" s="69">
        <f t="shared" si="29"/>
        <v>23</v>
      </c>
      <c r="B120" s="69">
        <f ca="1">SUM(B$3:B25)</f>
        <v>1009</v>
      </c>
      <c r="C120" s="69">
        <f ca="1">SUM(C$3:C25)</f>
        <v>937</v>
      </c>
      <c r="D120" s="69">
        <f ca="1">SUM(D$3:D25)</f>
        <v>1009</v>
      </c>
      <c r="E120" s="69">
        <f ca="1">SUM(E$3:E25)</f>
        <v>1037</v>
      </c>
      <c r="AP120"/>
      <c r="AQ120"/>
      <c r="AR120"/>
      <c r="AS120"/>
      <c r="AT120"/>
      <c r="AU120"/>
    </row>
    <row r="121" spans="1:47" ht="16.5" x14ac:dyDescent="0.3">
      <c r="A121" s="69">
        <f t="shared" si="29"/>
        <v>24</v>
      </c>
      <c r="B121" s="69">
        <f ca="1">SUM(B$3:B26)</f>
        <v>1075</v>
      </c>
      <c r="C121" s="69">
        <f ca="1">SUM(C$3:C26)</f>
        <v>999</v>
      </c>
      <c r="D121" s="69">
        <f ca="1">SUM(D$3:D26)</f>
        <v>1050</v>
      </c>
      <c r="E121" s="69">
        <f ca="1">SUM(E$3:E26)</f>
        <v>1077</v>
      </c>
      <c r="AP121"/>
      <c r="AQ121"/>
      <c r="AR121"/>
      <c r="AS121"/>
      <c r="AT121"/>
      <c r="AU121"/>
    </row>
    <row r="122" spans="1:47" ht="16.5" x14ac:dyDescent="0.3">
      <c r="A122" s="69">
        <f t="shared" si="29"/>
        <v>25</v>
      </c>
      <c r="B122" s="69">
        <f ca="1">SUM(B$3:B27)</f>
        <v>1150</v>
      </c>
      <c r="C122" s="69">
        <f ca="1">SUM(C$3:C27)</f>
        <v>1062</v>
      </c>
      <c r="D122" s="69">
        <f ca="1">SUM(D$3:D27)</f>
        <v>1093</v>
      </c>
      <c r="E122" s="69">
        <f ca="1">SUM(E$3:E27)</f>
        <v>1116</v>
      </c>
      <c r="AP122"/>
      <c r="AQ122"/>
      <c r="AR122"/>
      <c r="AS122"/>
      <c r="AT122"/>
      <c r="AU122"/>
    </row>
    <row r="123" spans="1:47" ht="16.5" x14ac:dyDescent="0.3">
      <c r="A123" s="69">
        <f t="shared" si="29"/>
        <v>26</v>
      </c>
      <c r="B123" s="69">
        <f ca="1">SUM(B$3:B28)</f>
        <v>1178</v>
      </c>
      <c r="C123" s="69">
        <f ca="1">SUM(C$3:C28)</f>
        <v>1128</v>
      </c>
      <c r="D123" s="69">
        <f ca="1">SUM(D$3:D28)</f>
        <v>1159</v>
      </c>
      <c r="E123" s="69">
        <f ca="1">SUM(E$3:E28)</f>
        <v>1159</v>
      </c>
      <c r="AP123"/>
      <c r="AQ123"/>
      <c r="AR123"/>
      <c r="AS123"/>
      <c r="AT123"/>
      <c r="AU123"/>
    </row>
    <row r="124" spans="1:47" ht="16.5" x14ac:dyDescent="0.3">
      <c r="A124" s="69">
        <f t="shared" si="29"/>
        <v>27</v>
      </c>
      <c r="B124" s="69">
        <f ca="1">SUM(B$3:B29)</f>
        <v>1228</v>
      </c>
      <c r="C124" s="69">
        <f ca="1">SUM(C$3:C29)</f>
        <v>1196</v>
      </c>
      <c r="D124" s="69">
        <f ca="1">SUM(D$3:D29)</f>
        <v>1221</v>
      </c>
      <c r="E124" s="69">
        <f ca="1">SUM(E$3:E29)</f>
        <v>1234</v>
      </c>
      <c r="AP124"/>
      <c r="AQ124"/>
      <c r="AR124"/>
      <c r="AS124"/>
      <c r="AT124"/>
      <c r="AU124"/>
    </row>
    <row r="125" spans="1:47" ht="16.5" x14ac:dyDescent="0.3">
      <c r="A125" s="69">
        <f t="shared" si="29"/>
        <v>28</v>
      </c>
      <c r="B125" s="69">
        <f ca="1">SUM(B$3:B30)</f>
        <v>1271</v>
      </c>
      <c r="C125" s="69">
        <f ca="1">SUM(C$3:C30)</f>
        <v>1271</v>
      </c>
      <c r="D125" s="69">
        <f ca="1">SUM(D$3:D30)</f>
        <v>1271</v>
      </c>
      <c r="E125" s="69">
        <f ca="1">SUM(E$3:E30)</f>
        <v>1271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6" ht="17.25" thickBot="1" x14ac:dyDescent="0.35">
      <c r="A1" s="90" t="s">
        <v>4</v>
      </c>
      <c r="B1" s="91" t="s">
        <v>121</v>
      </c>
      <c r="C1" s="92" t="s">
        <v>19</v>
      </c>
      <c r="D1" s="93" t="s">
        <v>22</v>
      </c>
      <c r="E1" s="86" t="s">
        <v>122</v>
      </c>
      <c r="F1" s="83" t="s">
        <v>5</v>
      </c>
      <c r="G1" s="83" t="s">
        <v>6</v>
      </c>
      <c r="H1" s="84" t="s">
        <v>7</v>
      </c>
      <c r="I1" s="150" t="s">
        <v>8</v>
      </c>
      <c r="J1" s="184" t="s">
        <v>9</v>
      </c>
      <c r="K1" s="84" t="s">
        <v>10</v>
      </c>
      <c r="L1"/>
      <c r="M1" s="126" t="s">
        <v>86</v>
      </c>
      <c r="N1" s="128" t="s">
        <v>87</v>
      </c>
      <c r="O1" s="127" t="s">
        <v>88</v>
      </c>
      <c r="P1" s="127" t="s">
        <v>89</v>
      </c>
      <c r="Q1" s="127" t="s">
        <v>119</v>
      </c>
      <c r="R1" s="87" t="s">
        <v>23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9">
        <v>1</v>
      </c>
      <c r="B2" s="101">
        <v>50</v>
      </c>
      <c r="C2" s="102">
        <v>25</v>
      </c>
      <c r="D2" s="103">
        <v>33</v>
      </c>
      <c r="E2" s="156">
        <v>39</v>
      </c>
      <c r="F2" s="95" t="str">
        <f>G2&amp;" - "&amp;H2</f>
        <v>21 - 28</v>
      </c>
      <c r="G2" s="180">
        <f>X4</f>
        <v>21</v>
      </c>
      <c r="H2" s="97">
        <f>G2+$X$3</f>
        <v>28</v>
      </c>
      <c r="I2" s="151">
        <f>COUNTIF($B$2:$B$29, "&lt;"&amp;H2)</f>
        <v>1</v>
      </c>
      <c r="J2" s="98">
        <f>I2</f>
        <v>1</v>
      </c>
      <c r="K2" s="100">
        <f>J2/$J$15</f>
        <v>3.5714285714285712E-2</v>
      </c>
      <c r="L2"/>
      <c r="M2" s="179" t="s">
        <v>12</v>
      </c>
      <c r="N2" s="178">
        <f>AVERAGE($B$2:$B$29)</f>
        <v>51.392857142857146</v>
      </c>
      <c r="O2" s="178">
        <f>AVERAGE($B$2:$B$29)</f>
        <v>51.392857142857146</v>
      </c>
      <c r="P2" s="178">
        <f>AVERAGE($B$2:$B$29)</f>
        <v>51.392857142857146</v>
      </c>
      <c r="Q2" s="178">
        <f>AVERAGE($B$2:$B$29)</f>
        <v>51.392857142857146</v>
      </c>
      <c r="U2" s="86" t="s">
        <v>101</v>
      </c>
      <c r="X2" s="86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9">
        <v>2</v>
      </c>
      <c r="B3" s="101">
        <v>25</v>
      </c>
      <c r="C3" s="102">
        <v>28</v>
      </c>
      <c r="D3" s="103">
        <v>35</v>
      </c>
      <c r="E3" s="156">
        <v>67</v>
      </c>
      <c r="F3" s="105" t="str">
        <f>G3&amp;" - "&amp;H3</f>
        <v>28 - 35</v>
      </c>
      <c r="G3" s="106">
        <f>H2</f>
        <v>28</v>
      </c>
      <c r="H3" s="107">
        <f>G3+$X$3</f>
        <v>35</v>
      </c>
      <c r="I3" s="151">
        <f>COUNTIF($B$2:$B$29, "&lt;"&amp;H3)</f>
        <v>4</v>
      </c>
      <c r="J3" s="108">
        <f>I3-I2</f>
        <v>3</v>
      </c>
      <c r="K3" s="110">
        <f>J3/$J$15</f>
        <v>0.10714285714285714</v>
      </c>
      <c r="L3"/>
      <c r="M3" s="143" t="s">
        <v>98</v>
      </c>
      <c r="N3" s="149">
        <f>MEDIAN(B$2:B$29)</f>
        <v>49</v>
      </c>
      <c r="O3" s="149">
        <f>MEDIAN(C$2:C$29)</f>
        <v>49</v>
      </c>
      <c r="P3" s="149">
        <f>MEDIAN(D$2:D$29)</f>
        <v>49</v>
      </c>
      <c r="Q3" s="149">
        <f>MEDIAN(E$2:E$29)</f>
        <v>49</v>
      </c>
      <c r="U3" s="86" t="s">
        <v>102</v>
      </c>
      <c r="X3" s="86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9">
        <v>3</v>
      </c>
      <c r="B4" s="101">
        <v>33</v>
      </c>
      <c r="C4" s="102">
        <v>31</v>
      </c>
      <c r="D4" s="103">
        <v>48</v>
      </c>
      <c r="E4" s="156">
        <v>50</v>
      </c>
      <c r="F4" s="105" t="str">
        <f>G4&amp;" - "&amp;H4</f>
        <v>35 - 42</v>
      </c>
      <c r="G4" s="106">
        <f>H3</f>
        <v>35</v>
      </c>
      <c r="H4" s="107">
        <f>G4+$X$3</f>
        <v>42</v>
      </c>
      <c r="I4" s="151">
        <f>COUNTIF($B$2:$B$29, "&lt;"&amp;H4)</f>
        <v>9</v>
      </c>
      <c r="J4" s="108">
        <f>I4-I3</f>
        <v>5</v>
      </c>
      <c r="K4" s="110">
        <f>J4/$J$15</f>
        <v>0.17857142857142858</v>
      </c>
      <c r="L4"/>
      <c r="M4" s="177" t="s">
        <v>13</v>
      </c>
      <c r="N4" s="176">
        <f>MAX(B$2:B$29)</f>
        <v>90</v>
      </c>
      <c r="O4" s="176">
        <f>MAX(C$2:C$29)</f>
        <v>90</v>
      </c>
      <c r="P4" s="176">
        <f>MAX(D$2:D$29)</f>
        <v>90</v>
      </c>
      <c r="Q4" s="176">
        <f>MAX(E$2:E$29)</f>
        <v>90</v>
      </c>
      <c r="U4" s="86" t="s">
        <v>103</v>
      </c>
      <c r="X4" s="86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9">
        <v>4</v>
      </c>
      <c r="B5" s="101">
        <v>72</v>
      </c>
      <c r="C5" s="102">
        <v>33</v>
      </c>
      <c r="D5" s="103">
        <v>28</v>
      </c>
      <c r="E5" s="156">
        <v>35</v>
      </c>
      <c r="F5" s="105" t="str">
        <f>G5&amp;" - "&amp;H5</f>
        <v>42 - 49</v>
      </c>
      <c r="G5" s="106">
        <f>H4</f>
        <v>42</v>
      </c>
      <c r="H5" s="107">
        <f>G5+$X$3</f>
        <v>49</v>
      </c>
      <c r="I5" s="151">
        <f>COUNTIF($B$2:$B$29, "&lt;"&amp;H5)</f>
        <v>14</v>
      </c>
      <c r="J5" s="108">
        <f>I5-I4</f>
        <v>5</v>
      </c>
      <c r="K5" s="110">
        <f>J5/$J$15</f>
        <v>0.17857142857142858</v>
      </c>
      <c r="L5"/>
      <c r="M5" s="177" t="s">
        <v>14</v>
      </c>
      <c r="N5" s="176">
        <f>MIN(B$2:B$29)</f>
        <v>25</v>
      </c>
      <c r="O5" s="176">
        <f>MIN(C$2:C$29)</f>
        <v>25</v>
      </c>
      <c r="P5" s="176">
        <f>MIN(D$2:D$29)</f>
        <v>25</v>
      </c>
      <c r="Q5" s="176">
        <f>MIN(E$2:E$29)</f>
        <v>25</v>
      </c>
      <c r="U5" s="86" t="s">
        <v>100</v>
      </c>
      <c r="X5" s="86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9">
        <v>5</v>
      </c>
      <c r="B6" s="101">
        <v>67</v>
      </c>
      <c r="C6" s="102">
        <v>35</v>
      </c>
      <c r="D6" s="103">
        <v>25</v>
      </c>
      <c r="E6" s="156">
        <v>28</v>
      </c>
      <c r="F6" s="105" t="str">
        <f>G6&amp;" - "&amp;H6</f>
        <v>49 - 56</v>
      </c>
      <c r="G6" s="106">
        <f>H5</f>
        <v>49</v>
      </c>
      <c r="H6" s="107">
        <f>G6+$X$3</f>
        <v>56</v>
      </c>
      <c r="I6" s="151">
        <f>COUNTIF($B$2:$B$29, "&lt;"&amp;H6)</f>
        <v>18</v>
      </c>
      <c r="J6" s="108">
        <f>I6-I5</f>
        <v>4</v>
      </c>
      <c r="K6" s="110">
        <f>J6/$J$15</f>
        <v>0.14285714285714285</v>
      </c>
      <c r="L6"/>
      <c r="M6" s="177" t="s">
        <v>5</v>
      </c>
      <c r="N6" s="176">
        <f>N4-N5</f>
        <v>65</v>
      </c>
      <c r="O6" s="176">
        <f t="shared" ref="O6:Q6" si="0">O4-O5</f>
        <v>65</v>
      </c>
      <c r="P6" s="176">
        <f t="shared" si="0"/>
        <v>65</v>
      </c>
      <c r="Q6" s="176">
        <f t="shared" si="0"/>
        <v>65</v>
      </c>
      <c r="U6" s="86" t="s">
        <v>104</v>
      </c>
      <c r="X6" s="86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9">
        <v>6</v>
      </c>
      <c r="B7" s="101">
        <v>35</v>
      </c>
      <c r="C7" s="102">
        <v>39</v>
      </c>
      <c r="D7" s="103">
        <v>53</v>
      </c>
      <c r="E7" s="156">
        <v>61</v>
      </c>
      <c r="F7" s="105" t="str">
        <f>G7&amp;" - "&amp;H7</f>
        <v>56 - 63</v>
      </c>
      <c r="G7" s="106">
        <f>H6</f>
        <v>56</v>
      </c>
      <c r="H7" s="107">
        <f>G7+$X$3</f>
        <v>63</v>
      </c>
      <c r="I7" s="151">
        <f>COUNTIF($B$2:$B$29, "&lt;"&amp;H7)</f>
        <v>21</v>
      </c>
      <c r="J7" s="108">
        <f>I7-I6</f>
        <v>3</v>
      </c>
      <c r="K7" s="110">
        <f>J7/$J$15</f>
        <v>0.10714285714285714</v>
      </c>
      <c r="L7"/>
      <c r="M7" s="177" t="s">
        <v>15</v>
      </c>
      <c r="N7" s="176">
        <f>_xlfn.STDEV.S(B$2:B$29)</f>
        <v>16.398598146305705</v>
      </c>
      <c r="O7" s="176">
        <f>_xlfn.STDEV.S(C$2:C$29)</f>
        <v>16.398598146305705</v>
      </c>
      <c r="P7" s="176">
        <f>_xlfn.STDEV.S(D$2:D$29)</f>
        <v>16.398598146305705</v>
      </c>
      <c r="Q7" s="176">
        <f>_xlfn.STDEV.S(E$2:E$29)</f>
        <v>16.398598146305705</v>
      </c>
      <c r="U7" s="86" t="s">
        <v>105</v>
      </c>
      <c r="X7" s="86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9">
        <v>7</v>
      </c>
      <c r="B8" s="101">
        <v>42</v>
      </c>
      <c r="C8" s="102">
        <v>39</v>
      </c>
      <c r="D8" s="103">
        <v>50</v>
      </c>
      <c r="E8" s="156">
        <v>51</v>
      </c>
      <c r="F8" s="105" t="str">
        <f>G8&amp;" - "&amp;H8</f>
        <v>63 - 70</v>
      </c>
      <c r="G8" s="106">
        <f>H7</f>
        <v>63</v>
      </c>
      <c r="H8" s="107">
        <f>G8+$X$3</f>
        <v>70</v>
      </c>
      <c r="I8" s="151">
        <f>COUNTIF($B$2:$B$29, "&lt;"&amp;H8)</f>
        <v>24</v>
      </c>
      <c r="J8" s="108">
        <f>I8-I7</f>
        <v>3</v>
      </c>
      <c r="K8" s="110">
        <f>J8/$J$15</f>
        <v>0.10714285714285714</v>
      </c>
      <c r="L8"/>
      <c r="M8" s="177" t="s">
        <v>16</v>
      </c>
      <c r="N8" s="176">
        <f>N7/N2</f>
        <v>0.3190832161894091</v>
      </c>
      <c r="O8" s="176">
        <f t="shared" ref="O8:Q8" si="1">O7/O2</f>
        <v>0.3190832161894091</v>
      </c>
      <c r="P8" s="176">
        <f t="shared" si="1"/>
        <v>0.3190832161894091</v>
      </c>
      <c r="Q8" s="176">
        <f t="shared" si="1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9">
        <v>8</v>
      </c>
      <c r="B9" s="101">
        <v>44</v>
      </c>
      <c r="C9" s="102">
        <v>40</v>
      </c>
      <c r="D9" s="103">
        <v>42</v>
      </c>
      <c r="E9" s="156">
        <v>46</v>
      </c>
      <c r="F9" s="105" t="str">
        <f>G9&amp;" - "&amp;H9</f>
        <v>70 - 77</v>
      </c>
      <c r="G9" s="106">
        <f>H8</f>
        <v>70</v>
      </c>
      <c r="H9" s="107">
        <f>G9+$X$3</f>
        <v>77</v>
      </c>
      <c r="I9" s="151">
        <f>COUNTIF($B$2:$B$29, "&lt;"&amp;H9)</f>
        <v>26</v>
      </c>
      <c r="J9" s="108">
        <f>I9-I8</f>
        <v>2</v>
      </c>
      <c r="K9" s="110">
        <f>J9/$J$15</f>
        <v>7.1428571428571425E-2</v>
      </c>
      <c r="L9"/>
      <c r="M9" s="143" t="s">
        <v>99</v>
      </c>
      <c r="N9" s="144">
        <f>N2/N3</f>
        <v>1.0488338192419826</v>
      </c>
      <c r="O9" s="144">
        <f t="shared" ref="O9:Q9" si="2">O2/O3</f>
        <v>1.0488338192419826</v>
      </c>
      <c r="P9" s="144">
        <f t="shared" si="2"/>
        <v>1.0488338192419826</v>
      </c>
      <c r="Q9" s="144">
        <f t="shared" si="2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9">
        <v>9</v>
      </c>
      <c r="B10" s="101">
        <v>51</v>
      </c>
      <c r="C10" s="102">
        <v>41</v>
      </c>
      <c r="D10" s="103">
        <v>40</v>
      </c>
      <c r="E10" s="156">
        <v>48</v>
      </c>
      <c r="F10" s="105" t="str">
        <f>G10&amp;" - "&amp;H10</f>
        <v>77 - 84</v>
      </c>
      <c r="G10" s="106">
        <f>H9</f>
        <v>77</v>
      </c>
      <c r="H10" s="107">
        <f>G10+$X$3</f>
        <v>84</v>
      </c>
      <c r="I10" s="151">
        <f>COUNTIF($B$2:$B$29, "&lt;"&amp;H10)</f>
        <v>27</v>
      </c>
      <c r="J10" s="108">
        <f>I10-I9</f>
        <v>1</v>
      </c>
      <c r="K10" s="110">
        <f>J10/$J$15</f>
        <v>3.5714285714285712E-2</v>
      </c>
      <c r="L10"/>
      <c r="M10" s="175" t="s">
        <v>90</v>
      </c>
      <c r="N10" s="174">
        <f>N6/N2</f>
        <v>1.2647671994440584</v>
      </c>
      <c r="O10" s="174">
        <f t="shared" ref="O10:Q10" si="3">O6/O2</f>
        <v>1.2647671994440584</v>
      </c>
      <c r="P10" s="174">
        <f t="shared" si="3"/>
        <v>1.2647671994440584</v>
      </c>
      <c r="Q10" s="174">
        <f t="shared" si="3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9">
        <v>10</v>
      </c>
      <c r="B11" s="101">
        <v>39</v>
      </c>
      <c r="C11" s="102">
        <v>42</v>
      </c>
      <c r="D11" s="103">
        <v>46</v>
      </c>
      <c r="E11" s="156">
        <v>56</v>
      </c>
      <c r="F11" s="105" t="str">
        <f>G11&amp;" - "&amp;H11</f>
        <v>84 - 91</v>
      </c>
      <c r="G11" s="106">
        <f>H10</f>
        <v>84</v>
      </c>
      <c r="H11" s="107">
        <f>G11+$X$3</f>
        <v>91</v>
      </c>
      <c r="I11" s="151">
        <f>COUNTIF($B$2:$B$29, "&lt;"&amp;H11)</f>
        <v>28</v>
      </c>
      <c r="J11" s="108">
        <f>I11-I10</f>
        <v>1</v>
      </c>
      <c r="K11" s="110">
        <f>J11/$J$15</f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9">
        <v>11</v>
      </c>
      <c r="B12" s="101">
        <v>46</v>
      </c>
      <c r="C12" s="102">
        <v>44</v>
      </c>
      <c r="D12" s="103">
        <v>72</v>
      </c>
      <c r="E12" s="156">
        <v>72</v>
      </c>
      <c r="F12" s="105" t="str">
        <f>G12&amp;" - "&amp;H12</f>
        <v>91 - 98</v>
      </c>
      <c r="G12" s="106">
        <f>H11</f>
        <v>91</v>
      </c>
      <c r="H12" s="107">
        <f>G12+$X$3</f>
        <v>98</v>
      </c>
      <c r="I12" s="151">
        <f>COUNTIF($B$2:$B$29, "&lt;"&amp;H12)</f>
        <v>28</v>
      </c>
      <c r="J12" s="108">
        <f>I12-I11</f>
        <v>0</v>
      </c>
      <c r="K12" s="110">
        <f>J12/$J$15</f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9">
        <v>12</v>
      </c>
      <c r="B13" s="101">
        <v>41</v>
      </c>
      <c r="C13" s="102">
        <v>46</v>
      </c>
      <c r="D13" s="103">
        <v>31</v>
      </c>
      <c r="E13" s="156">
        <v>40</v>
      </c>
      <c r="F13" s="105" t="str">
        <f>G13&amp;" - "&amp;H13</f>
        <v>98 - 105</v>
      </c>
      <c r="G13" s="106">
        <f>H12</f>
        <v>98</v>
      </c>
      <c r="H13" s="107">
        <f>G13+$X$3</f>
        <v>105</v>
      </c>
      <c r="I13" s="151">
        <f>COUNTIF($B$2:$B$29, "&lt;"&amp;H13)</f>
        <v>28</v>
      </c>
      <c r="J13" s="108">
        <f>I13-I12</f>
        <v>0</v>
      </c>
      <c r="K13" s="110">
        <f>J13/$J$15</f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9">
        <v>13</v>
      </c>
      <c r="B14" s="101">
        <v>69</v>
      </c>
      <c r="C14" s="102">
        <v>47</v>
      </c>
      <c r="D14" s="103">
        <v>44</v>
      </c>
      <c r="E14" s="156">
        <v>42</v>
      </c>
      <c r="F14" s="112" t="str">
        <f>G14&amp;" - "&amp;H14</f>
        <v>105 - 112</v>
      </c>
      <c r="G14" s="113">
        <f>H13</f>
        <v>105</v>
      </c>
      <c r="H14" s="114">
        <f>G14+$X$3</f>
        <v>112</v>
      </c>
      <c r="I14" s="152">
        <f>COUNTIF($B$2:$B$29, "&lt;"&amp;H14)</f>
        <v>28</v>
      </c>
      <c r="J14" s="115">
        <f>I14-I13</f>
        <v>0</v>
      </c>
      <c r="K14" s="117">
        <f>J14/$J$15</f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9">
        <v>14</v>
      </c>
      <c r="B15" s="101">
        <v>28</v>
      </c>
      <c r="C15" s="102">
        <v>48</v>
      </c>
      <c r="D15" s="103">
        <v>39</v>
      </c>
      <c r="E15" s="156">
        <v>72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9">
        <v>15</v>
      </c>
      <c r="B16" s="101">
        <v>82</v>
      </c>
      <c r="C16" s="102">
        <v>50</v>
      </c>
      <c r="D16" s="103">
        <v>72</v>
      </c>
      <c r="E16" s="156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9">
        <v>16</v>
      </c>
      <c r="B17" s="101">
        <v>65</v>
      </c>
      <c r="C17" s="102">
        <v>51</v>
      </c>
      <c r="D17" s="103">
        <v>51</v>
      </c>
      <c r="E17" s="156">
        <v>41</v>
      </c>
      <c r="J17" s="119"/>
      <c r="K17" s="119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9">
        <v>17</v>
      </c>
      <c r="B18" s="101">
        <v>47</v>
      </c>
      <c r="C18" s="102">
        <v>51</v>
      </c>
      <c r="D18" s="103">
        <v>41</v>
      </c>
      <c r="E18" s="156">
        <v>25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9">
        <v>18</v>
      </c>
      <c r="B19" s="101">
        <v>53</v>
      </c>
      <c r="C19" s="102">
        <v>53</v>
      </c>
      <c r="D19" s="103">
        <v>65</v>
      </c>
      <c r="E19" s="156">
        <v>69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9">
        <v>19</v>
      </c>
      <c r="B20" s="101">
        <v>90</v>
      </c>
      <c r="C20" s="102">
        <v>56</v>
      </c>
      <c r="D20" s="103">
        <v>67</v>
      </c>
      <c r="E20" s="156">
        <v>90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9">
        <v>20</v>
      </c>
      <c r="B21" s="101">
        <v>56</v>
      </c>
      <c r="C21" s="102">
        <v>61</v>
      </c>
      <c r="D21" s="103">
        <v>51</v>
      </c>
      <c r="E21" s="156">
        <v>33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9">
        <v>21</v>
      </c>
      <c r="B22" s="101">
        <v>51</v>
      </c>
      <c r="C22" s="102">
        <v>62</v>
      </c>
      <c r="D22" s="103">
        <v>56</v>
      </c>
      <c r="E22" s="156">
        <v>31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9">
        <v>22</v>
      </c>
      <c r="B23" s="101">
        <v>40</v>
      </c>
      <c r="C23" s="102">
        <v>65</v>
      </c>
      <c r="D23" s="103">
        <v>69</v>
      </c>
      <c r="E23" s="156">
        <v>82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9">
        <v>23</v>
      </c>
      <c r="B24" s="101">
        <v>61</v>
      </c>
      <c r="C24" s="102">
        <v>67</v>
      </c>
      <c r="D24" s="103">
        <v>82</v>
      </c>
      <c r="E24" s="156">
        <v>62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9">
        <v>24</v>
      </c>
      <c r="B25" s="101">
        <v>72</v>
      </c>
      <c r="C25" s="102">
        <v>69</v>
      </c>
      <c r="D25" s="103">
        <v>39</v>
      </c>
      <c r="E25" s="156">
        <v>47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9">
        <v>25</v>
      </c>
      <c r="B26" s="101">
        <v>39</v>
      </c>
      <c r="C26" s="102">
        <v>72</v>
      </c>
      <c r="D26" s="103">
        <v>47</v>
      </c>
      <c r="E26" s="156">
        <v>39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9">
        <v>26</v>
      </c>
      <c r="B27" s="101">
        <v>31</v>
      </c>
      <c r="C27" s="102">
        <v>72</v>
      </c>
      <c r="D27" s="103">
        <v>61</v>
      </c>
      <c r="E27" s="156">
        <v>51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9">
        <v>27</v>
      </c>
      <c r="B28" s="101">
        <v>62</v>
      </c>
      <c r="C28" s="102">
        <v>82</v>
      </c>
      <c r="D28" s="103">
        <v>90</v>
      </c>
      <c r="E28" s="156">
        <v>65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9">
        <v>28</v>
      </c>
      <c r="B29" s="101">
        <v>48</v>
      </c>
      <c r="C29" s="102">
        <v>90</v>
      </c>
      <c r="D29" s="103">
        <v>62</v>
      </c>
      <c r="E29" s="156">
        <v>44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9"/>
      <c r="B31"/>
      <c r="C31"/>
      <c r="D31"/>
      <c r="E31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/>
      <c r="C32"/>
      <c r="D32"/>
      <c r="E32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9">
        <f>A2</f>
        <v>1</v>
      </c>
      <c r="B33" s="69">
        <f>SUM(B$2:B2)</f>
        <v>50</v>
      </c>
      <c r="C33" s="69">
        <f>SUM(C$2:C2)</f>
        <v>25</v>
      </c>
      <c r="D33" s="69">
        <f>SUM(D$2:D2)</f>
        <v>33</v>
      </c>
      <c r="E33" s="69">
        <f>SUM(E$2:E2)</f>
        <v>39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9">
        <f>A3</f>
        <v>2</v>
      </c>
      <c r="B34" s="69">
        <f>SUM(B$2:B3)</f>
        <v>75</v>
      </c>
      <c r="C34" s="69">
        <f>SUM(C$2:C3)</f>
        <v>53</v>
      </c>
      <c r="D34" s="69">
        <f>SUM(D$2:D3)</f>
        <v>68</v>
      </c>
      <c r="E34" s="69">
        <f>SUM(E$2:E3)</f>
        <v>106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9">
        <f>A4</f>
        <v>3</v>
      </c>
      <c r="B35" s="69">
        <f>SUM(B$2:B4)</f>
        <v>108</v>
      </c>
      <c r="C35" s="69">
        <f>SUM(C$2:C4)</f>
        <v>84</v>
      </c>
      <c r="D35" s="69">
        <f>SUM(D$2:D4)</f>
        <v>116</v>
      </c>
      <c r="E35" s="69">
        <f>SUM(E$2:E4)</f>
        <v>156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9">
        <f>A5</f>
        <v>4</v>
      </c>
      <c r="B36" s="69">
        <f>SUM(B$2:B5)</f>
        <v>180</v>
      </c>
      <c r="C36" s="69">
        <f>SUM(C$2:C5)</f>
        <v>117</v>
      </c>
      <c r="D36" s="69">
        <f>SUM(D$2:D5)</f>
        <v>144</v>
      </c>
      <c r="E36" s="69">
        <f>SUM(E$2:E5)</f>
        <v>191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9">
        <f>A6</f>
        <v>5</v>
      </c>
      <c r="B37" s="69">
        <f>SUM(B$2:B6)</f>
        <v>247</v>
      </c>
      <c r="C37" s="69">
        <f>SUM(C$2:C6)</f>
        <v>152</v>
      </c>
      <c r="D37" s="69">
        <f>SUM(D$2:D6)</f>
        <v>169</v>
      </c>
      <c r="E37" s="69">
        <f>SUM(E$2:E6)</f>
        <v>219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9">
        <f>A7</f>
        <v>6</v>
      </c>
      <c r="B38" s="69">
        <f>SUM(B$2:B7)</f>
        <v>282</v>
      </c>
      <c r="C38" s="69">
        <f>SUM(C$2:C7)</f>
        <v>191</v>
      </c>
      <c r="D38" s="69">
        <f>SUM(D$2:D7)</f>
        <v>222</v>
      </c>
      <c r="E38" s="69">
        <f>SUM(E$2:E7)</f>
        <v>280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9">
        <f>A8</f>
        <v>7</v>
      </c>
      <c r="B39" s="69">
        <f>SUM(B$2:B8)</f>
        <v>324</v>
      </c>
      <c r="C39" s="69">
        <f>SUM(C$2:C8)</f>
        <v>230</v>
      </c>
      <c r="D39" s="69">
        <f>SUM(D$2:D8)</f>
        <v>272</v>
      </c>
      <c r="E39" s="69">
        <f>SUM(E$2:E8)</f>
        <v>331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9">
        <f>A9</f>
        <v>8</v>
      </c>
      <c r="B40" s="69">
        <f>SUM(B$2:B9)</f>
        <v>368</v>
      </c>
      <c r="C40" s="69">
        <f>SUM(C$2:C9)</f>
        <v>270</v>
      </c>
      <c r="D40" s="69">
        <f>SUM(D$2:D9)</f>
        <v>314</v>
      </c>
      <c r="E40" s="69">
        <f>SUM(E$2:E9)</f>
        <v>377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9">
        <f>A10</f>
        <v>9</v>
      </c>
      <c r="B41" s="69">
        <f>SUM(B$2:B10)</f>
        <v>419</v>
      </c>
      <c r="C41" s="69">
        <f>SUM(C$2:C10)</f>
        <v>311</v>
      </c>
      <c r="D41" s="69">
        <f>SUM(D$2:D10)</f>
        <v>354</v>
      </c>
      <c r="E41" s="69">
        <f>SUM(E$2:E10)</f>
        <v>425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9">
        <f>A11</f>
        <v>10</v>
      </c>
      <c r="B42" s="69">
        <f>SUM(B$2:B11)</f>
        <v>458</v>
      </c>
      <c r="C42" s="69">
        <f>SUM(C$2:C11)</f>
        <v>353</v>
      </c>
      <c r="D42" s="69">
        <f>SUM(D$2:D11)</f>
        <v>400</v>
      </c>
      <c r="E42" s="69">
        <f>SUM(E$2:E11)</f>
        <v>481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9">
        <f>A12</f>
        <v>11</v>
      </c>
      <c r="B43" s="69">
        <f>SUM(B$2:B12)</f>
        <v>504</v>
      </c>
      <c r="C43" s="69">
        <f>SUM(C$2:C12)</f>
        <v>397</v>
      </c>
      <c r="D43" s="69">
        <f>SUM(D$2:D12)</f>
        <v>472</v>
      </c>
      <c r="E43" s="69">
        <f>SUM(E$2:E12)</f>
        <v>553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9">
        <f>A13</f>
        <v>12</v>
      </c>
      <c r="B44" s="69">
        <f>SUM(B$2:B13)</f>
        <v>545</v>
      </c>
      <c r="C44" s="69">
        <f>SUM(C$2:C13)</f>
        <v>443</v>
      </c>
      <c r="D44" s="69">
        <f>SUM(D$2:D13)</f>
        <v>503</v>
      </c>
      <c r="E44" s="69">
        <f>SUM(E$2:E13)</f>
        <v>593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9">
        <f>A14</f>
        <v>13</v>
      </c>
      <c r="B45" s="69">
        <f>SUM(B$2:B14)</f>
        <v>614</v>
      </c>
      <c r="C45" s="69">
        <f>SUM(C$2:C14)</f>
        <v>490</v>
      </c>
      <c r="D45" s="69">
        <f>SUM(D$2:D14)</f>
        <v>547</v>
      </c>
      <c r="E45" s="69">
        <f>SUM(E$2:E14)</f>
        <v>635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9">
        <f>A15</f>
        <v>14</v>
      </c>
      <c r="B46" s="69">
        <f>SUM(B$2:B15)</f>
        <v>642</v>
      </c>
      <c r="C46" s="69">
        <f>SUM(C$2:C15)</f>
        <v>538</v>
      </c>
      <c r="D46" s="69">
        <f>SUM(D$2:D15)</f>
        <v>586</v>
      </c>
      <c r="E46" s="69">
        <f>SUM(E$2:E15)</f>
        <v>707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9">
        <f>A16</f>
        <v>15</v>
      </c>
      <c r="B47" s="69">
        <f>SUM(B$2:B16)</f>
        <v>724</v>
      </c>
      <c r="C47" s="69">
        <f>SUM(C$2:C16)</f>
        <v>588</v>
      </c>
      <c r="D47" s="69">
        <f>SUM(D$2:D16)</f>
        <v>658</v>
      </c>
      <c r="E47" s="69">
        <f>SUM(E$2:E16)</f>
        <v>760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9">
        <f>A17</f>
        <v>16</v>
      </c>
      <c r="B48" s="69">
        <f>SUM(B$2:B17)</f>
        <v>789</v>
      </c>
      <c r="C48" s="69">
        <f>SUM(C$2:C17)</f>
        <v>639</v>
      </c>
      <c r="D48" s="69">
        <f>SUM(D$2:D17)</f>
        <v>709</v>
      </c>
      <c r="E48" s="69">
        <f>SUM(E$2:E17)</f>
        <v>801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9">
        <f>A18</f>
        <v>17</v>
      </c>
      <c r="B49" s="69">
        <f>SUM(B$2:B18)</f>
        <v>836</v>
      </c>
      <c r="C49" s="69">
        <f>SUM(C$2:C18)</f>
        <v>690</v>
      </c>
      <c r="D49" s="69">
        <f>SUM(D$2:D18)</f>
        <v>750</v>
      </c>
      <c r="E49" s="69">
        <f>SUM(E$2:E18)</f>
        <v>826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9">
        <f>A19</f>
        <v>18</v>
      </c>
      <c r="B50" s="69">
        <f>SUM(B$2:B19)</f>
        <v>889</v>
      </c>
      <c r="C50" s="69">
        <f>SUM(C$2:C19)</f>
        <v>743</v>
      </c>
      <c r="D50" s="69">
        <f>SUM(D$2:D19)</f>
        <v>815</v>
      </c>
      <c r="E50" s="69">
        <f>SUM(E$2:E19)</f>
        <v>895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9">
        <f>A20</f>
        <v>19</v>
      </c>
      <c r="B51" s="69">
        <f>SUM(B$2:B20)</f>
        <v>979</v>
      </c>
      <c r="C51" s="69">
        <f>SUM(C$2:C20)</f>
        <v>799</v>
      </c>
      <c r="D51" s="69">
        <f>SUM(D$2:D20)</f>
        <v>882</v>
      </c>
      <c r="E51" s="69">
        <f>SUM(E$2:E20)</f>
        <v>985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9">
        <f>A21</f>
        <v>20</v>
      </c>
      <c r="B52" s="69">
        <f>SUM(B$2:B21)</f>
        <v>1035</v>
      </c>
      <c r="C52" s="69">
        <f>SUM(C$2:C21)</f>
        <v>860</v>
      </c>
      <c r="D52" s="69">
        <f>SUM(D$2:D21)</f>
        <v>933</v>
      </c>
      <c r="E52" s="69">
        <f>SUM(E$2:E21)</f>
        <v>1018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9">
        <f>A22</f>
        <v>21</v>
      </c>
      <c r="B53" s="69">
        <f>SUM(B$2:B22)</f>
        <v>1086</v>
      </c>
      <c r="C53" s="69">
        <f>SUM(C$2:C22)</f>
        <v>922</v>
      </c>
      <c r="D53" s="69">
        <f>SUM(D$2:D22)</f>
        <v>989</v>
      </c>
      <c r="E53" s="69">
        <f>SUM(E$2:E22)</f>
        <v>1049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9">
        <f>A23</f>
        <v>22</v>
      </c>
      <c r="B54" s="69">
        <f>SUM(B$2:B23)</f>
        <v>1126</v>
      </c>
      <c r="C54" s="69">
        <f>SUM(C$2:C23)</f>
        <v>987</v>
      </c>
      <c r="D54" s="69">
        <f>SUM(D$2:D23)</f>
        <v>1058</v>
      </c>
      <c r="E54" s="69">
        <f>SUM(E$2:E23)</f>
        <v>1131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9">
        <f>A24</f>
        <v>23</v>
      </c>
      <c r="B55" s="69">
        <f>SUM(B$2:B24)</f>
        <v>1187</v>
      </c>
      <c r="C55" s="69">
        <f>SUM(C$2:C24)</f>
        <v>1054</v>
      </c>
      <c r="D55" s="69">
        <f>SUM(D$2:D24)</f>
        <v>1140</v>
      </c>
      <c r="E55" s="69">
        <f>SUM(E$2:E24)</f>
        <v>1193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9">
        <f>A25</f>
        <v>24</v>
      </c>
      <c r="B56" s="69">
        <f>SUM(B$2:B25)</f>
        <v>1259</v>
      </c>
      <c r="C56" s="69">
        <f>SUM(C$2:C25)</f>
        <v>1123</v>
      </c>
      <c r="D56" s="69">
        <f>SUM(D$2:D25)</f>
        <v>1179</v>
      </c>
      <c r="E56" s="69">
        <f>SUM(E$2:E25)</f>
        <v>1240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9">
        <f>A26</f>
        <v>25</v>
      </c>
      <c r="B57" s="69">
        <f>SUM(B$2:B26)</f>
        <v>1298</v>
      </c>
      <c r="C57" s="69">
        <f>SUM(C$2:C26)</f>
        <v>1195</v>
      </c>
      <c r="D57" s="69">
        <f>SUM(D$2:D26)</f>
        <v>1226</v>
      </c>
      <c r="E57" s="69">
        <f>SUM(E$2:E26)</f>
        <v>1279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9">
        <f>A27</f>
        <v>26</v>
      </c>
      <c r="B58" s="69">
        <f>SUM(B$2:B27)</f>
        <v>1329</v>
      </c>
      <c r="C58" s="69">
        <f>SUM(C$2:C27)</f>
        <v>1267</v>
      </c>
      <c r="D58" s="69">
        <f>SUM(D$2:D27)</f>
        <v>1287</v>
      </c>
      <c r="E58" s="69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9">
        <f>A28</f>
        <v>27</v>
      </c>
      <c r="B59" s="69">
        <f>SUM(B$2:B28)</f>
        <v>1391</v>
      </c>
      <c r="C59" s="69">
        <f>SUM(C$2:C28)</f>
        <v>1349</v>
      </c>
      <c r="D59" s="69">
        <f>SUM(D$2:D28)</f>
        <v>1377</v>
      </c>
      <c r="E59" s="69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9">
        <f>A29</f>
        <v>28</v>
      </c>
      <c r="B60" s="69">
        <f>SUM(B$2:B29)</f>
        <v>1439</v>
      </c>
      <c r="C60" s="69">
        <f>SUM(C$2:C29)</f>
        <v>1439</v>
      </c>
      <c r="D60" s="69">
        <f>SUM(D$2:D29)</f>
        <v>1439</v>
      </c>
      <c r="E60" s="69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/>
      <c r="C88"/>
      <c r="D88"/>
      <c r="E8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>SUM(AS3:AS86)</f>
        <v>0</v>
      </c>
      <c r="AT88" s="78">
        <f>SUM(AT3:AT86)</f>
        <v>0</v>
      </c>
      <c r="AU88" s="78">
        <f>SUM(AU3:AU86)</f>
        <v>0</v>
      </c>
      <c r="AV88" s="78">
        <f>SUM(AV3:AV86)</f>
        <v>0</v>
      </c>
      <c r="AW88" s="78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111"/>
      <c r="AR93" s="111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111"/>
      <c r="AR94" s="111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111"/>
      <c r="AR95" s="111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111"/>
      <c r="AR96" s="111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111"/>
      <c r="AR97" s="111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111"/>
      <c r="AR98" s="111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AL299"/>
  <sheetViews>
    <sheetView zoomScale="96" zoomScaleNormal="96" workbookViewId="0">
      <selection activeCell="AB13" sqref="AB13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9.140625" style="94" customWidth="1"/>
    <col min="5" max="5" width="13" style="86" customWidth="1"/>
    <col min="6" max="7" width="5.85546875" style="86" customWidth="1"/>
    <col min="8" max="8" width="9.7109375" style="86" customWidth="1"/>
    <col min="9" max="9" width="6" style="86" bestFit="1" customWidth="1"/>
    <col min="10" max="10" width="4.85546875" style="86" bestFit="1" customWidth="1"/>
    <col min="11" max="11" width="8.7109375" style="86" bestFit="1" customWidth="1"/>
    <col min="12" max="12" width="10.42578125" style="86" customWidth="1"/>
    <col min="13" max="13" width="12.140625" style="86" bestFit="1" customWidth="1"/>
    <col min="14" max="14" width="13.85546875" style="86" bestFit="1" customWidth="1"/>
    <col min="15" max="15" width="12.42578125" style="86" bestFit="1" customWidth="1"/>
    <col min="16" max="16" width="12.140625" style="86" bestFit="1" customWidth="1"/>
    <col min="17" max="20" width="9.28515625" style="86" bestFit="1" customWidth="1"/>
    <col min="21" max="22" width="9.140625" style="86"/>
    <col min="23" max="23" width="9.28515625" style="86" bestFit="1" customWidth="1"/>
    <col min="24" max="34" width="9.140625" style="86"/>
    <col min="35" max="35" width="9.140625" style="86" customWidth="1"/>
    <col min="36" max="16384" width="9.140625" style="86"/>
  </cols>
  <sheetData>
    <row r="1" spans="1:38" ht="17.25" thickBot="1" x14ac:dyDescent="0.35">
      <c r="A1" s="90" t="s">
        <v>4</v>
      </c>
      <c r="B1" s="91" t="s">
        <v>159</v>
      </c>
      <c r="C1"/>
      <c r="D1"/>
      <c r="E1" s="83" t="s">
        <v>5</v>
      </c>
      <c r="F1" s="83" t="s">
        <v>6</v>
      </c>
      <c r="G1" s="84" t="s">
        <v>7</v>
      </c>
      <c r="H1" s="150" t="s">
        <v>8</v>
      </c>
      <c r="I1" s="184" t="s">
        <v>9</v>
      </c>
      <c r="J1" s="184" t="s">
        <v>10</v>
      </c>
      <c r="K1" s="84" t="s">
        <v>11</v>
      </c>
      <c r="L1" s="119" t="s">
        <v>160</v>
      </c>
      <c r="M1" s="119" t="s">
        <v>163</v>
      </c>
      <c r="N1" s="119" t="s">
        <v>161</v>
      </c>
      <c r="O1" s="119" t="s">
        <v>161</v>
      </c>
      <c r="P1" s="119" t="s">
        <v>162</v>
      </c>
      <c r="S1" s="126" t="s">
        <v>86</v>
      </c>
      <c r="T1" s="128" t="s">
        <v>87</v>
      </c>
      <c r="U1"/>
      <c r="V1" s="87" t="s">
        <v>23</v>
      </c>
    </row>
    <row r="2" spans="1:38" ht="17.25" thickBot="1" x14ac:dyDescent="0.35">
      <c r="A2" s="9">
        <v>1</v>
      </c>
      <c r="B2" s="101">
        <v>50</v>
      </c>
      <c r="C2"/>
      <c r="D2"/>
      <c r="E2" s="95" t="str">
        <f>F2&amp;" - "&amp;G2</f>
        <v>21 - 28</v>
      </c>
      <c r="F2" s="96">
        <f>Y4</f>
        <v>21</v>
      </c>
      <c r="G2" s="97">
        <f>F2+$Y$3</f>
        <v>28</v>
      </c>
      <c r="H2" s="151">
        <f>COUNTIF($B$2:$B$29, "&lt;"&amp;G2)</f>
        <v>1</v>
      </c>
      <c r="I2" s="98">
        <f>H2</f>
        <v>1</v>
      </c>
      <c r="J2" s="99">
        <f t="shared" ref="J2:J14" si="0">I2/$I$15</f>
        <v>3.5714285714285712E-2</v>
      </c>
      <c r="K2" s="100">
        <f t="shared" ref="K2:K14" si="1">H2/$I$15</f>
        <v>3.5714285714285712E-2</v>
      </c>
      <c r="L2" s="134">
        <f>POISSON(G2,$T$2,1)-POISSON(F2,$T$2,1)</f>
        <v>2.6452199417822324E-4</v>
      </c>
      <c r="M2" s="134">
        <f>SUM(L$2:L2)</f>
        <v>2.6452199417822324E-4</v>
      </c>
      <c r="N2" s="134">
        <f>_xlfn.NORM.DIST(G2,$T$2,$T$7,1)-_xlfn.NORM.DIST(F2,$T$2,$T$7,1)</f>
        <v>4.4945920040427086E-2</v>
      </c>
      <c r="O2" s="134">
        <f>N2/$N$15</f>
        <v>4.64328589960755E-2</v>
      </c>
      <c r="P2" s="134">
        <f>SUM(O$2:O2)</f>
        <v>4.64328589960755E-2</v>
      </c>
      <c r="S2" s="120" t="s">
        <v>12</v>
      </c>
      <c r="T2" s="123">
        <f>AVERAGE($B$2:$B$29)</f>
        <v>51.392857142857146</v>
      </c>
      <c r="U2"/>
      <c r="V2" s="86" t="s">
        <v>101</v>
      </c>
      <c r="Y2" s="86">
        <f>ROUND(T6/10,0)</f>
        <v>7</v>
      </c>
    </row>
    <row r="3" spans="1:38" ht="17.25" thickBot="1" x14ac:dyDescent="0.35">
      <c r="A3" s="9">
        <v>2</v>
      </c>
      <c r="B3" s="101">
        <v>25</v>
      </c>
      <c r="C3"/>
      <c r="D3"/>
      <c r="E3" s="105" t="str">
        <f t="shared" ref="E3:E14" si="2">F3&amp;" - "&amp;G3</f>
        <v>28 - 35</v>
      </c>
      <c r="F3" s="106">
        <f>G2</f>
        <v>28</v>
      </c>
      <c r="G3" s="107">
        <f>F3+$Y$3</f>
        <v>35</v>
      </c>
      <c r="H3" s="151">
        <f>COUNTIF($B$2:$B$29, "&lt;"&amp;G3)</f>
        <v>4</v>
      </c>
      <c r="I3" s="108">
        <f>H3-H2</f>
        <v>3</v>
      </c>
      <c r="J3" s="109">
        <f t="shared" si="0"/>
        <v>0.10714285714285714</v>
      </c>
      <c r="K3" s="110">
        <f t="shared" si="1"/>
        <v>0.14285714285714285</v>
      </c>
      <c r="L3" s="134">
        <f>POISSON(G3,$T$2,1)-POISSON(F3,$T$2,1)</f>
        <v>9.7880306542810734E-3</v>
      </c>
      <c r="M3" s="134">
        <f>SUM(L$2:L3)</f>
        <v>1.0052552648459296E-2</v>
      </c>
      <c r="N3" s="134">
        <f>_xlfn.NORM.DIST(G3,$T$2,$T$7,1)-_xlfn.NORM.DIST(F3,$T$2,$T$7,1)</f>
        <v>8.1880206371851186E-2</v>
      </c>
      <c r="O3" s="134">
        <f t="shared" ref="O3:O14" si="3">N3/$N$15</f>
        <v>8.4589036638120674E-2</v>
      </c>
      <c r="P3" s="134">
        <f>SUM(O$2:O3)</f>
        <v>0.13102189563419617</v>
      </c>
      <c r="S3" s="143" t="s">
        <v>98</v>
      </c>
      <c r="T3" s="149">
        <f>MEDIAN(B$2:B$29)</f>
        <v>49</v>
      </c>
      <c r="U3"/>
      <c r="V3" s="86" t="s">
        <v>102</v>
      </c>
      <c r="Y3" s="86">
        <f>ROUND(Y2,-LEN(Y2)+1)</f>
        <v>7</v>
      </c>
    </row>
    <row r="4" spans="1:38" ht="17.25" thickBot="1" x14ac:dyDescent="0.35">
      <c r="A4" s="9">
        <v>3</v>
      </c>
      <c r="B4" s="101">
        <v>33</v>
      </c>
      <c r="C4"/>
      <c r="D4"/>
      <c r="E4" s="105" t="str">
        <f t="shared" si="2"/>
        <v>35 - 42</v>
      </c>
      <c r="F4" s="106">
        <f t="shared" ref="F4:F13" si="4">G3</f>
        <v>35</v>
      </c>
      <c r="G4" s="107">
        <f>F4+$Y$3</f>
        <v>42</v>
      </c>
      <c r="H4" s="151">
        <f>COUNTIF($B$2:$B$29, "&lt;"&amp;G4)</f>
        <v>9</v>
      </c>
      <c r="I4" s="108">
        <f t="shared" ref="I4:I14" si="5">H4-H3</f>
        <v>5</v>
      </c>
      <c r="J4" s="109">
        <f t="shared" si="0"/>
        <v>0.17857142857142858</v>
      </c>
      <c r="K4" s="110">
        <f t="shared" si="1"/>
        <v>0.32142857142857145</v>
      </c>
      <c r="L4" s="134">
        <f>POISSON(G4,$T$2,1)-POISSON(F4,$T$2,1)</f>
        <v>9.4672969820577185E-2</v>
      </c>
      <c r="M4" s="134">
        <f>SUM(L$2:L4)</f>
        <v>0.10472552246903648</v>
      </c>
      <c r="N4" s="134">
        <f>_xlfn.NORM.DIST(G4,$T$2,$T$7,1)-_xlfn.NORM.DIST(F4,$T$2,$T$7,1)</f>
        <v>0.12465544466098999</v>
      </c>
      <c r="O4" s="134">
        <f t="shared" si="3"/>
        <v>0.12877940155259177</v>
      </c>
      <c r="P4" s="134">
        <f>SUM(O$2:O4)</f>
        <v>0.25980129718678791</v>
      </c>
      <c r="S4" s="121" t="s">
        <v>13</v>
      </c>
      <c r="T4" s="124">
        <f>MAX(B$2:B$29)</f>
        <v>90</v>
      </c>
      <c r="U4"/>
      <c r="V4" s="86" t="s">
        <v>103</v>
      </c>
      <c r="Y4" s="86">
        <f>Y3*INT(T5/Y3)</f>
        <v>21</v>
      </c>
    </row>
    <row r="5" spans="1:38" ht="17.25" thickBot="1" x14ac:dyDescent="0.35">
      <c r="A5" s="9">
        <v>4</v>
      </c>
      <c r="B5" s="101">
        <v>72</v>
      </c>
      <c r="C5"/>
      <c r="D5"/>
      <c r="E5" s="105" t="str">
        <f t="shared" si="2"/>
        <v>42 - 49</v>
      </c>
      <c r="F5" s="106">
        <f t="shared" si="4"/>
        <v>42</v>
      </c>
      <c r="G5" s="107">
        <f>F5+$Y$3</f>
        <v>49</v>
      </c>
      <c r="H5" s="151">
        <f>COUNTIF($B$2:$B$29, "&lt;"&amp;G5)</f>
        <v>14</v>
      </c>
      <c r="I5" s="108">
        <f t="shared" si="5"/>
        <v>5</v>
      </c>
      <c r="J5" s="109">
        <f t="shared" si="0"/>
        <v>0.17857142857142858</v>
      </c>
      <c r="K5" s="110">
        <f t="shared" si="1"/>
        <v>0.5</v>
      </c>
      <c r="L5" s="134">
        <f>POISSON(G5,$T$2,1)-POISSON(F5,$T$2,1)</f>
        <v>0.29957239696939675</v>
      </c>
      <c r="M5" s="134">
        <f>SUM(L$2:L5)</f>
        <v>0.40429791943843324</v>
      </c>
      <c r="N5" s="134">
        <f>_xlfn.NORM.DIST(G5,$T$2,$T$7,1)-_xlfn.NORM.DIST(F5,$T$2,$T$7,1)</f>
        <v>0.15859747922570577</v>
      </c>
      <c r="O5" s="134">
        <f t="shared" si="3"/>
        <v>0.16384433522322964</v>
      </c>
      <c r="P5" s="134">
        <f>SUM(O$2:O5)</f>
        <v>0.42364563241001751</v>
      </c>
      <c r="S5" s="121" t="s">
        <v>14</v>
      </c>
      <c r="T5" s="124">
        <f>MIN(B$2:B$29)</f>
        <v>25</v>
      </c>
      <c r="U5"/>
      <c r="V5" s="86" t="s">
        <v>100</v>
      </c>
      <c r="Y5" s="86">
        <f>ROUNDUP(T4/Y3,0)</f>
        <v>13</v>
      </c>
    </row>
    <row r="6" spans="1:38" ht="17.25" thickBot="1" x14ac:dyDescent="0.35">
      <c r="A6" s="9">
        <v>5</v>
      </c>
      <c r="B6" s="101">
        <v>67</v>
      </c>
      <c r="C6"/>
      <c r="D6"/>
      <c r="E6" s="105" t="str">
        <f t="shared" si="2"/>
        <v>49 - 56</v>
      </c>
      <c r="F6" s="106">
        <f t="shared" si="4"/>
        <v>49</v>
      </c>
      <c r="G6" s="107">
        <f>F6+$Y$3</f>
        <v>56</v>
      </c>
      <c r="H6" s="151">
        <f>COUNTIF($B$2:$B$29, "&lt;"&amp;G6)</f>
        <v>18</v>
      </c>
      <c r="I6" s="108">
        <f t="shared" si="5"/>
        <v>4</v>
      </c>
      <c r="J6" s="109">
        <f t="shared" si="0"/>
        <v>0.14285714285714285</v>
      </c>
      <c r="K6" s="110">
        <f t="shared" si="1"/>
        <v>0.6428571428571429</v>
      </c>
      <c r="L6" s="134">
        <f>POISSON(G6,$T$2,1)-POISSON(F6,$T$2,1)</f>
        <v>0.36116651115701282</v>
      </c>
      <c r="M6" s="134">
        <f>SUM(L$2:L6)</f>
        <v>0.76546443059544611</v>
      </c>
      <c r="N6" s="134">
        <f>_xlfn.NORM.DIST(G6,$T$2,$T$7,1)-_xlfn.NORM.DIST(F6,$T$2,$T$7,1)</f>
        <v>0.1686317081221278</v>
      </c>
      <c r="O6" s="134">
        <f t="shared" si="3"/>
        <v>0.17421052496999276</v>
      </c>
      <c r="P6" s="134">
        <f>SUM(O$2:O6)</f>
        <v>0.5978561573800103</v>
      </c>
      <c r="S6" s="121" t="s">
        <v>5</v>
      </c>
      <c r="T6" s="124">
        <f>T4-T5</f>
        <v>65</v>
      </c>
      <c r="U6"/>
      <c r="V6" s="94" t="s">
        <v>104</v>
      </c>
      <c r="W6" s="94"/>
      <c r="X6" s="94"/>
      <c r="Y6" s="86">
        <f>Y5*Y3</f>
        <v>91</v>
      </c>
    </row>
    <row r="7" spans="1:38" ht="17.25" thickBot="1" x14ac:dyDescent="0.35">
      <c r="A7" s="9">
        <v>6</v>
      </c>
      <c r="B7" s="101">
        <v>35</v>
      </c>
      <c r="C7"/>
      <c r="D7"/>
      <c r="E7" s="105" t="str">
        <f t="shared" si="2"/>
        <v>56 - 63</v>
      </c>
      <c r="F7" s="106">
        <f t="shared" si="4"/>
        <v>56</v>
      </c>
      <c r="G7" s="107">
        <f>F7+$Y$3</f>
        <v>63</v>
      </c>
      <c r="H7" s="151">
        <f>COUNTIF($B$2:$B$29, "&lt;"&amp;G7)</f>
        <v>21</v>
      </c>
      <c r="I7" s="108">
        <f t="shared" si="5"/>
        <v>3</v>
      </c>
      <c r="J7" s="109">
        <f t="shared" si="0"/>
        <v>0.10714285714285714</v>
      </c>
      <c r="K7" s="110">
        <f t="shared" si="1"/>
        <v>0.75</v>
      </c>
      <c r="L7" s="134">
        <f>POISSON(G7,$T$2,1)-POISSON(F7,$T$2,1)</f>
        <v>0.18514118188091522</v>
      </c>
      <c r="M7" s="134">
        <f>SUM(L$2:L7)</f>
        <v>0.95060561247636133</v>
      </c>
      <c r="N7" s="134">
        <f>_xlfn.NORM.DIST(G7,$T$2,$T$7,1)-_xlfn.NORM.DIST(F7,$T$2,$T$7,1)</f>
        <v>0.14984472741980437</v>
      </c>
      <c r="O7" s="134">
        <f t="shared" si="3"/>
        <v>0.15480201747635716</v>
      </c>
      <c r="P7" s="134">
        <f>SUM(O$2:O7)</f>
        <v>0.75265817485636743</v>
      </c>
      <c r="S7" s="121" t="s">
        <v>15</v>
      </c>
      <c r="T7" s="124">
        <f>_xlfn.STDEV.S(B$2:B$29)</f>
        <v>16.398598146305705</v>
      </c>
      <c r="U7"/>
      <c r="V7" s="86" t="s">
        <v>105</v>
      </c>
      <c r="Y7" s="86">
        <v>4</v>
      </c>
    </row>
    <row r="8" spans="1:38" ht="17.25" thickBot="1" x14ac:dyDescent="0.35">
      <c r="A8" s="9">
        <v>7</v>
      </c>
      <c r="B8" s="101">
        <v>42</v>
      </c>
      <c r="C8"/>
      <c r="D8"/>
      <c r="E8" s="105" t="str">
        <f t="shared" si="2"/>
        <v>63 - 70</v>
      </c>
      <c r="F8" s="106">
        <f t="shared" si="4"/>
        <v>63</v>
      </c>
      <c r="G8" s="107">
        <f>F8+$Y$3</f>
        <v>70</v>
      </c>
      <c r="H8" s="151">
        <f>COUNTIF($B$2:$B$29, "&lt;"&amp;G8)</f>
        <v>24</v>
      </c>
      <c r="I8" s="108">
        <f t="shared" si="5"/>
        <v>3</v>
      </c>
      <c r="J8" s="109">
        <f t="shared" si="0"/>
        <v>0.10714285714285714</v>
      </c>
      <c r="K8" s="110">
        <f t="shared" si="1"/>
        <v>0.8571428571428571</v>
      </c>
      <c r="L8" s="134">
        <f>POISSON(G8,$T$2,1)-POISSON(F8,$T$2,1)</f>
        <v>4.3905507794962273E-2</v>
      </c>
      <c r="M8" s="134">
        <f>SUM(L$2:L8)</f>
        <v>0.9945111202713236</v>
      </c>
      <c r="N8" s="134">
        <f>_xlfn.NORM.DIST(G8,$T$2,$T$7,1)-_xlfn.NORM.DIST(F8,$T$2,$T$7,1)</f>
        <v>0.11127571368707556</v>
      </c>
      <c r="O8" s="134">
        <f t="shared" si="3"/>
        <v>0.11495703099796981</v>
      </c>
      <c r="P8" s="134">
        <f>SUM(O$2:O8)</f>
        <v>0.86761520585433727</v>
      </c>
      <c r="S8" s="121" t="s">
        <v>16</v>
      </c>
      <c r="T8" s="124">
        <f>T7/T2</f>
        <v>0.3190832161894091</v>
      </c>
      <c r="U8"/>
    </row>
    <row r="9" spans="1:38" ht="17.25" thickBot="1" x14ac:dyDescent="0.35">
      <c r="A9" s="9">
        <v>8</v>
      </c>
      <c r="B9" s="101">
        <v>44</v>
      </c>
      <c r="C9"/>
      <c r="D9"/>
      <c r="E9" s="105" t="str">
        <f t="shared" si="2"/>
        <v>70 - 77</v>
      </c>
      <c r="F9" s="106">
        <f t="shared" si="4"/>
        <v>70</v>
      </c>
      <c r="G9" s="107">
        <f>F9+$Y$3</f>
        <v>77</v>
      </c>
      <c r="H9" s="151">
        <f>COUNTIF($B$2:$B$29, "&lt;"&amp;G9)</f>
        <v>26</v>
      </c>
      <c r="I9" s="108">
        <f t="shared" si="5"/>
        <v>2</v>
      </c>
      <c r="J9" s="109">
        <f t="shared" si="0"/>
        <v>7.1428571428571425E-2</v>
      </c>
      <c r="K9" s="110">
        <f t="shared" si="1"/>
        <v>0.9285714285714286</v>
      </c>
      <c r="L9" s="134">
        <f>POISSON(G9,$T$2,1)-POISSON(F9,$T$2,1)</f>
        <v>5.1584163970143093E-3</v>
      </c>
      <c r="M9" s="134">
        <f>SUM(L$2:L9)</f>
        <v>0.99966953666833791</v>
      </c>
      <c r="N9" s="134">
        <f>_xlfn.NORM.DIST(G9,$T$2,$T$7,1)-_xlfn.NORM.DIST(F9,$T$2,$T$7,1)</f>
        <v>6.9057295119646089E-2</v>
      </c>
      <c r="O9" s="134">
        <f t="shared" si="3"/>
        <v>7.1341906986368386E-2</v>
      </c>
      <c r="P9" s="134">
        <f>SUM(O$2:O9)</f>
        <v>0.93895711284070571</v>
      </c>
      <c r="S9" s="143" t="s">
        <v>99</v>
      </c>
      <c r="T9" s="144">
        <f>T2/T3</f>
        <v>1.0488338192419826</v>
      </c>
      <c r="U9"/>
      <c r="V9"/>
      <c r="W9"/>
    </row>
    <row r="10" spans="1:38" ht="17.25" thickBot="1" x14ac:dyDescent="0.35">
      <c r="A10" s="9">
        <v>9</v>
      </c>
      <c r="B10" s="101">
        <v>51</v>
      </c>
      <c r="C10"/>
      <c r="D10"/>
      <c r="E10" s="105" t="str">
        <f t="shared" si="2"/>
        <v>77 - 84</v>
      </c>
      <c r="F10" s="106">
        <f t="shared" si="4"/>
        <v>77</v>
      </c>
      <c r="G10" s="107">
        <f>F10+$Y$3</f>
        <v>84</v>
      </c>
      <c r="H10" s="151">
        <f>COUNTIF($B$2:$B$29, "&lt;"&amp;G10)</f>
        <v>27</v>
      </c>
      <c r="I10" s="108">
        <f t="shared" si="5"/>
        <v>1</v>
      </c>
      <c r="J10" s="109">
        <f t="shared" si="0"/>
        <v>3.5714285714285712E-2</v>
      </c>
      <c r="K10" s="110">
        <f t="shared" si="1"/>
        <v>0.9642857142857143</v>
      </c>
      <c r="L10" s="134">
        <f>POISSON(G10,$T$2,1)-POISSON(F10,$T$2,1)</f>
        <v>3.1810866270798321E-4</v>
      </c>
      <c r="M10" s="134">
        <f>SUM(L$2:L10)</f>
        <v>0.99998764533104589</v>
      </c>
      <c r="N10" s="134">
        <f>_xlfn.NORM.DIST(G10,$T$2,$T$7,1)-_xlfn.NORM.DIST(F10,$T$2,$T$7,1)</f>
        <v>3.5814490626567164E-2</v>
      </c>
      <c r="O10" s="134">
        <f t="shared" si="3"/>
        <v>3.6999335908217822E-2</v>
      </c>
      <c r="P10" s="134">
        <f>SUM(O$2:O10)</f>
        <v>0.97595644874892351</v>
      </c>
      <c r="S10" s="122" t="s">
        <v>90</v>
      </c>
      <c r="T10" s="125">
        <f>T6/T2</f>
        <v>1.2647671994440584</v>
      </c>
      <c r="U10"/>
      <c r="V10"/>
      <c r="W10"/>
    </row>
    <row r="11" spans="1:38" ht="17.25" thickBot="1" x14ac:dyDescent="0.35">
      <c r="A11" s="9">
        <v>10</v>
      </c>
      <c r="B11" s="101">
        <v>39</v>
      </c>
      <c r="C11"/>
      <c r="D11"/>
      <c r="E11" s="105" t="str">
        <f t="shared" si="2"/>
        <v>84 - 91</v>
      </c>
      <c r="F11" s="106">
        <f t="shared" si="4"/>
        <v>84</v>
      </c>
      <c r="G11" s="107">
        <f>F11+$Y$3</f>
        <v>91</v>
      </c>
      <c r="H11" s="151">
        <f>COUNTIF($B$2:$B$29, "&lt;"&amp;G11)</f>
        <v>28</v>
      </c>
      <c r="I11" s="108">
        <f t="shared" si="5"/>
        <v>1</v>
      </c>
      <c r="J11" s="109">
        <f t="shared" si="0"/>
        <v>3.5714285714285712E-2</v>
      </c>
      <c r="K11" s="110">
        <f t="shared" si="1"/>
        <v>1</v>
      </c>
      <c r="L11" s="134">
        <f>POISSON(G11,$T$2,1)-POISSON(F11,$T$2,1)</f>
        <v>1.0821135845384688E-5</v>
      </c>
      <c r="M11" s="134">
        <f>SUM(L$2:L11)</f>
        <v>0.99999846646689128</v>
      </c>
      <c r="N11" s="134">
        <f>_xlfn.NORM.DIST(G11,$T$2,$T$7,1)-_xlfn.NORM.DIST(F11,$T$2,$T$7,1)</f>
        <v>1.5521518467200623E-2</v>
      </c>
      <c r="O11" s="134">
        <f t="shared" si="3"/>
        <v>1.6035014473933556E-2</v>
      </c>
      <c r="P11" s="134">
        <f>SUM(O$2:O11)</f>
        <v>0.99199146322285703</v>
      </c>
      <c r="U11"/>
      <c r="V11"/>
      <c r="W11"/>
    </row>
    <row r="12" spans="1:38" ht="17.25" thickBot="1" x14ac:dyDescent="0.35">
      <c r="A12" s="9">
        <v>11</v>
      </c>
      <c r="B12" s="101">
        <v>46</v>
      </c>
      <c r="C12"/>
      <c r="D12"/>
      <c r="E12" s="105" t="str">
        <f t="shared" si="2"/>
        <v>91 - 98</v>
      </c>
      <c r="F12" s="106">
        <f t="shared" si="4"/>
        <v>91</v>
      </c>
      <c r="G12" s="107">
        <f>F12+$Y$3</f>
        <v>98</v>
      </c>
      <c r="H12" s="151">
        <f>COUNTIF($B$2:$B$29, "&lt;"&amp;G12)</f>
        <v>28</v>
      </c>
      <c r="I12" s="108">
        <f t="shared" si="5"/>
        <v>0</v>
      </c>
      <c r="J12" s="109">
        <f t="shared" si="0"/>
        <v>0</v>
      </c>
      <c r="K12" s="110">
        <f t="shared" si="1"/>
        <v>1</v>
      </c>
      <c r="L12" s="134">
        <f>POISSON(G12,$T$2,1)-POISSON(F12,$T$2,1)</f>
        <v>2.1202410649401315E-7</v>
      </c>
      <c r="M12" s="134">
        <f>SUM(L$2:L12)</f>
        <v>0.99999867849099777</v>
      </c>
      <c r="N12" s="134">
        <f>_xlfn.NORM.DIST(G12,$T$2,$T$7,1)-_xlfn.NORM.DIST(F12,$T$2,$T$7,1)</f>
        <v>5.6210650202784818E-3</v>
      </c>
      <c r="O12" s="134">
        <f t="shared" si="3"/>
        <v>5.8070258492784639E-3</v>
      </c>
      <c r="P12" s="134">
        <f>SUM(O$2:O12)</f>
        <v>0.99779848907213553</v>
      </c>
    </row>
    <row r="13" spans="1:38" ht="17.25" thickBot="1" x14ac:dyDescent="0.35">
      <c r="A13" s="9">
        <v>12</v>
      </c>
      <c r="B13" s="101">
        <v>41</v>
      </c>
      <c r="C13"/>
      <c r="D13"/>
      <c r="E13" s="105" t="str">
        <f t="shared" si="2"/>
        <v>98 - 105</v>
      </c>
      <c r="F13" s="106">
        <f t="shared" si="4"/>
        <v>98</v>
      </c>
      <c r="G13" s="107">
        <f>F13+$Y$3</f>
        <v>105</v>
      </c>
      <c r="H13" s="151">
        <f>COUNTIF($B$2:$B$29, "&lt;"&amp;G13)</f>
        <v>28</v>
      </c>
      <c r="I13" s="108">
        <f t="shared" si="5"/>
        <v>0</v>
      </c>
      <c r="J13" s="109">
        <f t="shared" si="0"/>
        <v>0</v>
      </c>
      <c r="K13" s="110">
        <f t="shared" si="1"/>
        <v>1</v>
      </c>
      <c r="L13" s="134">
        <f>POISSON(G13,$T$2,1)-POISSON(F13,$T$2,1)</f>
        <v>2.4852652158458E-9</v>
      </c>
      <c r="M13" s="134">
        <f>SUM(L$2:L13)</f>
        <v>0.99999868097626299</v>
      </c>
      <c r="N13" s="134">
        <f>_xlfn.NORM.DIST(G13,$T$2,$T$7,1)-_xlfn.NORM.DIST(F13,$T$2,$T$7,1)</f>
        <v>1.7009501809579497E-3</v>
      </c>
      <c r="O13" s="134">
        <f t="shared" si="3"/>
        <v>1.7572224540231952E-3</v>
      </c>
      <c r="P13" s="134">
        <f>SUM(O$2:O13)</f>
        <v>0.99955571152615874</v>
      </c>
    </row>
    <row r="14" spans="1:38" ht="17.25" thickBot="1" x14ac:dyDescent="0.35">
      <c r="A14" s="9">
        <v>13</v>
      </c>
      <c r="B14" s="101">
        <v>69</v>
      </c>
      <c r="C14"/>
      <c r="D14"/>
      <c r="E14" s="112" t="str">
        <f t="shared" si="2"/>
        <v>105 - 112</v>
      </c>
      <c r="F14" s="113">
        <f>G13</f>
        <v>105</v>
      </c>
      <c r="G14" s="114">
        <f>F14+$Y$3</f>
        <v>112</v>
      </c>
      <c r="H14" s="152">
        <f>COUNTIF($B$2:$B$29, "&lt;"&amp;G14)</f>
        <v>28</v>
      </c>
      <c r="I14" s="115">
        <f t="shared" si="5"/>
        <v>0</v>
      </c>
      <c r="J14" s="116">
        <f t="shared" si="0"/>
        <v>0</v>
      </c>
      <c r="K14" s="117">
        <f t="shared" si="1"/>
        <v>1</v>
      </c>
      <c r="L14" s="134">
        <f>POISSON(G14,$T$2,1)-POISSON(F14,$T$2,1)</f>
        <v>1.8019696845783528E-11</v>
      </c>
      <c r="M14" s="134">
        <f>SUM(L$2:L14)</f>
        <v>0.99999868099428268</v>
      </c>
      <c r="N14" s="134">
        <f>_xlfn.NORM.DIST(G14,$T$2,$T$7,1)-_xlfn.NORM.DIST(F14,$T$2,$T$7,1)</f>
        <v>4.3006083734453693E-4</v>
      </c>
      <c r="O14" s="134">
        <f t="shared" si="3"/>
        <v>4.4428847384126872E-4</v>
      </c>
      <c r="P14" s="134">
        <f>SUM(O$2:O14)</f>
        <v>1</v>
      </c>
    </row>
    <row r="15" spans="1:38" ht="16.5" x14ac:dyDescent="0.3">
      <c r="A15" s="9">
        <v>14</v>
      </c>
      <c r="B15" s="101">
        <v>28</v>
      </c>
      <c r="C15"/>
      <c r="D15"/>
      <c r="E15" s="118"/>
      <c r="F15" s="108"/>
      <c r="G15" s="108"/>
      <c r="H15" s="108"/>
      <c r="I15" s="108">
        <f>SUM(I2:I14)</f>
        <v>28</v>
      </c>
      <c r="J15" s="109">
        <f>SUM(J2:J14)</f>
        <v>0.99999999999999978</v>
      </c>
      <c r="K15" s="109"/>
      <c r="L15" s="160">
        <f>SUM(L2:L14)</f>
        <v>0.99999868099428268</v>
      </c>
      <c r="M15" s="119"/>
      <c r="N15" s="160">
        <f>SUM(N2:N14)</f>
        <v>0.96797657977997664</v>
      </c>
      <c r="O15" s="160">
        <f>SUM(O2:O14)</f>
        <v>1</v>
      </c>
      <c r="P15" s="119"/>
    </row>
    <row r="16" spans="1:38" ht="16.5" x14ac:dyDescent="0.3">
      <c r="A16" s="9">
        <v>15</v>
      </c>
      <c r="B16" s="101">
        <v>82</v>
      </c>
      <c r="C16"/>
      <c r="D16" s="10"/>
      <c r="E16" s="141"/>
      <c r="F16" s="141"/>
      <c r="G16" s="141"/>
      <c r="H16" s="141"/>
      <c r="I16" s="94"/>
      <c r="J16" s="94"/>
      <c r="K16" s="141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</row>
    <row r="17" spans="1:38" ht="16.5" x14ac:dyDescent="0.3">
      <c r="A17" s="9">
        <v>16</v>
      </c>
      <c r="B17" s="101">
        <v>65</v>
      </c>
      <c r="C17"/>
      <c r="D17" s="10"/>
      <c r="E17" s="94"/>
      <c r="F17" s="94"/>
      <c r="G17" s="94"/>
      <c r="H17" s="94"/>
      <c r="I17" s="142"/>
      <c r="J17" s="142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</row>
    <row r="18" spans="1:38" ht="16.5" x14ac:dyDescent="0.3">
      <c r="A18" s="9">
        <v>17</v>
      </c>
      <c r="B18" s="101">
        <v>47</v>
      </c>
      <c r="C18"/>
      <c r="D18" s="10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</row>
    <row r="19" spans="1:38" ht="16.5" x14ac:dyDescent="0.3">
      <c r="A19" s="9">
        <v>18</v>
      </c>
      <c r="B19" s="101">
        <v>53</v>
      </c>
      <c r="C19"/>
      <c r="D19" s="10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</row>
    <row r="20" spans="1:38" ht="16.5" x14ac:dyDescent="0.3">
      <c r="A20" s="9">
        <v>19</v>
      </c>
      <c r="B20" s="101">
        <v>90</v>
      </c>
      <c r="C20"/>
      <c r="D20" s="10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</row>
    <row r="21" spans="1:38" ht="16.5" x14ac:dyDescent="0.3">
      <c r="A21" s="9">
        <v>20</v>
      </c>
      <c r="B21" s="101">
        <v>56</v>
      </c>
      <c r="C21"/>
      <c r="D21" s="10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</row>
    <row r="22" spans="1:38" ht="16.5" x14ac:dyDescent="0.3">
      <c r="A22" s="9">
        <v>21</v>
      </c>
      <c r="B22" s="101">
        <v>51</v>
      </c>
      <c r="C22"/>
      <c r="D22" s="10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</row>
    <row r="23" spans="1:38" ht="16.5" x14ac:dyDescent="0.3">
      <c r="A23" s="9">
        <v>22</v>
      </c>
      <c r="B23" s="101">
        <v>40</v>
      </c>
      <c r="C23"/>
      <c r="D23" s="10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</row>
    <row r="24" spans="1:38" ht="16.5" x14ac:dyDescent="0.3">
      <c r="A24" s="9">
        <v>23</v>
      </c>
      <c r="B24" s="101">
        <v>61</v>
      </c>
      <c r="C24"/>
      <c r="D24" s="10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</row>
    <row r="25" spans="1:38" ht="16.5" x14ac:dyDescent="0.3">
      <c r="A25" s="9">
        <v>24</v>
      </c>
      <c r="B25" s="101">
        <v>72</v>
      </c>
      <c r="C25"/>
      <c r="D25" s="10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</row>
    <row r="26" spans="1:38" ht="16.5" x14ac:dyDescent="0.3">
      <c r="A26" s="9">
        <v>25</v>
      </c>
      <c r="B26" s="101">
        <v>39</v>
      </c>
      <c r="C26"/>
      <c r="D26" s="1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</row>
    <row r="27" spans="1:38" ht="16.5" x14ac:dyDescent="0.3">
      <c r="A27" s="9">
        <v>26</v>
      </c>
      <c r="B27" s="101">
        <v>31</v>
      </c>
      <c r="C27"/>
      <c r="D27" s="10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</row>
    <row r="28" spans="1:38" ht="16.5" x14ac:dyDescent="0.3">
      <c r="A28" s="9">
        <v>27</v>
      </c>
      <c r="B28" s="101">
        <v>62</v>
      </c>
      <c r="C28"/>
      <c r="D28" s="1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</row>
    <row r="29" spans="1:38" ht="16.5" x14ac:dyDescent="0.3">
      <c r="A29" s="9">
        <v>28</v>
      </c>
      <c r="B29" s="101">
        <v>48</v>
      </c>
      <c r="C29"/>
      <c r="D29" s="10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</row>
    <row r="30" spans="1:38" ht="15" x14ac:dyDescent="0.25">
      <c r="C30"/>
      <c r="D30" s="10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1:38" ht="15" x14ac:dyDescent="0.25">
      <c r="A31"/>
      <c r="B31"/>
      <c r="C31"/>
      <c r="D31" s="10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8" ht="15" x14ac:dyDescent="0.25">
      <c r="A32"/>
      <c r="B32"/>
      <c r="C32"/>
      <c r="D32" s="10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</row>
    <row r="33" spans="1:38" ht="15" x14ac:dyDescent="0.25">
      <c r="A33"/>
      <c r="B33"/>
      <c r="C33"/>
      <c r="D33" s="10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</row>
    <row r="34" spans="1:38" ht="15" x14ac:dyDescent="0.25">
      <c r="A34"/>
      <c r="B34"/>
      <c r="C34"/>
      <c r="D34" s="10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</row>
    <row r="35" spans="1:38" ht="16.5" x14ac:dyDescent="0.3">
      <c r="A35"/>
      <c r="B35"/>
      <c r="C35"/>
      <c r="D35" s="18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</row>
    <row r="36" spans="1:38" ht="16.5" x14ac:dyDescent="0.3">
      <c r="A36"/>
      <c r="B36"/>
      <c r="C36"/>
      <c r="D36" s="18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38" ht="16.5" x14ac:dyDescent="0.3">
      <c r="A37"/>
      <c r="B37"/>
      <c r="C37"/>
      <c r="D37" s="18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</row>
    <row r="38" spans="1:38" ht="16.5" x14ac:dyDescent="0.3">
      <c r="A38"/>
      <c r="B38"/>
      <c r="C38"/>
      <c r="D38" s="18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38" ht="16.5" x14ac:dyDescent="0.3">
      <c r="A39"/>
      <c r="B39"/>
      <c r="C39"/>
      <c r="D39" s="18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ht="16.5" x14ac:dyDescent="0.3">
      <c r="A40"/>
      <c r="B40"/>
      <c r="C40"/>
      <c r="D40" s="18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38" ht="16.5" x14ac:dyDescent="0.3">
      <c r="A41"/>
      <c r="B41"/>
      <c r="C41"/>
      <c r="D41" s="18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38" ht="16.5" x14ac:dyDescent="0.3">
      <c r="A42"/>
      <c r="B42"/>
      <c r="C42"/>
      <c r="D42" s="18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38" ht="16.5" x14ac:dyDescent="0.3">
      <c r="A43"/>
      <c r="B43"/>
      <c r="C43"/>
      <c r="D43" s="18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</row>
    <row r="44" spans="1:38" ht="16.5" x14ac:dyDescent="0.3">
      <c r="A44"/>
      <c r="B44"/>
      <c r="C44"/>
      <c r="D44" s="18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38" ht="16.5" x14ac:dyDescent="0.3">
      <c r="A45"/>
      <c r="B45"/>
      <c r="C45"/>
      <c r="D45" s="18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16.5" x14ac:dyDescent="0.3">
      <c r="A46"/>
      <c r="B46"/>
      <c r="C46"/>
      <c r="D46" s="18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38" ht="16.5" x14ac:dyDescent="0.3">
      <c r="A47"/>
      <c r="B47"/>
      <c r="C47"/>
      <c r="D47" s="18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38" ht="16.5" x14ac:dyDescent="0.3">
      <c r="A48"/>
      <c r="B48"/>
      <c r="C48"/>
      <c r="D48" s="18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1:38" ht="16.5" x14ac:dyDescent="0.3">
      <c r="A49"/>
      <c r="B49"/>
      <c r="C49"/>
      <c r="D49" s="18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1:38" ht="16.5" x14ac:dyDescent="0.3">
      <c r="A50"/>
      <c r="B50"/>
      <c r="C50"/>
      <c r="D50" s="1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ht="16.5" x14ac:dyDescent="0.3">
      <c r="A51"/>
      <c r="B51"/>
      <c r="C51"/>
      <c r="D51" s="18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spans="1:38" ht="16.5" x14ac:dyDescent="0.3">
      <c r="A52"/>
      <c r="B52"/>
      <c r="C52"/>
      <c r="D52" s="18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</row>
    <row r="53" spans="1:38" ht="16.5" x14ac:dyDescent="0.3">
      <c r="A53"/>
      <c r="B53"/>
      <c r="C53"/>
      <c r="D53" s="18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</row>
    <row r="54" spans="1:38" ht="16.5" x14ac:dyDescent="0.3">
      <c r="A54"/>
      <c r="B54"/>
      <c r="C54"/>
      <c r="D54" s="18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:38" ht="16.5" x14ac:dyDescent="0.3">
      <c r="A55"/>
      <c r="B55"/>
      <c r="C55"/>
      <c r="D55" s="18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ht="16.5" x14ac:dyDescent="0.3">
      <c r="A56"/>
      <c r="B56"/>
      <c r="C56"/>
      <c r="D56" s="18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</row>
    <row r="57" spans="1:38" ht="16.5" x14ac:dyDescent="0.3">
      <c r="A57"/>
      <c r="B57"/>
      <c r="C57"/>
      <c r="D57" s="18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:38" ht="16.5" x14ac:dyDescent="0.3">
      <c r="A58"/>
      <c r="B58"/>
      <c r="C58"/>
      <c r="D58" s="18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:38" ht="16.5" x14ac:dyDescent="0.3">
      <c r="A59"/>
      <c r="B59"/>
      <c r="C59"/>
      <c r="D59" s="18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</row>
    <row r="60" spans="1:38" ht="16.5" x14ac:dyDescent="0.3">
      <c r="A60"/>
      <c r="B60"/>
      <c r="C60"/>
      <c r="D60" s="18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1:38" ht="16.5" x14ac:dyDescent="0.3">
      <c r="A61"/>
      <c r="B61"/>
      <c r="C61"/>
      <c r="D61" s="18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1:38" ht="16.5" x14ac:dyDescent="0.3">
      <c r="A62"/>
      <c r="B62"/>
      <c r="C62"/>
      <c r="D62" s="18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1:38" ht="15" x14ac:dyDescent="0.25">
      <c r="A63"/>
      <c r="B63"/>
      <c r="C6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</row>
    <row r="64" spans="1:38" ht="15" x14ac:dyDescent="0.25">
      <c r="A64"/>
      <c r="B64"/>
      <c r="C6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</row>
    <row r="65" spans="1:38" ht="15" x14ac:dyDescent="0.25">
      <c r="A65"/>
      <c r="B65"/>
      <c r="C6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1:38" ht="15" x14ac:dyDescent="0.25">
      <c r="A66"/>
      <c r="B66"/>
      <c r="C66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1:38" ht="15" x14ac:dyDescent="0.25">
      <c r="A67"/>
      <c r="B67"/>
      <c r="C67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</row>
    <row r="68" spans="1:38" ht="15" x14ac:dyDescent="0.25">
      <c r="A68"/>
      <c r="B68"/>
      <c r="C68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</row>
    <row r="69" spans="1:38" ht="15" x14ac:dyDescent="0.25">
      <c r="A69"/>
      <c r="B69"/>
      <c r="C69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</row>
    <row r="70" spans="1:38" ht="15" x14ac:dyDescent="0.25">
      <c r="A70"/>
      <c r="B70"/>
      <c r="C70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</row>
    <row r="71" spans="1:38" ht="15" x14ac:dyDescent="0.25">
      <c r="A71"/>
      <c r="B71"/>
      <c r="C71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</row>
    <row r="72" spans="1:38" ht="15" x14ac:dyDescent="0.25">
      <c r="A72"/>
      <c r="B72"/>
      <c r="C72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</row>
    <row r="73" spans="1:38" ht="15" x14ac:dyDescent="0.25">
      <c r="A73"/>
      <c r="B73"/>
      <c r="C7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</row>
    <row r="74" spans="1:38" ht="15" x14ac:dyDescent="0.25">
      <c r="A74"/>
      <c r="B74"/>
      <c r="C7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</row>
    <row r="75" spans="1:38" ht="15" x14ac:dyDescent="0.25">
      <c r="A75"/>
      <c r="B75"/>
      <c r="C75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</row>
    <row r="76" spans="1:38" ht="15" x14ac:dyDescent="0.25">
      <c r="A76"/>
      <c r="B76"/>
      <c r="C76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</row>
    <row r="77" spans="1:38" ht="15" x14ac:dyDescent="0.25">
      <c r="A77"/>
      <c r="B77"/>
      <c r="C77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</row>
    <row r="78" spans="1:38" ht="16.5" x14ac:dyDescent="0.3">
      <c r="A78"/>
      <c r="B78"/>
      <c r="C78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</row>
    <row r="79" spans="1:38" ht="16.5" x14ac:dyDescent="0.3">
      <c r="A79"/>
      <c r="B79"/>
      <c r="C79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</row>
    <row r="80" spans="1:38" ht="16.5" x14ac:dyDescent="0.3">
      <c r="A80"/>
      <c r="B80"/>
      <c r="C80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</row>
    <row r="81" spans="1:38" ht="16.5" x14ac:dyDescent="0.3">
      <c r="A81"/>
      <c r="B81"/>
      <c r="C81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</row>
    <row r="82" spans="1:38" ht="16.5" x14ac:dyDescent="0.3">
      <c r="A82"/>
      <c r="B82"/>
      <c r="C82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</row>
    <row r="83" spans="1:38" ht="16.5" x14ac:dyDescent="0.3">
      <c r="A83"/>
      <c r="B83"/>
      <c r="C8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</row>
    <row r="84" spans="1:38" ht="16.5" x14ac:dyDescent="0.3">
      <c r="A84"/>
      <c r="B84"/>
      <c r="C8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</row>
    <row r="85" spans="1:38" ht="16.5" x14ac:dyDescent="0.3">
      <c r="A85"/>
      <c r="B85"/>
      <c r="C8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</row>
    <row r="86" spans="1:38" ht="16.5" x14ac:dyDescent="0.3">
      <c r="A86"/>
      <c r="B86"/>
      <c r="C86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</row>
    <row r="87" spans="1:38" ht="16.5" x14ac:dyDescent="0.3">
      <c r="A87"/>
      <c r="B87"/>
      <c r="C87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</row>
    <row r="88" spans="1:38" ht="16.5" x14ac:dyDescent="0.3">
      <c r="A88"/>
      <c r="B88"/>
      <c r="C88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</row>
    <row r="89" spans="1:38" ht="16.5" x14ac:dyDescent="0.3">
      <c r="A89"/>
      <c r="B89"/>
      <c r="C89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</row>
    <row r="90" spans="1:38" ht="15" x14ac:dyDescent="0.25">
      <c r="A90"/>
      <c r="B90"/>
      <c r="C90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</row>
    <row r="91" spans="1:38" ht="15" x14ac:dyDescent="0.25">
      <c r="A91"/>
      <c r="B91"/>
      <c r="C91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</row>
    <row r="92" spans="1:38" ht="15" x14ac:dyDescent="0.25">
      <c r="A92"/>
      <c r="B92"/>
      <c r="C92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</row>
    <row r="93" spans="1:38" ht="15" x14ac:dyDescent="0.25">
      <c r="A93"/>
      <c r="B93"/>
      <c r="C9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</row>
    <row r="94" spans="1:38" ht="15" x14ac:dyDescent="0.25">
      <c r="A94"/>
      <c r="B94"/>
      <c r="C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</row>
    <row r="95" spans="1:38" ht="15" x14ac:dyDescent="0.25">
      <c r="A95"/>
      <c r="B95"/>
      <c r="C9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</row>
    <row r="96" spans="1:38" ht="15" x14ac:dyDescent="0.25">
      <c r="A96"/>
      <c r="B96"/>
      <c r="C96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</row>
    <row r="97" spans="1:38" ht="15" x14ac:dyDescent="0.25">
      <c r="A97"/>
      <c r="B97"/>
      <c r="C97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</row>
    <row r="98" spans="1:38" ht="15" x14ac:dyDescent="0.25">
      <c r="A98"/>
      <c r="B98"/>
      <c r="C98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</row>
    <row r="99" spans="1:38" ht="15" x14ac:dyDescent="0.25">
      <c r="A99"/>
      <c r="B99"/>
      <c r="C99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</row>
    <row r="100" spans="1:38" ht="15" x14ac:dyDescent="0.25">
      <c r="A100"/>
      <c r="B100"/>
      <c r="C100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</row>
    <row r="101" spans="1:38" ht="15" x14ac:dyDescent="0.25">
      <c r="A101"/>
      <c r="B101"/>
      <c r="C101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38" ht="15" x14ac:dyDescent="0.25">
      <c r="A102"/>
      <c r="B102"/>
      <c r="C102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38" ht="15" x14ac:dyDescent="0.25">
      <c r="A103"/>
      <c r="B103"/>
      <c r="C10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</row>
    <row r="104" spans="1:38" ht="15" x14ac:dyDescent="0.25">
      <c r="A104"/>
      <c r="B104"/>
      <c r="C10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</row>
    <row r="105" spans="1:38" ht="15" x14ac:dyDescent="0.25">
      <c r="A105"/>
      <c r="B105"/>
      <c r="C10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</row>
    <row r="106" spans="1:38" ht="15" x14ac:dyDescent="0.25">
      <c r="A106"/>
      <c r="B106"/>
      <c r="C106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</row>
    <row r="107" spans="1:38" ht="15" x14ac:dyDescent="0.25">
      <c r="A107"/>
      <c r="B107"/>
      <c r="C107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</row>
    <row r="108" spans="1:38" ht="15" x14ac:dyDescent="0.25">
      <c r="A108"/>
      <c r="B108"/>
      <c r="C108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</row>
    <row r="109" spans="1:38" ht="15" x14ac:dyDescent="0.25">
      <c r="A109"/>
      <c r="B109"/>
      <c r="C109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</row>
    <row r="110" spans="1:38" ht="15" x14ac:dyDescent="0.25">
      <c r="A110"/>
      <c r="B110"/>
      <c r="C110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</row>
    <row r="111" spans="1:38" ht="15" x14ac:dyDescent="0.25">
      <c r="A111"/>
      <c r="B111"/>
      <c r="C111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</row>
    <row r="112" spans="1:38" ht="15" x14ac:dyDescent="0.25">
      <c r="A112"/>
      <c r="B112"/>
      <c r="C112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</row>
    <row r="113" spans="1:38" ht="15" x14ac:dyDescent="0.25">
      <c r="A113"/>
      <c r="B113"/>
      <c r="C11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</row>
    <row r="114" spans="1:38" ht="15" x14ac:dyDescent="0.25">
      <c r="A114"/>
      <c r="B114"/>
      <c r="C11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</row>
    <row r="115" spans="1:38" ht="15" x14ac:dyDescent="0.25">
      <c r="A115"/>
      <c r="B115"/>
      <c r="C11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</row>
    <row r="116" spans="1:38" ht="15" x14ac:dyDescent="0.25">
      <c r="A116"/>
      <c r="B116"/>
      <c r="C116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1:38" ht="15" x14ac:dyDescent="0.25">
      <c r="A117"/>
      <c r="B117"/>
      <c r="C117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</row>
    <row r="118" spans="1:38" ht="15" x14ac:dyDescent="0.25">
      <c r="A118"/>
      <c r="B118"/>
      <c r="C118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</row>
    <row r="119" spans="1:38" ht="15" x14ac:dyDescent="0.25">
      <c r="A119"/>
      <c r="B119"/>
      <c r="C119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</row>
    <row r="120" spans="1:38" ht="15" x14ac:dyDescent="0.25">
      <c r="A120"/>
      <c r="B120"/>
      <c r="C120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</row>
    <row r="121" spans="1:38" ht="15" x14ac:dyDescent="0.25">
      <c r="A121"/>
      <c r="B121"/>
      <c r="C121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</row>
    <row r="122" spans="1:38" ht="15" x14ac:dyDescent="0.25">
      <c r="A122"/>
      <c r="B122"/>
      <c r="C122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</row>
    <row r="123" spans="1:38" ht="15" x14ac:dyDescent="0.25">
      <c r="A123"/>
      <c r="B123"/>
      <c r="C12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</row>
    <row r="124" spans="1:38" ht="15" x14ac:dyDescent="0.25">
      <c r="A124"/>
      <c r="B124"/>
      <c r="C12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</row>
    <row r="125" spans="1:38" ht="15" x14ac:dyDescent="0.25">
      <c r="A125"/>
      <c r="B125"/>
      <c r="C12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</row>
    <row r="126" spans="1:38" ht="16.5" x14ac:dyDescent="0.3">
      <c r="A126"/>
      <c r="B126"/>
      <c r="C126"/>
      <c r="D126" s="18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</row>
    <row r="127" spans="1:38" ht="16.5" x14ac:dyDescent="0.3">
      <c r="A127"/>
      <c r="B127"/>
      <c r="C127"/>
      <c r="D127" s="18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</row>
    <row r="128" spans="1:38" ht="16.5" x14ac:dyDescent="0.3">
      <c r="A128"/>
      <c r="B128"/>
      <c r="C128"/>
      <c r="D128" s="18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</row>
    <row r="129" spans="1:38" ht="16.5" x14ac:dyDescent="0.3">
      <c r="A129"/>
      <c r="B129"/>
      <c r="C129"/>
      <c r="D129" s="18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1:38" ht="16.5" x14ac:dyDescent="0.3">
      <c r="A130"/>
      <c r="B130"/>
      <c r="C130"/>
      <c r="D130" s="18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</row>
    <row r="131" spans="1:38" ht="16.5" x14ac:dyDescent="0.3">
      <c r="A131"/>
      <c r="B131"/>
      <c r="C131"/>
      <c r="D131" s="18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</row>
    <row r="132" spans="1:38" ht="16.5" x14ac:dyDescent="0.3">
      <c r="A132"/>
      <c r="B132"/>
      <c r="C132"/>
      <c r="D132" s="18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</row>
    <row r="133" spans="1:38" ht="16.5" x14ac:dyDescent="0.3">
      <c r="A133"/>
      <c r="B133"/>
      <c r="C133"/>
      <c r="D133" s="18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</row>
    <row r="134" spans="1:38" ht="16.5" x14ac:dyDescent="0.3">
      <c r="A134"/>
      <c r="B134"/>
      <c r="C134"/>
      <c r="D134" s="18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</row>
    <row r="135" spans="1:38" ht="16.5" x14ac:dyDescent="0.3">
      <c r="A135"/>
      <c r="B135"/>
      <c r="C135"/>
      <c r="D135" s="18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</row>
    <row r="136" spans="1:38" ht="16.5" x14ac:dyDescent="0.3">
      <c r="A136"/>
      <c r="B136"/>
      <c r="C136"/>
      <c r="D136" s="18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</row>
    <row r="137" spans="1:38" ht="16.5" x14ac:dyDescent="0.3">
      <c r="A137"/>
      <c r="B137"/>
      <c r="C137"/>
      <c r="D137" s="18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</row>
    <row r="138" spans="1:38" ht="16.5" x14ac:dyDescent="0.3">
      <c r="A138"/>
      <c r="B138"/>
      <c r="C138"/>
      <c r="D138" s="18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</row>
    <row r="139" spans="1:38" ht="16.5" x14ac:dyDescent="0.3">
      <c r="A139"/>
      <c r="B139"/>
      <c r="C139"/>
      <c r="D139" s="18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</row>
    <row r="140" spans="1:38" ht="16.5" x14ac:dyDescent="0.3">
      <c r="A140"/>
      <c r="B140"/>
      <c r="C140"/>
      <c r="D140" s="18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</row>
    <row r="141" spans="1:38" ht="16.5" x14ac:dyDescent="0.3">
      <c r="A141"/>
      <c r="B141"/>
      <c r="C141"/>
      <c r="D141" s="18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</row>
    <row r="142" spans="1:38" ht="16.5" x14ac:dyDescent="0.3">
      <c r="A142"/>
      <c r="B142"/>
      <c r="C142"/>
      <c r="D142" s="18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</row>
    <row r="143" spans="1:38" ht="16.5" x14ac:dyDescent="0.3">
      <c r="A143"/>
      <c r="B143"/>
      <c r="C143"/>
      <c r="D143" s="18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</row>
    <row r="144" spans="1:38" ht="16.5" x14ac:dyDescent="0.3">
      <c r="A144"/>
      <c r="B144"/>
      <c r="C144"/>
      <c r="D144" s="18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</row>
    <row r="145" spans="1:38" ht="16.5" x14ac:dyDescent="0.3">
      <c r="A145"/>
      <c r="B145"/>
      <c r="C145"/>
      <c r="D145" s="18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</row>
    <row r="146" spans="1:38" ht="16.5" x14ac:dyDescent="0.3">
      <c r="A146"/>
      <c r="B146"/>
      <c r="C146"/>
      <c r="D146" s="18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</row>
    <row r="147" spans="1:38" ht="16.5" x14ac:dyDescent="0.3">
      <c r="A147"/>
      <c r="B147"/>
      <c r="C147"/>
      <c r="D147" s="18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</row>
    <row r="148" spans="1:38" ht="16.5" x14ac:dyDescent="0.3">
      <c r="A148"/>
      <c r="B148"/>
      <c r="C148"/>
      <c r="D148" s="18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</row>
    <row r="149" spans="1:38" ht="16.5" x14ac:dyDescent="0.3">
      <c r="A149"/>
      <c r="B149"/>
      <c r="C149"/>
      <c r="D149" s="18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</row>
    <row r="150" spans="1:38" ht="16.5" x14ac:dyDescent="0.3">
      <c r="A150"/>
      <c r="B150"/>
      <c r="C150"/>
      <c r="D150" s="18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</row>
    <row r="151" spans="1:38" ht="16.5" x14ac:dyDescent="0.3">
      <c r="A151"/>
      <c r="B151"/>
      <c r="C151"/>
      <c r="D151" s="18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</row>
    <row r="152" spans="1:38" ht="16.5" x14ac:dyDescent="0.3">
      <c r="A152"/>
      <c r="B152"/>
      <c r="C152"/>
      <c r="D152" s="18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</row>
    <row r="153" spans="1:38" ht="16.5" x14ac:dyDescent="0.3">
      <c r="A153"/>
      <c r="B153"/>
      <c r="C153"/>
      <c r="D153" s="18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</row>
    <row r="154" spans="1:38" ht="16.5" x14ac:dyDescent="0.3">
      <c r="A154"/>
      <c r="B154"/>
      <c r="C154"/>
      <c r="D154" s="18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</row>
    <row r="155" spans="1:38" ht="16.5" x14ac:dyDescent="0.3">
      <c r="A155"/>
      <c r="B155"/>
      <c r="C155"/>
      <c r="D155" s="18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</row>
    <row r="156" spans="1:38" ht="16.5" x14ac:dyDescent="0.3">
      <c r="A156"/>
      <c r="B156"/>
      <c r="C156"/>
      <c r="D156" s="18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</row>
    <row r="157" spans="1:38" ht="16.5" x14ac:dyDescent="0.3">
      <c r="A157"/>
      <c r="B157"/>
      <c r="C157"/>
      <c r="D157" s="18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</row>
    <row r="158" spans="1:38" ht="16.5" x14ac:dyDescent="0.3">
      <c r="A158"/>
      <c r="B158"/>
      <c r="C158"/>
      <c r="D158" s="18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</row>
    <row r="159" spans="1:38" ht="16.5" x14ac:dyDescent="0.3">
      <c r="A159"/>
      <c r="B159"/>
      <c r="C159"/>
      <c r="D159" s="18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</row>
    <row r="160" spans="1:38" ht="16.5" x14ac:dyDescent="0.3">
      <c r="A160"/>
      <c r="B160"/>
      <c r="C160"/>
      <c r="D160" s="18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</row>
    <row r="161" spans="1:38" ht="16.5" x14ac:dyDescent="0.3">
      <c r="A161"/>
      <c r="B161"/>
      <c r="C161"/>
      <c r="D161" s="18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</row>
    <row r="162" spans="1:38" ht="16.5" x14ac:dyDescent="0.3">
      <c r="A162"/>
      <c r="B162"/>
      <c r="C162"/>
      <c r="D162" s="18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</row>
    <row r="163" spans="1:38" ht="16.5" x14ac:dyDescent="0.3">
      <c r="A163"/>
      <c r="B163"/>
      <c r="C163"/>
      <c r="D163" s="18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</row>
    <row r="164" spans="1:38" ht="16.5" x14ac:dyDescent="0.3">
      <c r="A164"/>
      <c r="B164"/>
      <c r="C164"/>
      <c r="D164" s="18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</row>
    <row r="165" spans="1:38" ht="16.5" x14ac:dyDescent="0.3">
      <c r="A165"/>
      <c r="B165"/>
      <c r="C165"/>
      <c r="D165" s="18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</row>
    <row r="166" spans="1:38" ht="16.5" x14ac:dyDescent="0.3">
      <c r="A166"/>
      <c r="B166"/>
      <c r="C166"/>
      <c r="D166" s="18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</row>
    <row r="167" spans="1:38" ht="16.5" x14ac:dyDescent="0.3">
      <c r="A167"/>
      <c r="B167"/>
      <c r="C167"/>
      <c r="D167" s="18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</row>
    <row r="168" spans="1:38" ht="16.5" x14ac:dyDescent="0.3">
      <c r="A168"/>
      <c r="B168"/>
      <c r="C168"/>
      <c r="D168" s="18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</row>
    <row r="169" spans="1:38" ht="16.5" x14ac:dyDescent="0.3">
      <c r="A169"/>
      <c r="B169"/>
      <c r="C169"/>
      <c r="D169" s="18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</row>
    <row r="170" spans="1:38" ht="16.5" x14ac:dyDescent="0.3">
      <c r="A170"/>
      <c r="B170"/>
      <c r="C170"/>
      <c r="D170" s="18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1:38" ht="16.5" x14ac:dyDescent="0.3">
      <c r="A171"/>
      <c r="B171"/>
      <c r="C171"/>
      <c r="D171" s="18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</row>
    <row r="172" spans="1:38" ht="16.5" x14ac:dyDescent="0.3">
      <c r="A172"/>
      <c r="B172"/>
      <c r="C172"/>
      <c r="D172" s="18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</row>
    <row r="173" spans="1:38" ht="16.5" x14ac:dyDescent="0.3">
      <c r="A173"/>
      <c r="B173"/>
      <c r="C173"/>
      <c r="D173" s="18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</row>
    <row r="174" spans="1:38" ht="16.5" x14ac:dyDescent="0.3">
      <c r="A174"/>
      <c r="B174"/>
      <c r="C174"/>
      <c r="D174" s="18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</row>
    <row r="175" spans="1:38" ht="16.5" x14ac:dyDescent="0.3">
      <c r="A175"/>
      <c r="B175"/>
      <c r="C175"/>
      <c r="D175" s="18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</row>
    <row r="176" spans="1:38" ht="16.5" x14ac:dyDescent="0.3">
      <c r="A176"/>
      <c r="B176"/>
      <c r="C176"/>
      <c r="D176" s="18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</row>
    <row r="177" spans="1:38" ht="16.5" x14ac:dyDescent="0.3">
      <c r="A177"/>
      <c r="B177"/>
      <c r="C177"/>
      <c r="D177" s="18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</row>
    <row r="178" spans="1:38" ht="16.5" x14ac:dyDescent="0.3">
      <c r="A178"/>
      <c r="B178"/>
      <c r="C178"/>
      <c r="D178" s="18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</row>
    <row r="179" spans="1:38" ht="16.5" x14ac:dyDescent="0.3">
      <c r="A179"/>
      <c r="B179"/>
      <c r="C179"/>
      <c r="D179" s="18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</row>
    <row r="180" spans="1:38" ht="16.5" x14ac:dyDescent="0.3">
      <c r="A180"/>
      <c r="B180"/>
      <c r="C180"/>
      <c r="D180" s="18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</row>
    <row r="181" spans="1:38" ht="16.5" x14ac:dyDescent="0.3">
      <c r="A181"/>
      <c r="B181"/>
      <c r="C181"/>
      <c r="D181" s="18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</row>
    <row r="182" spans="1:38" ht="15" x14ac:dyDescent="0.25">
      <c r="A182"/>
      <c r="B182"/>
      <c r="C182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</row>
    <row r="183" spans="1:38" ht="15" x14ac:dyDescent="0.25">
      <c r="A183"/>
      <c r="B183"/>
      <c r="C18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</row>
    <row r="184" spans="1:38" ht="15" x14ac:dyDescent="0.25">
      <c r="A184"/>
      <c r="B184"/>
      <c r="C18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</row>
    <row r="185" spans="1:38" ht="15" x14ac:dyDescent="0.25">
      <c r="A185"/>
      <c r="B185"/>
      <c r="C185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</row>
    <row r="186" spans="1:38" ht="15" x14ac:dyDescent="0.25">
      <c r="A186"/>
      <c r="B186"/>
      <c r="C186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</row>
    <row r="187" spans="1:38" ht="15" x14ac:dyDescent="0.25">
      <c r="A187"/>
      <c r="B187"/>
      <c r="C187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</row>
    <row r="188" spans="1:38" ht="15" x14ac:dyDescent="0.25">
      <c r="A188"/>
      <c r="B188"/>
      <c r="C188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</row>
    <row r="189" spans="1:38" ht="15" x14ac:dyDescent="0.25">
      <c r="A189"/>
      <c r="B189"/>
      <c r="C189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</row>
    <row r="190" spans="1:38" ht="15" x14ac:dyDescent="0.25">
      <c r="A190"/>
      <c r="B190"/>
      <c r="C190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</row>
    <row r="191" spans="1:38" ht="15" x14ac:dyDescent="0.25">
      <c r="A191"/>
      <c r="B191"/>
      <c r="C191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</row>
    <row r="192" spans="1:38" ht="15" x14ac:dyDescent="0.25">
      <c r="A192"/>
      <c r="B192"/>
      <c r="C192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</row>
    <row r="193" spans="1:38" ht="15" x14ac:dyDescent="0.25">
      <c r="A193"/>
      <c r="B193"/>
      <c r="C1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</row>
    <row r="194" spans="1:38" ht="15" x14ac:dyDescent="0.25">
      <c r="A194"/>
      <c r="B194"/>
      <c r="C1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</row>
    <row r="195" spans="1:38" ht="15" x14ac:dyDescent="0.25">
      <c r="A195"/>
      <c r="B195"/>
      <c r="C19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</row>
    <row r="196" spans="1:38" ht="15" x14ac:dyDescent="0.25">
      <c r="A196"/>
      <c r="B196"/>
      <c r="C196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</row>
    <row r="197" spans="1:38" ht="15" x14ac:dyDescent="0.25">
      <c r="A197"/>
      <c r="B197"/>
      <c r="C197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</row>
    <row r="198" spans="1:38" ht="15" x14ac:dyDescent="0.25">
      <c r="A198"/>
      <c r="B198"/>
      <c r="C198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</row>
    <row r="199" spans="1:38" ht="15" x14ac:dyDescent="0.25">
      <c r="A199"/>
      <c r="B199"/>
      <c r="C199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</row>
    <row r="200" spans="1:38" ht="15" x14ac:dyDescent="0.25">
      <c r="A200"/>
      <c r="B200"/>
      <c r="C200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</row>
    <row r="201" spans="1:38" ht="15" x14ac:dyDescent="0.25">
      <c r="A201"/>
      <c r="B201"/>
      <c r="C201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</row>
    <row r="202" spans="1:38" ht="15" x14ac:dyDescent="0.25">
      <c r="A202"/>
      <c r="B202"/>
      <c r="C202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</row>
    <row r="203" spans="1:38" ht="15" x14ac:dyDescent="0.25">
      <c r="A203"/>
      <c r="B203"/>
      <c r="C20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</row>
    <row r="204" spans="1:38" ht="15" x14ac:dyDescent="0.25">
      <c r="A204"/>
      <c r="B204"/>
      <c r="C20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</row>
    <row r="205" spans="1:38" ht="15" x14ac:dyDescent="0.25">
      <c r="A205"/>
      <c r="B205"/>
      <c r="C205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</row>
    <row r="206" spans="1:38" ht="15" x14ac:dyDescent="0.25">
      <c r="A206"/>
      <c r="B206"/>
      <c r="C206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</row>
    <row r="207" spans="1:38" ht="15" x14ac:dyDescent="0.25">
      <c r="A207"/>
      <c r="B207"/>
      <c r="C207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</row>
    <row r="208" spans="1:38" ht="15" x14ac:dyDescent="0.25">
      <c r="A208"/>
      <c r="B208"/>
      <c r="C208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</row>
    <row r="209" spans="1:38" ht="15" x14ac:dyDescent="0.25">
      <c r="A209"/>
      <c r="B209"/>
      <c r="C209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</row>
    <row r="210" spans="1:38" ht="15" x14ac:dyDescent="0.25">
      <c r="A210"/>
      <c r="B210"/>
      <c r="C210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</row>
    <row r="211" spans="1:38" ht="15" x14ac:dyDescent="0.25">
      <c r="A211"/>
      <c r="B211"/>
      <c r="C211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</row>
    <row r="212" spans="1:38" ht="15" x14ac:dyDescent="0.25">
      <c r="A212"/>
      <c r="B212"/>
      <c r="C212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</row>
    <row r="213" spans="1:38" ht="15" x14ac:dyDescent="0.25">
      <c r="A213"/>
      <c r="B213"/>
      <c r="C21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</row>
    <row r="214" spans="1:38" ht="15" x14ac:dyDescent="0.25">
      <c r="A214"/>
      <c r="B214"/>
      <c r="C21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</row>
    <row r="215" spans="1:38" ht="15" x14ac:dyDescent="0.25">
      <c r="A215"/>
      <c r="B215"/>
      <c r="C215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</row>
    <row r="216" spans="1:38" ht="15" x14ac:dyDescent="0.25">
      <c r="A216"/>
      <c r="B216"/>
      <c r="C216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</row>
    <row r="217" spans="1:38" ht="15" x14ac:dyDescent="0.25">
      <c r="A217"/>
      <c r="B217"/>
      <c r="C217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</row>
    <row r="218" spans="1:38" ht="15" x14ac:dyDescent="0.25">
      <c r="A218"/>
      <c r="B218"/>
      <c r="C218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</row>
    <row r="219" spans="1:38" ht="15" x14ac:dyDescent="0.25">
      <c r="A219"/>
      <c r="B219"/>
      <c r="C219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</row>
    <row r="220" spans="1:38" ht="15" x14ac:dyDescent="0.25">
      <c r="A220"/>
      <c r="B220"/>
      <c r="C220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</row>
    <row r="221" spans="1:38" ht="15" x14ac:dyDescent="0.25">
      <c r="A221"/>
      <c r="B221"/>
      <c r="C221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</row>
    <row r="222" spans="1:38" ht="15" x14ac:dyDescent="0.25">
      <c r="A222"/>
      <c r="B222"/>
      <c r="C222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</row>
    <row r="223" spans="1:38" ht="15" x14ac:dyDescent="0.25">
      <c r="A223"/>
      <c r="B223"/>
      <c r="C22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</row>
    <row r="224" spans="1:38" ht="15" x14ac:dyDescent="0.25">
      <c r="A224"/>
      <c r="B224"/>
      <c r="C22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1:38" ht="15" x14ac:dyDescent="0.25">
      <c r="A225"/>
      <c r="B225"/>
      <c r="C225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</row>
    <row r="226" spans="1:38" ht="15" x14ac:dyDescent="0.25">
      <c r="A226"/>
      <c r="B226"/>
      <c r="C226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</row>
    <row r="227" spans="1:38" ht="15" x14ac:dyDescent="0.25">
      <c r="A227"/>
      <c r="B227"/>
      <c r="C227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</row>
    <row r="228" spans="1:38" ht="15" x14ac:dyDescent="0.25">
      <c r="A228"/>
      <c r="B228"/>
      <c r="C228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</row>
    <row r="229" spans="1:38" ht="15" x14ac:dyDescent="0.25">
      <c r="A229"/>
      <c r="B229"/>
      <c r="C229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</row>
    <row r="230" spans="1:38" ht="15" x14ac:dyDescent="0.25">
      <c r="A230"/>
      <c r="B230"/>
      <c r="C230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</row>
    <row r="231" spans="1:38" ht="15" x14ac:dyDescent="0.25">
      <c r="A231"/>
      <c r="B231"/>
      <c r="C231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</row>
    <row r="232" spans="1:38" ht="15" x14ac:dyDescent="0.25">
      <c r="A232"/>
      <c r="B232"/>
      <c r="C232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</row>
    <row r="233" spans="1:38" ht="15" x14ac:dyDescent="0.25">
      <c r="A233"/>
      <c r="B233"/>
      <c r="C23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</row>
    <row r="234" spans="1:38" ht="15" x14ac:dyDescent="0.25">
      <c r="A234"/>
      <c r="B234"/>
      <c r="C23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</row>
    <row r="235" spans="1:38" ht="15" x14ac:dyDescent="0.25">
      <c r="A235"/>
      <c r="B235"/>
      <c r="C235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</row>
    <row r="236" spans="1:38" ht="15" x14ac:dyDescent="0.25">
      <c r="A236"/>
      <c r="B236"/>
      <c r="C236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</row>
    <row r="237" spans="1:38" ht="15" x14ac:dyDescent="0.25">
      <c r="A237"/>
      <c r="B237"/>
      <c r="C237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</row>
    <row r="238" spans="1:38" ht="15" x14ac:dyDescent="0.25">
      <c r="A238"/>
      <c r="B238"/>
      <c r="C238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</row>
    <row r="239" spans="1:38" ht="15" x14ac:dyDescent="0.25">
      <c r="A239"/>
      <c r="B239"/>
      <c r="C239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</row>
    <row r="240" spans="1:38" ht="15" x14ac:dyDescent="0.25">
      <c r="A240"/>
      <c r="B240"/>
      <c r="C240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</row>
    <row r="241" spans="1:38" ht="15" x14ac:dyDescent="0.25">
      <c r="A241"/>
      <c r="B241"/>
      <c r="C241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</row>
    <row r="242" spans="1:38" ht="15" x14ac:dyDescent="0.25">
      <c r="A242"/>
      <c r="B242"/>
      <c r="C242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</row>
    <row r="243" spans="1:38" ht="15" x14ac:dyDescent="0.25">
      <c r="A243"/>
      <c r="B243"/>
      <c r="C24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</row>
    <row r="244" spans="1:38" ht="15" x14ac:dyDescent="0.25">
      <c r="A244"/>
      <c r="B244"/>
      <c r="C24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</row>
    <row r="245" spans="1:38" ht="15" x14ac:dyDescent="0.25">
      <c r="A245"/>
      <c r="B245"/>
      <c r="C245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</row>
    <row r="246" spans="1:38" ht="15" x14ac:dyDescent="0.25">
      <c r="A246"/>
      <c r="B246"/>
      <c r="C246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</row>
    <row r="247" spans="1:38" ht="15" x14ac:dyDescent="0.25">
      <c r="A247"/>
      <c r="B247"/>
      <c r="C247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</row>
    <row r="248" spans="1:38" ht="15" x14ac:dyDescent="0.25">
      <c r="A248"/>
      <c r="B248"/>
      <c r="C248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</row>
    <row r="249" spans="1:38" ht="15" x14ac:dyDescent="0.25">
      <c r="A249"/>
      <c r="B249"/>
      <c r="C249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</row>
    <row r="250" spans="1:38" ht="15" x14ac:dyDescent="0.25">
      <c r="A250"/>
      <c r="B250"/>
      <c r="C250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</row>
    <row r="251" spans="1:38" ht="15" x14ac:dyDescent="0.25">
      <c r="A251"/>
      <c r="B251"/>
      <c r="C251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</row>
    <row r="252" spans="1:38" ht="15" x14ac:dyDescent="0.25">
      <c r="A252"/>
      <c r="B252"/>
      <c r="C252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</row>
    <row r="253" spans="1:38" ht="15" x14ac:dyDescent="0.25">
      <c r="A253"/>
      <c r="B253"/>
      <c r="C25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</row>
    <row r="254" spans="1:38" ht="15" x14ac:dyDescent="0.25">
      <c r="A254"/>
      <c r="B254"/>
      <c r="C25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</row>
    <row r="255" spans="1:38" ht="15" x14ac:dyDescent="0.25">
      <c r="A255"/>
      <c r="B255"/>
      <c r="C255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</row>
    <row r="256" spans="1:38" ht="15" x14ac:dyDescent="0.25">
      <c r="A256"/>
      <c r="B256"/>
      <c r="C256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5.8554687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133</v>
      </c>
      <c r="K1" s="153">
        <v>2.2929434185014169E-2</v>
      </c>
    </row>
    <row r="2" spans="1:43" ht="17.25" thickBot="1" x14ac:dyDescent="0.35">
      <c r="A2" s="90" t="s">
        <v>4</v>
      </c>
      <c r="B2" s="91" t="s">
        <v>121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</v>
      </c>
      <c r="I2" s="1" t="s">
        <v>131</v>
      </c>
      <c r="J2" s="1" t="s">
        <v>132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56">
        <v>1</v>
      </c>
      <c r="B3" s="101">
        <f>'1.StatFitPoissNorm'!B2</f>
        <v>50</v>
      </c>
      <c r="C3" s="1">
        <f>B3</f>
        <v>50</v>
      </c>
      <c r="D3" s="154">
        <f>B3-C3</f>
        <v>0</v>
      </c>
      <c r="E3" s="1">
        <f>ABS(D3)</f>
        <v>0</v>
      </c>
      <c r="F3" s="154">
        <f>D3^2</f>
        <v>0</v>
      </c>
      <c r="G3" s="154">
        <f>E3/B3</f>
        <v>0</v>
      </c>
      <c r="H3" s="154">
        <f>AVERAGE(E$3:E3)</f>
        <v>0</v>
      </c>
      <c r="I3" s="154">
        <f>AVERAGE(F$3:F3)</f>
        <v>0</v>
      </c>
      <c r="J3" s="154">
        <f>AVERAGE(G$3:G3)</f>
        <v>0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56">
        <v>2</v>
      </c>
      <c r="B4" s="101">
        <f>'1.StatFitPoissNorm'!B3</f>
        <v>25</v>
      </c>
      <c r="C4" s="154">
        <f>(1-$K$1)*C3+$K$1*B3</f>
        <v>50.000000000000007</v>
      </c>
      <c r="D4" s="154">
        <f t="shared" ref="D4:D30" si="0">B4-C4</f>
        <v>-25.000000000000007</v>
      </c>
      <c r="E4" s="1">
        <f t="shared" ref="E4:E30" si="1">ABS(D4)</f>
        <v>25.000000000000007</v>
      </c>
      <c r="F4" s="154">
        <f t="shared" ref="F4:F30" si="2">D4^2</f>
        <v>625.00000000000034</v>
      </c>
      <c r="G4" s="154">
        <f t="shared" ref="G4:G30" si="3">E4/B4</f>
        <v>1.0000000000000002</v>
      </c>
      <c r="H4" s="154">
        <f>AVERAGE(E$3:E4)</f>
        <v>12.500000000000004</v>
      </c>
      <c r="I4" s="154">
        <f>AVERAGE(F$3:F4)</f>
        <v>312.50000000000017</v>
      </c>
      <c r="J4" s="154">
        <f>AVERAGE(G$3:G4)</f>
        <v>0.50000000000000011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56">
        <v>3</v>
      </c>
      <c r="B5" s="101">
        <f>'1.StatFitPoissNorm'!B4</f>
        <v>33</v>
      </c>
      <c r="C5" s="154">
        <f t="shared" ref="C5:C31" si="4">(1-$K$1)*C4+$K$1*B4</f>
        <v>49.426764145374655</v>
      </c>
      <c r="D5" s="154">
        <f t="shared" si="0"/>
        <v>-16.426764145374655</v>
      </c>
      <c r="E5" s="1">
        <f t="shared" si="1"/>
        <v>16.426764145374655</v>
      </c>
      <c r="F5" s="154">
        <f t="shared" si="2"/>
        <v>269.83858028776632</v>
      </c>
      <c r="G5" s="154">
        <f t="shared" si="3"/>
        <v>0.49778073167801984</v>
      </c>
      <c r="H5" s="154">
        <f>AVERAGE(E$3:E5)</f>
        <v>13.808921381791555</v>
      </c>
      <c r="I5" s="154">
        <f>AVERAGE(F$3:F5)</f>
        <v>298.27952676258889</v>
      </c>
      <c r="J5" s="154">
        <f>AVERAGE(G$3:G5)</f>
        <v>0.49926024389267337</v>
      </c>
      <c r="K5"/>
      <c r="L5"/>
      <c r="M5" s="153">
        <f>J30</f>
        <v>0.27413096018056099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56">
        <v>4</v>
      </c>
      <c r="B6" s="101">
        <f>'1.StatFitPoissNorm'!B5</f>
        <v>72</v>
      </c>
      <c r="C6" s="154">
        <f t="shared" si="4"/>
        <v>49.05010773803054</v>
      </c>
      <c r="D6" s="154">
        <f t="shared" si="0"/>
        <v>22.94989226196946</v>
      </c>
      <c r="E6" s="1">
        <f t="shared" si="1"/>
        <v>22.94989226196946</v>
      </c>
      <c r="F6" s="154">
        <f t="shared" si="2"/>
        <v>526.69755483600568</v>
      </c>
      <c r="G6" s="154">
        <f t="shared" si="3"/>
        <v>0.31874850363846474</v>
      </c>
      <c r="H6" s="154">
        <f>AVERAGE(E$3:E6)</f>
        <v>16.094164101836029</v>
      </c>
      <c r="I6" s="154">
        <f>AVERAGE(F$3:F6)</f>
        <v>355.38403378094313</v>
      </c>
      <c r="J6" s="154">
        <f>AVERAGE(G$3:G6)</f>
        <v>0.4541323088291212</v>
      </c>
      <c r="K6"/>
      <c r="L6">
        <f>L3</f>
        <v>0.01</v>
      </c>
      <c r="M6">
        <f t="dataTable" ref="M6:M16" dt2D="0" dtr="0" r1="K1"/>
        <v>0.274155620971131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56">
        <v>5</v>
      </c>
      <c r="B7" s="101">
        <f>'1.StatFitPoissNorm'!B6</f>
        <v>67</v>
      </c>
      <c r="C7" s="154">
        <f t="shared" si="4"/>
        <v>49.576335782204538</v>
      </c>
      <c r="D7" s="154">
        <f t="shared" si="0"/>
        <v>17.423664217795462</v>
      </c>
      <c r="E7" s="1">
        <f t="shared" si="1"/>
        <v>17.423664217795462</v>
      </c>
      <c r="F7" s="154">
        <f t="shared" si="2"/>
        <v>303.58407477448594</v>
      </c>
      <c r="G7" s="154">
        <f t="shared" si="3"/>
        <v>0.26005468981784274</v>
      </c>
      <c r="H7" s="154">
        <f>AVERAGE(E$3:E7)</f>
        <v>16.360064125027915</v>
      </c>
      <c r="I7" s="154">
        <f>AVERAGE(F$3:F7)</f>
        <v>345.02404197965171</v>
      </c>
      <c r="J7" s="154">
        <f>AVERAGE(G$3:G7)</f>
        <v>0.41531678502686553</v>
      </c>
      <c r="K7"/>
      <c r="L7">
        <f>L6+L$4</f>
        <v>1.2E-2</v>
      </c>
      <c r="M7">
        <v>0.27415005395583492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56">
        <v>6</v>
      </c>
      <c r="B8" s="101">
        <f>'1.StatFitPoissNorm'!B7</f>
        <v>35</v>
      </c>
      <c r="C8" s="154">
        <f t="shared" si="4"/>
        <v>49.975850544148265</v>
      </c>
      <c r="D8" s="154">
        <f t="shared" si="0"/>
        <v>-14.975850544148265</v>
      </c>
      <c r="E8" s="1">
        <f t="shared" si="1"/>
        <v>14.975850544148265</v>
      </c>
      <c r="F8" s="154">
        <f t="shared" si="2"/>
        <v>224.27609952066589</v>
      </c>
      <c r="G8" s="154">
        <f t="shared" si="3"/>
        <v>0.42788144411852186</v>
      </c>
      <c r="H8" s="154">
        <f>AVERAGE(E$3:E8)</f>
        <v>16.129361861547974</v>
      </c>
      <c r="I8" s="154">
        <f>AVERAGE(F$3:F8)</f>
        <v>324.89938490315404</v>
      </c>
      <c r="J8" s="154">
        <f>AVERAGE(G$3:G8)</f>
        <v>0.41741089487547489</v>
      </c>
      <c r="K8"/>
      <c r="L8">
        <f t="shared" ref="L8:L16" si="5">L7+L$4</f>
        <v>1.4E-2</v>
      </c>
      <c r="M8">
        <v>0.27414540070220533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56">
        <v>7</v>
      </c>
      <c r="B9" s="101">
        <f>'1.StatFitPoissNorm'!B8</f>
        <v>42</v>
      </c>
      <c r="C9" s="154">
        <f t="shared" si="4"/>
        <v>49.632462764731606</v>
      </c>
      <c r="D9" s="154">
        <f t="shared" si="0"/>
        <v>-7.6324627647316063</v>
      </c>
      <c r="E9" s="1">
        <f t="shared" si="1"/>
        <v>7.6324627647316063</v>
      </c>
      <c r="F9" s="154">
        <f t="shared" si="2"/>
        <v>58.254487855014439</v>
      </c>
      <c r="G9" s="154">
        <f t="shared" si="3"/>
        <v>0.18172530392218111</v>
      </c>
      <c r="H9" s="154">
        <f>AVERAGE(E$3:E9)</f>
        <v>14.915519133431347</v>
      </c>
      <c r="I9" s="154">
        <f>AVERAGE(F$3:F9)</f>
        <v>286.80725675341984</v>
      </c>
      <c r="J9" s="154">
        <f>AVERAGE(G$3:G9)</f>
        <v>0.38374152473929002</v>
      </c>
      <c r="K9"/>
      <c r="L9">
        <f t="shared" si="5"/>
        <v>1.6E-2</v>
      </c>
      <c r="M9">
        <v>0.27414146446295334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56">
        <v>8</v>
      </c>
      <c r="B10" s="101">
        <f>'1.StatFitPoissNorm'!B9</f>
        <v>44</v>
      </c>
      <c r="C10" s="154">
        <f t="shared" si="4"/>
        <v>49.457454712098119</v>
      </c>
      <c r="D10" s="154">
        <f t="shared" si="0"/>
        <v>-5.4574547120981194</v>
      </c>
      <c r="E10" s="1">
        <f t="shared" si="1"/>
        <v>5.4574547120981194</v>
      </c>
      <c r="F10" s="154">
        <f t="shared" si="2"/>
        <v>29.783811934601967</v>
      </c>
      <c r="G10" s="154">
        <f t="shared" si="3"/>
        <v>0.12403306163859362</v>
      </c>
      <c r="H10" s="154">
        <f>AVERAGE(E$3:E10)</f>
        <v>13.733261080764695</v>
      </c>
      <c r="I10" s="154">
        <f>AVERAGE(F$3:F10)</f>
        <v>254.67932615106761</v>
      </c>
      <c r="J10" s="154">
        <f>AVERAGE(G$3:G10)</f>
        <v>0.35127796685170298</v>
      </c>
      <c r="K10"/>
      <c r="L10">
        <f t="shared" si="5"/>
        <v>1.8000000000000002E-2</v>
      </c>
      <c r="M10">
        <v>0.27413806476272762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56">
        <v>9</v>
      </c>
      <c r="B11" s="101">
        <f>'1.StatFitPoissNorm'!B10</f>
        <v>51</v>
      </c>
      <c r="C11" s="154">
        <f t="shared" si="4"/>
        <v>49.332318363459372</v>
      </c>
      <c r="D11" s="154">
        <f t="shared" si="0"/>
        <v>1.6676816365406282</v>
      </c>
      <c r="E11" s="1">
        <f t="shared" si="1"/>
        <v>1.6676816365406282</v>
      </c>
      <c r="F11" s="154">
        <f t="shared" si="2"/>
        <v>2.7811620408548277</v>
      </c>
      <c r="G11" s="154">
        <f t="shared" si="3"/>
        <v>3.2699639932169178E-2</v>
      </c>
      <c r="H11" s="154">
        <f>AVERAGE(E$3:E11)</f>
        <v>12.392641142517578</v>
      </c>
      <c r="I11" s="154">
        <f>AVERAGE(F$3:F11)</f>
        <v>226.69064124993284</v>
      </c>
      <c r="J11" s="154">
        <f>AVERAGE(G$3:G11)</f>
        <v>0.31588037497175475</v>
      </c>
      <c r="K11"/>
      <c r="L11">
        <f t="shared" si="5"/>
        <v>2.0000000000000004E-2</v>
      </c>
      <c r="M11">
        <v>0.27413503643983356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56">
        <v>10</v>
      </c>
      <c r="B12" s="101">
        <f>'1.StatFitPoissNorm'!B11</f>
        <v>39</v>
      </c>
      <c r="C12" s="154">
        <f t="shared" si="4"/>
        <v>49.370557359785984</v>
      </c>
      <c r="D12" s="154">
        <f t="shared" si="0"/>
        <v>-10.370557359785984</v>
      </c>
      <c r="E12" s="1">
        <f t="shared" si="1"/>
        <v>10.370557359785984</v>
      </c>
      <c r="F12" s="154">
        <f t="shared" si="2"/>
        <v>107.54845995261124</v>
      </c>
      <c r="G12" s="154">
        <f t="shared" si="3"/>
        <v>0.26591172717399958</v>
      </c>
      <c r="H12" s="154">
        <f>AVERAGE(E$3:E12)</f>
        <v>12.190432764244417</v>
      </c>
      <c r="I12" s="154">
        <f>AVERAGE(F$3:F12)</f>
        <v>214.77642312020072</v>
      </c>
      <c r="J12" s="154">
        <f>AVERAGE(G$3:G12)</f>
        <v>0.31088351019197924</v>
      </c>
      <c r="K12"/>
      <c r="L12">
        <f t="shared" si="5"/>
        <v>2.2000000000000006E-2</v>
      </c>
      <c r="M12">
        <v>0.27413222873619675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56">
        <v>11</v>
      </c>
      <c r="B13" s="101">
        <f>'1.StatFitPoissNorm'!B12</f>
        <v>46</v>
      </c>
      <c r="C13" s="154">
        <f t="shared" si="4"/>
        <v>49.132766347342859</v>
      </c>
      <c r="D13" s="154">
        <f t="shared" si="0"/>
        <v>-3.1327663473428586</v>
      </c>
      <c r="E13" s="1">
        <f t="shared" si="1"/>
        <v>3.1327663473428586</v>
      </c>
      <c r="F13" s="154">
        <f t="shared" si="2"/>
        <v>9.8142249870439162</v>
      </c>
      <c r="G13" s="154">
        <f t="shared" si="3"/>
        <v>6.8103616246583884E-2</v>
      </c>
      <c r="H13" s="154">
        <f>AVERAGE(E$3:E13)</f>
        <v>11.367008544526094</v>
      </c>
      <c r="I13" s="154">
        <f>AVERAGE(F$3:F13)</f>
        <v>196.14349601718644</v>
      </c>
      <c r="J13" s="154">
        <f>AVERAGE(G$3:G13)</f>
        <v>0.28881261074239784</v>
      </c>
      <c r="K13"/>
      <c r="L13">
        <f t="shared" si="5"/>
        <v>2.4000000000000007E-2</v>
      </c>
      <c r="M13">
        <v>0.27420535913628102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56">
        <v>12</v>
      </c>
      <c r="B14" s="101">
        <f>'1.StatFitPoissNorm'!B13</f>
        <v>41</v>
      </c>
      <c r="C14" s="154">
        <f t="shared" si="4"/>
        <v>49.060933787564437</v>
      </c>
      <c r="D14" s="154">
        <f t="shared" si="0"/>
        <v>-8.0609337875644371</v>
      </c>
      <c r="E14" s="1">
        <f t="shared" si="1"/>
        <v>8.0609337875644371</v>
      </c>
      <c r="F14" s="154">
        <f t="shared" si="2"/>
        <v>64.97865352749794</v>
      </c>
      <c r="G14" s="154">
        <f t="shared" si="3"/>
        <v>0.19660814116010822</v>
      </c>
      <c r="H14" s="154">
        <f>AVERAGE(E$3:E14)</f>
        <v>11.091502314779289</v>
      </c>
      <c r="I14" s="154">
        <f>AVERAGE(F$3:F14)</f>
        <v>185.21309247637907</v>
      </c>
      <c r="J14" s="154">
        <f>AVERAGE(G$3:G14)</f>
        <v>0.28112890494387371</v>
      </c>
      <c r="K14"/>
      <c r="L14">
        <f t="shared" si="5"/>
        <v>2.6000000000000009E-2</v>
      </c>
      <c r="M14">
        <v>0.27434611907800793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56">
        <v>13</v>
      </c>
      <c r="B15" s="101">
        <f>'1.StatFitPoissNorm'!B14</f>
        <v>69</v>
      </c>
      <c r="C15" s="154">
        <f t="shared" si="4"/>
        <v>48.876101136812721</v>
      </c>
      <c r="D15" s="154">
        <f t="shared" si="0"/>
        <v>20.123898863187279</v>
      </c>
      <c r="E15" s="1">
        <f t="shared" si="1"/>
        <v>20.123898863187279</v>
      </c>
      <c r="F15" s="154">
        <f t="shared" si="2"/>
        <v>404.97130545579023</v>
      </c>
      <c r="G15" s="154">
        <f t="shared" si="3"/>
        <v>0.29165070816213445</v>
      </c>
      <c r="H15" s="154">
        <f>AVERAGE(E$3:E15)</f>
        <v>11.786302049272212</v>
      </c>
      <c r="I15" s="154">
        <f>AVERAGE(F$3:F15)</f>
        <v>202.11757039787224</v>
      </c>
      <c r="J15" s="154">
        <f>AVERAGE(G$3:G15)</f>
        <v>0.28193827442220148</v>
      </c>
      <c r="K15"/>
      <c r="L15">
        <f t="shared" si="5"/>
        <v>2.8000000000000011E-2</v>
      </c>
      <c r="M15">
        <v>0.27448893516528905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56">
        <v>14</v>
      </c>
      <c r="B16" s="101">
        <f>'1.StatFitPoissNorm'!B15</f>
        <v>28</v>
      </c>
      <c r="C16" s="154">
        <f t="shared" si="4"/>
        <v>49.337530751342058</v>
      </c>
      <c r="D16" s="154">
        <f t="shared" si="0"/>
        <v>-21.337530751342058</v>
      </c>
      <c r="E16" s="1">
        <f t="shared" si="1"/>
        <v>21.337530751342058</v>
      </c>
      <c r="F16" s="154">
        <f t="shared" si="2"/>
        <v>455.29021856446798</v>
      </c>
      <c r="G16" s="154">
        <f t="shared" si="3"/>
        <v>0.76205466969078783</v>
      </c>
      <c r="H16" s="154">
        <f>AVERAGE(E$3:E16)</f>
        <v>12.46853267084863</v>
      </c>
      <c r="I16" s="154">
        <f>AVERAGE(F$3:F16)</f>
        <v>220.2013309812005</v>
      </c>
      <c r="J16" s="154">
        <f>AVERAGE(G$3:G16)</f>
        <v>0.31623230265567193</v>
      </c>
      <c r="K16" s="10"/>
      <c r="L16">
        <f t="shared" si="5"/>
        <v>3.0000000000000013E-2</v>
      </c>
      <c r="M16" s="10">
        <v>0.27463353462165579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56">
        <v>15</v>
      </c>
      <c r="B17" s="101">
        <f>'1.StatFitPoissNorm'!B16</f>
        <v>82</v>
      </c>
      <c r="C17" s="154">
        <f t="shared" si="4"/>
        <v>48.848273244308444</v>
      </c>
      <c r="D17" s="154">
        <f t="shared" si="0"/>
        <v>33.151726755691556</v>
      </c>
      <c r="E17" s="1">
        <f t="shared" si="1"/>
        <v>33.151726755691556</v>
      </c>
      <c r="F17" s="154">
        <f t="shared" si="2"/>
        <v>1099.0369868840353</v>
      </c>
      <c r="G17" s="154">
        <f t="shared" si="3"/>
        <v>0.40428935067916533</v>
      </c>
      <c r="H17" s="154">
        <f>AVERAGE(E$3:E17)</f>
        <v>13.847412276504825</v>
      </c>
      <c r="I17" s="154">
        <f>AVERAGE(F$3:F17)</f>
        <v>278.79037470805616</v>
      </c>
      <c r="J17" s="154">
        <f>AVERAGE(G$3:G17)</f>
        <v>0.32210277252390479</v>
      </c>
      <c r="K17" s="94"/>
      <c r="L17"/>
      <c r="M17" s="94">
        <f>MIN(M6:M16)</f>
        <v>0.27413222873619675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56">
        <v>16</v>
      </c>
      <c r="B18" s="101">
        <f>'1.StatFitPoissNorm'!B17</f>
        <v>65</v>
      </c>
      <c r="C18" s="154">
        <f t="shared" si="4"/>
        <v>49.60842358107265</v>
      </c>
      <c r="D18" s="154">
        <f t="shared" si="0"/>
        <v>15.39157641892735</v>
      </c>
      <c r="E18" s="1">
        <f t="shared" si="1"/>
        <v>15.39157641892735</v>
      </c>
      <c r="F18" s="154">
        <f t="shared" si="2"/>
        <v>236.90062465968049</v>
      </c>
      <c r="G18" s="154">
        <f t="shared" si="3"/>
        <v>0.23679348336811309</v>
      </c>
      <c r="H18" s="154">
        <f>AVERAGE(E$3:E18)</f>
        <v>13.943922535406232</v>
      </c>
      <c r="I18" s="154">
        <f>AVERAGE(F$3:F18)</f>
        <v>276.1722653300327</v>
      </c>
      <c r="J18" s="154">
        <f>AVERAGE(G$3:G18)</f>
        <v>0.31677094195166783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56">
        <v>17</v>
      </c>
      <c r="B19" s="101">
        <f>'1.StatFitPoissNorm'!B18</f>
        <v>47</v>
      </c>
      <c r="C19" s="154">
        <f t="shared" si="4"/>
        <v>49.96134371957406</v>
      </c>
      <c r="D19" s="154">
        <f t="shared" si="0"/>
        <v>-2.9613437195740602</v>
      </c>
      <c r="E19" s="1">
        <f t="shared" si="1"/>
        <v>2.9613437195740602</v>
      </c>
      <c r="F19" s="154">
        <f t="shared" si="2"/>
        <v>8.76955662546073</v>
      </c>
      <c r="G19" s="154">
        <f t="shared" si="3"/>
        <v>6.3007313182426819E-2</v>
      </c>
      <c r="H19" s="154">
        <f>AVERAGE(E$3:E19)</f>
        <v>13.297888487416103</v>
      </c>
      <c r="I19" s="154">
        <f>AVERAGE(F$3:F19)</f>
        <v>260.44269422976373</v>
      </c>
      <c r="J19" s="154">
        <f>AVERAGE(G$3:G19)</f>
        <v>0.30184366967112419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56">
        <v>18</v>
      </c>
      <c r="B20" s="101">
        <f>'1.StatFitPoissNorm'!B19</f>
        <v>53</v>
      </c>
      <c r="C20" s="154">
        <f t="shared" si="4"/>
        <v>49.893441783656883</v>
      </c>
      <c r="D20" s="154">
        <f t="shared" si="0"/>
        <v>3.1065582163431174</v>
      </c>
      <c r="E20" s="1">
        <f t="shared" si="1"/>
        <v>3.1065582163431174</v>
      </c>
      <c r="F20" s="154">
        <f t="shared" si="2"/>
        <v>9.6507039515289303</v>
      </c>
      <c r="G20" s="154">
        <f t="shared" si="3"/>
        <v>5.861430596873806E-2</v>
      </c>
      <c r="H20" s="154">
        <f>AVERAGE(E$3:E20)</f>
        <v>12.731703472356493</v>
      </c>
      <c r="I20" s="154">
        <f>AVERAGE(F$3:F20)</f>
        <v>246.50980588097295</v>
      </c>
      <c r="J20" s="154">
        <f>AVERAGE(G$3:G20)</f>
        <v>0.28833092724321385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56">
        <v>19</v>
      </c>
      <c r="B21" s="101">
        <f>'1.StatFitPoissNorm'!B20</f>
        <v>90</v>
      </c>
      <c r="C21" s="154">
        <f t="shared" si="4"/>
        <v>49.964673405820442</v>
      </c>
      <c r="D21" s="154">
        <f t="shared" si="0"/>
        <v>40.035326594179558</v>
      </c>
      <c r="E21" s="1">
        <f t="shared" si="1"/>
        <v>40.035326594179558</v>
      </c>
      <c r="F21" s="154">
        <f t="shared" si="2"/>
        <v>1602.827375502621</v>
      </c>
      <c r="G21" s="154">
        <f t="shared" si="3"/>
        <v>0.44483696215755064</v>
      </c>
      <c r="H21" s="154">
        <f>AVERAGE(E$3:E21)</f>
        <v>14.168736268241915</v>
      </c>
      <c r="I21" s="154">
        <f>AVERAGE(F$3:F21)</f>
        <v>317.89494112421761</v>
      </c>
      <c r="J21" s="154">
        <f>AVERAGE(G$3:G21)</f>
        <v>0.29656808697554737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56">
        <v>20</v>
      </c>
      <c r="B22" s="101">
        <f>'1.StatFitPoissNorm'!B21</f>
        <v>56</v>
      </c>
      <c r="C22" s="154">
        <f t="shared" si="4"/>
        <v>50.882660792037228</v>
      </c>
      <c r="D22" s="154">
        <f t="shared" si="0"/>
        <v>5.1173392079627718</v>
      </c>
      <c r="E22" s="1">
        <f t="shared" si="1"/>
        <v>5.1173392079627718</v>
      </c>
      <c r="F22" s="154">
        <f t="shared" si="2"/>
        <v>26.187160569353047</v>
      </c>
      <c r="G22" s="154">
        <f t="shared" si="3"/>
        <v>9.13810572850495E-2</v>
      </c>
      <c r="H22" s="154">
        <f>AVERAGE(E$3:E22)</f>
        <v>13.716166415227956</v>
      </c>
      <c r="I22" s="154">
        <f>AVERAGE(F$3:F22)</f>
        <v>303.30955209647436</v>
      </c>
      <c r="J22" s="154">
        <f>AVERAGE(G$3:G22)</f>
        <v>0.28630873549102248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56">
        <v>21</v>
      </c>
      <c r="B23" s="101">
        <f>'1.StatFitPoissNorm'!B22</f>
        <v>51</v>
      </c>
      <c r="C23" s="154">
        <f t="shared" si="4"/>
        <v>50.999998484608604</v>
      </c>
      <c r="D23" s="154">
        <f t="shared" si="0"/>
        <v>1.5153913963672494E-6</v>
      </c>
      <c r="E23" s="1">
        <f t="shared" si="1"/>
        <v>1.5153913963672494E-6</v>
      </c>
      <c r="F23" s="154">
        <f t="shared" si="2"/>
        <v>2.2964110841838819E-12</v>
      </c>
      <c r="G23" s="154">
        <f t="shared" si="3"/>
        <v>2.9713556791514694E-8</v>
      </c>
      <c r="H23" s="154">
        <f>AVERAGE(E$3:E23)</f>
        <v>13.06301570571193</v>
      </c>
      <c r="I23" s="154">
        <f>AVERAGE(F$3:F23)</f>
        <v>288.86624009188046</v>
      </c>
      <c r="J23" s="154">
        <f>AVERAGE(G$3:G23)</f>
        <v>0.27267498759685749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56">
        <v>22</v>
      </c>
      <c r="B24" s="101">
        <f>'1.StatFitPoissNorm'!B23</f>
        <v>40</v>
      </c>
      <c r="C24" s="154">
        <f t="shared" si="4"/>
        <v>50.999998519355671</v>
      </c>
      <c r="D24" s="154">
        <f t="shared" si="0"/>
        <v>-10.999998519355671</v>
      </c>
      <c r="E24" s="1">
        <f t="shared" si="1"/>
        <v>10.999998519355671</v>
      </c>
      <c r="F24" s="154">
        <f t="shared" si="2"/>
        <v>120.99996742582695</v>
      </c>
      <c r="G24" s="154">
        <f t="shared" si="3"/>
        <v>0.27499996298389179</v>
      </c>
      <c r="H24" s="154">
        <f>AVERAGE(E$3:E24)</f>
        <v>12.969242197241188</v>
      </c>
      <c r="I24" s="154">
        <f>AVERAGE(F$3:F24)</f>
        <v>281.23595497069624</v>
      </c>
      <c r="J24" s="154">
        <f>AVERAGE(G$3:G24)</f>
        <v>0.27278066829626813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56">
        <v>23</v>
      </c>
      <c r="B25" s="101">
        <f>'1.StatFitPoissNorm'!B24</f>
        <v>61</v>
      </c>
      <c r="C25" s="154">
        <f t="shared" si="4"/>
        <v>50.747774777270855</v>
      </c>
      <c r="D25" s="154">
        <f t="shared" si="0"/>
        <v>10.252225222729145</v>
      </c>
      <c r="E25" s="1">
        <f t="shared" si="1"/>
        <v>10.252225222729145</v>
      </c>
      <c r="F25" s="154">
        <f t="shared" si="2"/>
        <v>105.10812201756366</v>
      </c>
      <c r="G25" s="154">
        <f t="shared" si="3"/>
        <v>0.16806926594637941</v>
      </c>
      <c r="H25" s="154">
        <f>AVERAGE(E$3:E25)</f>
        <v>12.851111024436317</v>
      </c>
      <c r="I25" s="154">
        <f>AVERAGE(F$3:F25)</f>
        <v>273.57822310316874</v>
      </c>
      <c r="J25" s="154">
        <f>AVERAGE(G$3:G25)</f>
        <v>0.26822799862888169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56">
        <v>24</v>
      </c>
      <c r="B26" s="101">
        <f>'1.StatFitPoissNorm'!B25</f>
        <v>72</v>
      </c>
      <c r="C26" s="154">
        <f t="shared" si="4"/>
        <v>50.982852500765368</v>
      </c>
      <c r="D26" s="154">
        <f t="shared" si="0"/>
        <v>21.017147499234632</v>
      </c>
      <c r="E26" s="1">
        <f t="shared" si="1"/>
        <v>21.017147499234632</v>
      </c>
      <c r="F26" s="154">
        <f t="shared" si="2"/>
        <v>441.72048900458452</v>
      </c>
      <c r="G26" s="154">
        <f t="shared" si="3"/>
        <v>0.29190482637825876</v>
      </c>
      <c r="H26" s="154">
        <f>AVERAGE(E$3:E26)</f>
        <v>13.191362544219579</v>
      </c>
      <c r="I26" s="154">
        <f>AVERAGE(F$3:F26)</f>
        <v>280.58415084906102</v>
      </c>
      <c r="J26" s="154">
        <f>AVERAGE(G$3:G26)</f>
        <v>0.26921453311843907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56">
        <v>25</v>
      </c>
      <c r="B27" s="101">
        <f>'1.StatFitPoissNorm'!B26</f>
        <v>39</v>
      </c>
      <c r="C27" s="154">
        <f t="shared" si="4"/>
        <v>51.464763801105804</v>
      </c>
      <c r="D27" s="154">
        <f t="shared" si="0"/>
        <v>-12.464763801105804</v>
      </c>
      <c r="E27" s="1">
        <f t="shared" si="1"/>
        <v>12.464763801105804</v>
      </c>
      <c r="F27" s="154">
        <f t="shared" si="2"/>
        <v>155.37033661735759</v>
      </c>
      <c r="G27" s="154">
        <f t="shared" si="3"/>
        <v>0.31960932823348215</v>
      </c>
      <c r="H27" s="154">
        <f>AVERAGE(E$3:E27)</f>
        <v>13.162298594495027</v>
      </c>
      <c r="I27" s="154">
        <f>AVERAGE(F$3:F27)</f>
        <v>275.57559827979293</v>
      </c>
      <c r="J27" s="154">
        <f>AVERAGE(G$3:G27)</f>
        <v>0.27123032492304078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56">
        <v>26</v>
      </c>
      <c r="B28" s="101">
        <f>'1.StatFitPoissNorm'!B27</f>
        <v>31</v>
      </c>
      <c r="C28" s="154">
        <f t="shared" si="4"/>
        <v>51.178953819896606</v>
      </c>
      <c r="D28" s="154">
        <f t="shared" si="0"/>
        <v>-20.178953819896606</v>
      </c>
      <c r="E28" s="1">
        <f t="shared" si="1"/>
        <v>20.178953819896606</v>
      </c>
      <c r="F28" s="154">
        <f t="shared" si="2"/>
        <v>407.19017726551982</v>
      </c>
      <c r="G28" s="154">
        <f t="shared" si="3"/>
        <v>0.65093399419021314</v>
      </c>
      <c r="H28" s="154">
        <f>AVERAGE(E$3:E28)</f>
        <v>13.432169949318165</v>
      </c>
      <c r="I28" s="154">
        <f>AVERAGE(F$3:F28)</f>
        <v>280.63769747155163</v>
      </c>
      <c r="J28" s="154">
        <f>AVERAGE(G$3:G28)</f>
        <v>0.2858343122025474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56">
        <v>27</v>
      </c>
      <c r="B29" s="101">
        <f>'1.StatFitPoissNorm'!B28</f>
        <v>62</v>
      </c>
      <c r="C29" s="154">
        <f t="shared" si="4"/>
        <v>50.716261826360842</v>
      </c>
      <c r="D29" s="154">
        <f t="shared" si="0"/>
        <v>11.283738173639158</v>
      </c>
      <c r="E29" s="1">
        <f t="shared" si="1"/>
        <v>11.283738173639158</v>
      </c>
      <c r="F29" s="154">
        <f t="shared" si="2"/>
        <v>127.32274717124156</v>
      </c>
      <c r="G29" s="154">
        <f t="shared" si="3"/>
        <v>0.18199577699417996</v>
      </c>
      <c r="H29" s="154">
        <f>AVERAGE(E$3:E29)</f>
        <v>13.352598402070795</v>
      </c>
      <c r="I29" s="154">
        <f>AVERAGE(F$3:F29)</f>
        <v>274.95936597894757</v>
      </c>
      <c r="J29" s="154">
        <f>AVERAGE(G$3:G29)</f>
        <v>0.28198844052816341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56">
        <v>28</v>
      </c>
      <c r="B30" s="101">
        <f>'1.StatFitPoissNorm'!B29</f>
        <v>48</v>
      </c>
      <c r="C30" s="154">
        <f t="shared" si="4"/>
        <v>50.974991558174239</v>
      </c>
      <c r="D30" s="154">
        <f t="shared" si="0"/>
        <v>-2.9749915581742385</v>
      </c>
      <c r="E30" s="1">
        <f t="shared" si="1"/>
        <v>2.9749915581742385</v>
      </c>
      <c r="F30" s="154">
        <f t="shared" si="2"/>
        <v>8.8505747712079845</v>
      </c>
      <c r="G30" s="154">
        <f t="shared" si="3"/>
        <v>6.1978990795296639E-2</v>
      </c>
      <c r="H30" s="154">
        <f>AVERAGE(E$3:E30)</f>
        <v>12.981969586217346</v>
      </c>
      <c r="I30" s="154">
        <f>AVERAGE(F$3:F30)</f>
        <v>265.45548057867114</v>
      </c>
      <c r="J30" s="154">
        <f>AVERAGE(G$3:G30)</f>
        <v>0.27413096018056099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55">
        <v>29</v>
      </c>
      <c r="B31"/>
      <c r="C31" s="154">
        <f t="shared" si="4"/>
        <v>50.906776685040107</v>
      </c>
      <c r="D31" s="142"/>
      <c r="E31" s="1"/>
      <c r="F31" s="154"/>
      <c r="G31" s="154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9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K22" sqref="K22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10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31" t="s">
        <v>56</v>
      </c>
      <c r="G1" s="31" t="s">
        <v>57</v>
      </c>
      <c r="H1" s="31" t="s">
        <v>58</v>
      </c>
      <c r="I1" s="31" t="s">
        <v>59</v>
      </c>
    </row>
    <row r="2" spans="1:16" ht="15.75" thickBot="1" x14ac:dyDescent="0.3">
      <c r="A2" s="23" t="s">
        <v>25</v>
      </c>
      <c r="B2" s="25" t="s">
        <v>0</v>
      </c>
      <c r="C2" s="25" t="s">
        <v>26</v>
      </c>
      <c r="D2" s="24" t="s">
        <v>27</v>
      </c>
      <c r="E2" s="25" t="s">
        <v>55</v>
      </c>
      <c r="F2" s="1">
        <f>AVERAGE(B3:B52)</f>
        <v>0</v>
      </c>
      <c r="G2" s="29">
        <f>SUM(D3:D52)</f>
        <v>0</v>
      </c>
      <c r="H2" s="29">
        <f>SUM(E3:E52)</f>
        <v>0</v>
      </c>
      <c r="I2" t="e">
        <f>1-G2/H2</f>
        <v>#DIV/0!</v>
      </c>
      <c r="J2" t="s">
        <v>28</v>
      </c>
      <c r="P2" t="s">
        <v>43</v>
      </c>
    </row>
    <row r="3" spans="1:16" ht="15.75" thickBot="1" x14ac:dyDescent="0.3">
      <c r="A3" s="26">
        <v>1</v>
      </c>
      <c r="B3" s="70">
        <f>'1.StatFitPoissNorm'!C3</f>
        <v>0</v>
      </c>
      <c r="C3" s="71">
        <f>$K$20+$K$21*A3</f>
        <v>0</v>
      </c>
      <c r="D3" s="27">
        <f>(B3-C3)^2</f>
        <v>0</v>
      </c>
      <c r="E3" s="72">
        <f>(B3-$F$2)^2</f>
        <v>0</v>
      </c>
      <c r="F3"/>
      <c r="G3"/>
      <c r="H3"/>
    </row>
    <row r="4" spans="1:16" x14ac:dyDescent="0.25">
      <c r="A4" s="26">
        <v>2</v>
      </c>
      <c r="B4" s="70">
        <f>'1.StatFitPoissNorm'!C4</f>
        <v>0</v>
      </c>
      <c r="C4" s="71">
        <f t="shared" ref="C4:C52" si="0">$K$20+$K$21*A4</f>
        <v>0</v>
      </c>
      <c r="D4" s="27">
        <f t="shared" ref="D4:D34" si="1">(B4-C4)^2</f>
        <v>0</v>
      </c>
      <c r="E4" s="72">
        <f t="shared" ref="E4:E34" si="2">(B4-$F$2)^2</f>
        <v>0</v>
      </c>
      <c r="F4" s="30"/>
      <c r="G4" s="30"/>
      <c r="H4" s="30"/>
      <c r="J4" s="12" t="s">
        <v>29</v>
      </c>
      <c r="K4" s="12"/>
    </row>
    <row r="5" spans="1:16" x14ac:dyDescent="0.25">
      <c r="A5" s="26">
        <v>3</v>
      </c>
      <c r="B5" s="70">
        <f>'1.StatFitPoissNorm'!C5</f>
        <v>0</v>
      </c>
      <c r="C5" s="71">
        <f t="shared" si="0"/>
        <v>0</v>
      </c>
      <c r="D5" s="27">
        <f t="shared" si="1"/>
        <v>0</v>
      </c>
      <c r="E5" s="72">
        <f t="shared" si="2"/>
        <v>0</v>
      </c>
      <c r="F5" s="30"/>
      <c r="G5" s="30"/>
      <c r="H5" s="30"/>
      <c r="I5" s="13" t="s">
        <v>30</v>
      </c>
      <c r="J5" s="14" t="s">
        <v>31</v>
      </c>
      <c r="K5" s="15">
        <v>0.32299932660652342</v>
      </c>
      <c r="L5" s="16" t="e">
        <f>CORREL(A3:A30,B3:B30)</f>
        <v>#DIV/0!</v>
      </c>
    </row>
    <row r="6" spans="1:16" x14ac:dyDescent="0.25">
      <c r="A6" s="26">
        <v>4</v>
      </c>
      <c r="B6" s="70">
        <f>'1.StatFitPoissNorm'!C6</f>
        <v>0</v>
      </c>
      <c r="C6" s="71">
        <f t="shared" si="0"/>
        <v>0</v>
      </c>
      <c r="D6" s="27">
        <f t="shared" si="1"/>
        <v>0</v>
      </c>
      <c r="E6" s="72">
        <f t="shared" si="2"/>
        <v>0</v>
      </c>
      <c r="F6" s="30"/>
      <c r="G6" s="30"/>
      <c r="H6" s="30"/>
      <c r="I6" s="13" t="s">
        <v>32</v>
      </c>
      <c r="J6" s="14" t="s">
        <v>33</v>
      </c>
      <c r="K6" s="15">
        <v>0.10432856498826758</v>
      </c>
      <c r="L6" s="16" t="e">
        <f>L5^2</f>
        <v>#DIV/0!</v>
      </c>
      <c r="M6" s="76" t="e">
        <f>1-G2/H2</f>
        <v>#DIV/0!</v>
      </c>
    </row>
    <row r="7" spans="1:16" x14ac:dyDescent="0.25">
      <c r="A7" s="26">
        <v>5</v>
      </c>
      <c r="B7" s="70">
        <f>'1.StatFitPoissNorm'!C7</f>
        <v>0</v>
      </c>
      <c r="C7" s="71">
        <f t="shared" si="0"/>
        <v>0</v>
      </c>
      <c r="D7" s="27">
        <f t="shared" si="1"/>
        <v>0</v>
      </c>
      <c r="E7" s="72">
        <f t="shared" si="2"/>
        <v>0</v>
      </c>
      <c r="F7" s="30"/>
      <c r="G7" s="30"/>
      <c r="H7" s="30"/>
      <c r="J7" s="17" t="s">
        <v>34</v>
      </c>
      <c r="K7" s="18">
        <v>8.566874342552315E-2</v>
      </c>
    </row>
    <row r="8" spans="1:16" x14ac:dyDescent="0.25">
      <c r="A8" s="26">
        <v>6</v>
      </c>
      <c r="B8" s="70">
        <f>'1.StatFitPoissNorm'!C8</f>
        <v>0</v>
      </c>
      <c r="C8" s="71">
        <f t="shared" si="0"/>
        <v>0</v>
      </c>
      <c r="D8" s="27">
        <f t="shared" si="1"/>
        <v>0</v>
      </c>
      <c r="E8" s="72">
        <f t="shared" si="2"/>
        <v>0</v>
      </c>
      <c r="F8" s="30"/>
      <c r="G8" s="30"/>
      <c r="H8" s="30"/>
      <c r="J8" s="14" t="s">
        <v>35</v>
      </c>
      <c r="K8" s="15">
        <v>17.721983000572738</v>
      </c>
      <c r="L8" s="16">
        <f>SQRT(SUM(D3:D30)/(COUNT(D3:D30)-2))</f>
        <v>0</v>
      </c>
    </row>
    <row r="9" spans="1:16" ht="15.75" thickBot="1" x14ac:dyDescent="0.3">
      <c r="A9" s="26">
        <v>7</v>
      </c>
      <c r="B9" s="70">
        <f>'1.StatFitPoissNorm'!C9</f>
        <v>0</v>
      </c>
      <c r="C9" s="71">
        <f t="shared" si="0"/>
        <v>0</v>
      </c>
      <c r="D9" s="27">
        <f t="shared" si="1"/>
        <v>0</v>
      </c>
      <c r="E9" s="72">
        <f t="shared" si="2"/>
        <v>0</v>
      </c>
      <c r="F9" s="30"/>
      <c r="G9" s="30"/>
      <c r="H9" s="30"/>
      <c r="J9" s="19" t="s">
        <v>36</v>
      </c>
      <c r="K9" s="19">
        <v>50</v>
      </c>
      <c r="L9" s="16">
        <f>COUNT(B3:B30)</f>
        <v>28</v>
      </c>
    </row>
    <row r="10" spans="1:16" x14ac:dyDescent="0.25">
      <c r="A10" s="26">
        <v>8</v>
      </c>
      <c r="B10" s="70">
        <f>'1.StatFitPoissNorm'!C10</f>
        <v>0</v>
      </c>
      <c r="C10" s="71">
        <f t="shared" si="0"/>
        <v>0</v>
      </c>
      <c r="D10" s="27">
        <f t="shared" si="1"/>
        <v>0</v>
      </c>
      <c r="E10" s="72">
        <f t="shared" si="2"/>
        <v>0</v>
      </c>
      <c r="F10" s="30"/>
      <c r="G10" s="30"/>
      <c r="H10" s="30"/>
    </row>
    <row r="11" spans="1:16" ht="15.75" thickBot="1" x14ac:dyDescent="0.3">
      <c r="A11" s="26">
        <v>9</v>
      </c>
      <c r="B11" s="70">
        <f>'1.StatFitPoissNorm'!C11</f>
        <v>0</v>
      </c>
      <c r="C11" s="71">
        <f t="shared" si="0"/>
        <v>0</v>
      </c>
      <c r="D11" s="27">
        <f t="shared" si="1"/>
        <v>0</v>
      </c>
      <c r="E11" s="72">
        <f t="shared" si="2"/>
        <v>0</v>
      </c>
      <c r="F11" s="30"/>
      <c r="G11" s="30"/>
      <c r="H11" s="30"/>
      <c r="J11" t="s">
        <v>37</v>
      </c>
    </row>
    <row r="12" spans="1:16" x14ac:dyDescent="0.25">
      <c r="A12" s="26">
        <v>10</v>
      </c>
      <c r="B12" s="70">
        <f>'1.StatFitPoissNorm'!C12</f>
        <v>0</v>
      </c>
      <c r="C12" s="71">
        <f t="shared" si="0"/>
        <v>0</v>
      </c>
      <c r="D12" s="27">
        <f t="shared" si="1"/>
        <v>0</v>
      </c>
      <c r="E12" s="72">
        <f t="shared" si="2"/>
        <v>0</v>
      </c>
      <c r="F12" s="30"/>
      <c r="G12" s="30"/>
      <c r="H12" s="30"/>
      <c r="J12" s="20"/>
      <c r="K12" s="20" t="s">
        <v>38</v>
      </c>
      <c r="L12" s="20" t="s">
        <v>39</v>
      </c>
      <c r="M12" s="20" t="s">
        <v>40</v>
      </c>
      <c r="N12" s="20" t="s">
        <v>41</v>
      </c>
      <c r="O12" s="20" t="s">
        <v>42</v>
      </c>
    </row>
    <row r="13" spans="1:16" x14ac:dyDescent="0.25">
      <c r="A13" s="26">
        <v>11</v>
      </c>
      <c r="B13" s="70">
        <f>'1.StatFitPoissNorm'!C13</f>
        <v>0</v>
      </c>
      <c r="C13" s="71">
        <f t="shared" si="0"/>
        <v>0</v>
      </c>
      <c r="D13" s="27">
        <f t="shared" si="1"/>
        <v>0</v>
      </c>
      <c r="E13" s="72">
        <f t="shared" si="2"/>
        <v>0</v>
      </c>
      <c r="F13" s="30"/>
      <c r="G13" s="30"/>
      <c r="H13" s="30"/>
      <c r="J13" s="17" t="s">
        <v>43</v>
      </c>
      <c r="K13" s="52">
        <v>1</v>
      </c>
      <c r="L13" s="73">
        <v>1755.9832893157291</v>
      </c>
      <c r="M13" s="73">
        <v>1755.9832893157291</v>
      </c>
      <c r="N13" s="73">
        <v>5.5910805276169686</v>
      </c>
      <c r="O13" s="73">
        <v>2.2144150363479678E-2</v>
      </c>
    </row>
    <row r="14" spans="1:16" x14ac:dyDescent="0.25">
      <c r="A14" s="26">
        <v>12</v>
      </c>
      <c r="B14" s="70">
        <f>'1.StatFitPoissNorm'!C14</f>
        <v>0</v>
      </c>
      <c r="C14" s="71">
        <f t="shared" si="0"/>
        <v>0</v>
      </c>
      <c r="D14" s="27">
        <f t="shared" si="1"/>
        <v>0</v>
      </c>
      <c r="E14" s="72">
        <f t="shared" si="2"/>
        <v>0</v>
      </c>
      <c r="F14" s="30"/>
      <c r="G14" s="30"/>
      <c r="H14" s="30"/>
      <c r="J14" s="17" t="s">
        <v>44</v>
      </c>
      <c r="K14" s="52">
        <v>48</v>
      </c>
      <c r="L14" s="73">
        <v>15075.296710684277</v>
      </c>
      <c r="M14" s="73">
        <v>314.06868147258911</v>
      </c>
      <c r="N14" s="73"/>
      <c r="O14" s="73"/>
    </row>
    <row r="15" spans="1:16" ht="15.75" thickBot="1" x14ac:dyDescent="0.3">
      <c r="A15" s="26">
        <v>13</v>
      </c>
      <c r="B15" s="70">
        <f>'1.StatFitPoissNorm'!C15</f>
        <v>0</v>
      </c>
      <c r="C15" s="71">
        <f t="shared" si="0"/>
        <v>0</v>
      </c>
      <c r="D15" s="27">
        <f t="shared" si="1"/>
        <v>0</v>
      </c>
      <c r="E15" s="72">
        <f t="shared" si="2"/>
        <v>0</v>
      </c>
      <c r="F15" s="30"/>
      <c r="G15" s="30"/>
      <c r="H15" s="30"/>
      <c r="J15" s="21" t="s">
        <v>45</v>
      </c>
      <c r="K15" s="74">
        <v>49</v>
      </c>
      <c r="L15" s="75">
        <v>16831.280000000006</v>
      </c>
      <c r="M15" s="75"/>
      <c r="N15" s="75"/>
      <c r="O15" s="75"/>
    </row>
    <row r="16" spans="1:16" ht="15.75" thickBot="1" x14ac:dyDescent="0.3">
      <c r="A16" s="26">
        <v>14</v>
      </c>
      <c r="B16" s="70">
        <f>'1.StatFitPoissNorm'!C16</f>
        <v>0</v>
      </c>
      <c r="C16" s="71">
        <f t="shared" si="0"/>
        <v>0</v>
      </c>
      <c r="D16" s="27">
        <f t="shared" si="1"/>
        <v>0</v>
      </c>
      <c r="E16" s="72">
        <f t="shared" si="2"/>
        <v>0</v>
      </c>
      <c r="F16" s="30"/>
      <c r="G16" s="30"/>
      <c r="H16" s="30"/>
    </row>
    <row r="17" spans="1:16" x14ac:dyDescent="0.25">
      <c r="A17" s="26">
        <v>15</v>
      </c>
      <c r="B17" s="70">
        <f>'1.StatFitPoissNorm'!C17</f>
        <v>0</v>
      </c>
      <c r="C17" s="71">
        <f t="shared" si="0"/>
        <v>0</v>
      </c>
      <c r="D17" s="27">
        <f t="shared" si="1"/>
        <v>0</v>
      </c>
      <c r="E17" s="72">
        <f t="shared" si="2"/>
        <v>0</v>
      </c>
      <c r="F17" s="30"/>
      <c r="G17" s="30"/>
      <c r="H17" s="30"/>
      <c r="J17" s="20"/>
      <c r="K17" s="20" t="s">
        <v>46</v>
      </c>
      <c r="L17" s="20" t="s">
        <v>35</v>
      </c>
      <c r="M17" s="20" t="s">
        <v>47</v>
      </c>
      <c r="N17" s="20" t="s">
        <v>48</v>
      </c>
      <c r="O17" s="20" t="s">
        <v>49</v>
      </c>
      <c r="P17" s="20" t="s">
        <v>50</v>
      </c>
    </row>
    <row r="18" spans="1:16" x14ac:dyDescent="0.25">
      <c r="A18" s="26">
        <v>16</v>
      </c>
      <c r="B18" s="70">
        <f>'1.StatFitPoissNorm'!C18</f>
        <v>0</v>
      </c>
      <c r="C18" s="71">
        <f t="shared" si="0"/>
        <v>0</v>
      </c>
      <c r="D18" s="27">
        <f t="shared" si="1"/>
        <v>0</v>
      </c>
      <c r="E18" s="72">
        <f t="shared" si="2"/>
        <v>0</v>
      </c>
      <c r="F18" s="30"/>
      <c r="G18" s="30"/>
      <c r="H18" s="30"/>
      <c r="I18" s="13" t="s">
        <v>51</v>
      </c>
      <c r="J18" s="14" t="s">
        <v>52</v>
      </c>
      <c r="K18" s="18">
        <v>19.408163265306122</v>
      </c>
      <c r="L18" s="73">
        <v>5.0886778547249945</v>
      </c>
      <c r="M18" s="73">
        <v>3.8139893739363053</v>
      </c>
      <c r="N18" s="73">
        <v>3.9045739200275012E-4</v>
      </c>
      <c r="O18" s="73">
        <v>9.1766907002433395</v>
      </c>
      <c r="P18" s="73">
        <v>29.639635830368903</v>
      </c>
    </row>
    <row r="19" spans="1:16" ht="15.75" thickBot="1" x14ac:dyDescent="0.3">
      <c r="A19" s="26">
        <v>17</v>
      </c>
      <c r="B19" s="70">
        <f>'1.StatFitPoissNorm'!C19</f>
        <v>0</v>
      </c>
      <c r="C19" s="71">
        <f t="shared" si="0"/>
        <v>0</v>
      </c>
      <c r="D19" s="27">
        <f t="shared" si="1"/>
        <v>0</v>
      </c>
      <c r="E19" s="72">
        <f t="shared" si="2"/>
        <v>0</v>
      </c>
      <c r="F19" s="30"/>
      <c r="G19" s="30"/>
      <c r="H19" s="30"/>
      <c r="I19" s="13" t="s">
        <v>53</v>
      </c>
      <c r="J19" s="19" t="s">
        <v>54</v>
      </c>
      <c r="K19" s="22">
        <v>0.41066026410564221</v>
      </c>
      <c r="L19" s="75">
        <v>0.17367400060101817</v>
      </c>
      <c r="M19" s="75">
        <v>2.3645465797097249</v>
      </c>
      <c r="N19" s="77">
        <v>2.2144150363479765E-2</v>
      </c>
      <c r="O19" s="77">
        <v>6.146528200158341E-2</v>
      </c>
      <c r="P19" s="77">
        <v>0.75985524620970102</v>
      </c>
    </row>
    <row r="20" spans="1:16" x14ac:dyDescent="0.25">
      <c r="A20" s="26">
        <v>18</v>
      </c>
      <c r="B20" s="70">
        <f>'1.StatFitPoissNorm'!C20</f>
        <v>0</v>
      </c>
      <c r="C20" s="71">
        <f t="shared" si="0"/>
        <v>0</v>
      </c>
      <c r="D20" s="27">
        <f t="shared" si="1"/>
        <v>0</v>
      </c>
      <c r="E20" s="72">
        <f t="shared" si="2"/>
        <v>0</v>
      </c>
      <c r="F20" s="30"/>
      <c r="G20" s="30"/>
      <c r="H20" s="30"/>
      <c r="J20" s="16" t="s">
        <v>52</v>
      </c>
      <c r="K20" s="16">
        <f>INTERCEPT(B3:B30,A3:A30)</f>
        <v>0</v>
      </c>
    </row>
    <row r="21" spans="1:16" x14ac:dyDescent="0.25">
      <c r="A21" s="26">
        <v>19</v>
      </c>
      <c r="B21" s="70">
        <f>'1.StatFitPoissNorm'!C21</f>
        <v>0</v>
      </c>
      <c r="C21" s="71">
        <f t="shared" si="0"/>
        <v>0</v>
      </c>
      <c r="D21" s="27">
        <f t="shared" si="1"/>
        <v>0</v>
      </c>
      <c r="E21" s="72">
        <f t="shared" si="2"/>
        <v>0</v>
      </c>
      <c r="F21" s="30"/>
      <c r="G21" s="30"/>
      <c r="H21" s="30"/>
      <c r="J21" s="16" t="s">
        <v>54</v>
      </c>
      <c r="K21" s="16">
        <f>SLOPE(B3:B30,A3:A30)</f>
        <v>0</v>
      </c>
    </row>
    <row r="22" spans="1:16" x14ac:dyDescent="0.25">
      <c r="A22" s="26">
        <v>20</v>
      </c>
      <c r="B22" s="70">
        <f>'1.StatFitPoissNorm'!C22</f>
        <v>0</v>
      </c>
      <c r="C22" s="71">
        <f t="shared" si="0"/>
        <v>0</v>
      </c>
      <c r="D22" s="27">
        <f t="shared" si="1"/>
        <v>0</v>
      </c>
      <c r="E22" s="72">
        <f t="shared" si="2"/>
        <v>0</v>
      </c>
      <c r="F22" s="30"/>
      <c r="G22" s="30"/>
      <c r="H22" s="30"/>
      <c r="L22" s="28"/>
    </row>
    <row r="23" spans="1:16" x14ac:dyDescent="0.25">
      <c r="A23" s="26">
        <v>21</v>
      </c>
      <c r="B23" s="70">
        <f>'1.StatFitPoissNorm'!C23</f>
        <v>0</v>
      </c>
      <c r="C23" s="71">
        <f t="shared" si="0"/>
        <v>0</v>
      </c>
      <c r="D23" s="27">
        <f t="shared" si="1"/>
        <v>0</v>
      </c>
      <c r="E23" s="72">
        <f t="shared" si="2"/>
        <v>0</v>
      </c>
      <c r="F23" s="30"/>
      <c r="G23" s="30"/>
      <c r="H23" s="30"/>
    </row>
    <row r="24" spans="1:16" x14ac:dyDescent="0.25">
      <c r="A24" s="26">
        <v>22</v>
      </c>
      <c r="B24" s="70">
        <f>'1.StatFitPoissNorm'!C24</f>
        <v>0</v>
      </c>
      <c r="C24" s="71">
        <f t="shared" si="0"/>
        <v>0</v>
      </c>
      <c r="D24" s="27">
        <f t="shared" si="1"/>
        <v>0</v>
      </c>
      <c r="E24" s="72">
        <f t="shared" si="2"/>
        <v>0</v>
      </c>
      <c r="F24" s="30"/>
      <c r="G24" s="30"/>
      <c r="H24" s="30"/>
    </row>
    <row r="25" spans="1:16" x14ac:dyDescent="0.25">
      <c r="A25" s="26">
        <v>23</v>
      </c>
      <c r="B25" s="70">
        <f>'1.StatFitPoissNorm'!C25</f>
        <v>0</v>
      </c>
      <c r="C25" s="71">
        <f t="shared" si="0"/>
        <v>0</v>
      </c>
      <c r="D25" s="27">
        <f t="shared" si="1"/>
        <v>0</v>
      </c>
      <c r="E25" s="72">
        <f t="shared" si="2"/>
        <v>0</v>
      </c>
      <c r="F25" s="30"/>
      <c r="G25" s="30"/>
      <c r="H25" s="30"/>
    </row>
    <row r="26" spans="1:16" x14ac:dyDescent="0.25">
      <c r="A26" s="26">
        <v>24</v>
      </c>
      <c r="B26" s="70">
        <f>'1.StatFitPoissNorm'!C26</f>
        <v>0</v>
      </c>
      <c r="C26" s="71">
        <f t="shared" si="0"/>
        <v>0</v>
      </c>
      <c r="D26" s="27">
        <f t="shared" si="1"/>
        <v>0</v>
      </c>
      <c r="E26" s="72">
        <f t="shared" si="2"/>
        <v>0</v>
      </c>
      <c r="F26" s="30"/>
      <c r="G26" s="30"/>
      <c r="H26" s="30"/>
    </row>
    <row r="27" spans="1:16" x14ac:dyDescent="0.25">
      <c r="A27" s="26">
        <v>25</v>
      </c>
      <c r="B27" s="70">
        <f>'1.StatFitPoissNorm'!C27</f>
        <v>0</v>
      </c>
      <c r="C27" s="71">
        <f t="shared" si="0"/>
        <v>0</v>
      </c>
      <c r="D27" s="27">
        <f t="shared" si="1"/>
        <v>0</v>
      </c>
      <c r="E27" s="72">
        <f t="shared" si="2"/>
        <v>0</v>
      </c>
      <c r="F27" s="30"/>
      <c r="G27" s="30"/>
      <c r="H27" s="30"/>
    </row>
    <row r="28" spans="1:16" x14ac:dyDescent="0.25">
      <c r="A28" s="26">
        <v>26</v>
      </c>
      <c r="B28" s="70">
        <f>'1.StatFitPoissNorm'!C28</f>
        <v>0</v>
      </c>
      <c r="C28" s="71">
        <f t="shared" si="0"/>
        <v>0</v>
      </c>
      <c r="D28" s="27">
        <f t="shared" si="1"/>
        <v>0</v>
      </c>
      <c r="E28" s="72">
        <f t="shared" si="2"/>
        <v>0</v>
      </c>
      <c r="F28" s="30"/>
      <c r="G28" s="30"/>
      <c r="H28" s="30"/>
    </row>
    <row r="29" spans="1:16" x14ac:dyDescent="0.25">
      <c r="A29" s="26">
        <v>27</v>
      </c>
      <c r="B29" s="70">
        <f>'1.StatFitPoissNorm'!C29</f>
        <v>0</v>
      </c>
      <c r="C29" s="71">
        <f t="shared" si="0"/>
        <v>0</v>
      </c>
      <c r="D29" s="27">
        <f t="shared" si="1"/>
        <v>0</v>
      </c>
      <c r="E29" s="72">
        <f t="shared" si="2"/>
        <v>0</v>
      </c>
      <c r="F29" s="30"/>
      <c r="G29" s="30"/>
      <c r="H29" s="30"/>
    </row>
    <row r="30" spans="1:16" x14ac:dyDescent="0.25">
      <c r="A30" s="26">
        <v>28</v>
      </c>
      <c r="B30" s="70">
        <f>'1.StatFitPoissNorm'!C30</f>
        <v>0</v>
      </c>
      <c r="C30" s="71">
        <f t="shared" si="0"/>
        <v>0</v>
      </c>
      <c r="D30" s="27">
        <f t="shared" si="1"/>
        <v>0</v>
      </c>
      <c r="E30" s="72">
        <f t="shared" si="2"/>
        <v>0</v>
      </c>
      <c r="F30" s="30"/>
      <c r="G30" s="30"/>
      <c r="H30" s="30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9" t="e">
        <f>1-G2/H2</f>
        <v>#DIV/0!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3.14062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133</v>
      </c>
      <c r="K1" s="153">
        <v>1</v>
      </c>
      <c r="L1" t="s">
        <v>134</v>
      </c>
      <c r="M1">
        <v>0</v>
      </c>
    </row>
    <row r="2" spans="1:43" ht="17.25" thickBot="1" x14ac:dyDescent="0.35">
      <c r="A2" s="90" t="s">
        <v>4</v>
      </c>
      <c r="B2" s="92" t="s">
        <v>19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</v>
      </c>
      <c r="I2" s="1" t="s">
        <v>131</v>
      </c>
      <c r="J2" s="1" t="s">
        <v>132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56">
        <v>1</v>
      </c>
      <c r="B3" s="102">
        <f>'1.StatFitPoissNorm'!C3</f>
        <v>0</v>
      </c>
      <c r="C3" s="1">
        <f>B3</f>
        <v>0</v>
      </c>
      <c r="D3" s="154">
        <f>B3-C3</f>
        <v>0</v>
      </c>
      <c r="E3" s="1">
        <f t="shared" ref="E3:E30" si="0">ABS(D3)</f>
        <v>0</v>
      </c>
      <c r="F3" s="154">
        <f t="shared" ref="F3:F30" si="1">D3^2</f>
        <v>0</v>
      </c>
      <c r="G3" s="154" t="e">
        <f t="shared" ref="G3:G30" si="2">E3/B3</f>
        <v>#DIV/0!</v>
      </c>
      <c r="H3" s="154">
        <f>AVERAGE(E$3:E3)</f>
        <v>0</v>
      </c>
      <c r="I3" s="154">
        <f>AVERAGE(F$3:F3)</f>
        <v>0</v>
      </c>
      <c r="J3" s="154" t="e">
        <f>AVERAGE(G$3:G3)</f>
        <v>#DIV/0!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56">
        <v>2</v>
      </c>
      <c r="B4" s="102">
        <f>'1.StatFitPoissNorm'!C4</f>
        <v>0</v>
      </c>
      <c r="C4" s="154">
        <f t="shared" ref="C4:C31" si="3">(1-$K$1)*C3+$K$1*B3+$M$1</f>
        <v>0</v>
      </c>
      <c r="D4" s="154">
        <f t="shared" ref="D4:D30" si="4">B4-C4</f>
        <v>0</v>
      </c>
      <c r="E4" s="1">
        <f t="shared" si="0"/>
        <v>0</v>
      </c>
      <c r="F4" s="154">
        <f t="shared" si="1"/>
        <v>0</v>
      </c>
      <c r="G4" s="154" t="e">
        <f t="shared" si="2"/>
        <v>#DIV/0!</v>
      </c>
      <c r="H4" s="154">
        <f>AVERAGE(E$3:E4)</f>
        <v>0</v>
      </c>
      <c r="I4" s="154">
        <f>AVERAGE(F$3:F4)</f>
        <v>0</v>
      </c>
      <c r="J4" s="154" t="e">
        <f>AVERAGE(G$3:G4)</f>
        <v>#DIV/0!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56">
        <v>3</v>
      </c>
      <c r="B5" s="102">
        <f>'1.StatFitPoissNorm'!C5</f>
        <v>0</v>
      </c>
      <c r="C5" s="154">
        <f t="shared" si="3"/>
        <v>0</v>
      </c>
      <c r="D5" s="154">
        <f t="shared" si="4"/>
        <v>0</v>
      </c>
      <c r="E5" s="1">
        <f t="shared" si="0"/>
        <v>0</v>
      </c>
      <c r="F5" s="154">
        <f t="shared" si="1"/>
        <v>0</v>
      </c>
      <c r="G5" s="154" t="e">
        <f t="shared" si="2"/>
        <v>#DIV/0!</v>
      </c>
      <c r="H5" s="154">
        <f>AVERAGE(E$3:E5)</f>
        <v>0</v>
      </c>
      <c r="I5" s="154">
        <f>AVERAGE(F$3:F5)</f>
        <v>0</v>
      </c>
      <c r="J5" s="154" t="e">
        <f>AVERAGE(G$3:G5)</f>
        <v>#DIV/0!</v>
      </c>
      <c r="K5"/>
      <c r="L5"/>
      <c r="M5" s="153" t="e">
        <f>J30</f>
        <v>#DIV/0!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56">
        <v>4</v>
      </c>
      <c r="B6" s="102">
        <f>'1.StatFitPoissNorm'!C6</f>
        <v>0</v>
      </c>
      <c r="C6" s="154">
        <f t="shared" si="3"/>
        <v>0</v>
      </c>
      <c r="D6" s="154">
        <f t="shared" si="4"/>
        <v>0</v>
      </c>
      <c r="E6" s="1">
        <f t="shared" si="0"/>
        <v>0</v>
      </c>
      <c r="F6" s="154">
        <f t="shared" si="1"/>
        <v>0</v>
      </c>
      <c r="G6" s="154" t="e">
        <f t="shared" si="2"/>
        <v>#DIV/0!</v>
      </c>
      <c r="H6" s="154">
        <f>AVERAGE(E$3:E6)</f>
        <v>0</v>
      </c>
      <c r="I6" s="154">
        <f>AVERAGE(F$3:F6)</f>
        <v>0</v>
      </c>
      <c r="J6" s="154" t="e">
        <f>AVERAGE(G$3:G6)</f>
        <v>#DIV/0!</v>
      </c>
      <c r="K6"/>
      <c r="L6">
        <f>L3</f>
        <v>0</v>
      </c>
      <c r="M6" t="e">
        <f t="dataTable" ref="M6:M16" dt2D="0" dtr="0" r1="K1"/>
        <v>#DIV/0!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56">
        <v>5</v>
      </c>
      <c r="B7" s="102">
        <f>'1.StatFitPoissNorm'!C7</f>
        <v>0</v>
      </c>
      <c r="C7" s="154">
        <f t="shared" si="3"/>
        <v>0</v>
      </c>
      <c r="D7" s="154">
        <f t="shared" si="4"/>
        <v>0</v>
      </c>
      <c r="E7" s="1">
        <f t="shared" si="0"/>
        <v>0</v>
      </c>
      <c r="F7" s="154">
        <f t="shared" si="1"/>
        <v>0</v>
      </c>
      <c r="G7" s="154" t="e">
        <f t="shared" si="2"/>
        <v>#DIV/0!</v>
      </c>
      <c r="H7" s="154">
        <f>AVERAGE(E$3:E7)</f>
        <v>0</v>
      </c>
      <c r="I7" s="154">
        <f>AVERAGE(F$3:F7)</f>
        <v>0</v>
      </c>
      <c r="J7" s="154" t="e">
        <f>AVERAGE(G$3:G7)</f>
        <v>#DIV/0!</v>
      </c>
      <c r="K7"/>
      <c r="L7">
        <f>L6+L$4</f>
        <v>0.1</v>
      </c>
      <c r="M7" t="e">
        <v>#DIV/0!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56">
        <v>6</v>
      </c>
      <c r="B8" s="102">
        <f>'1.StatFitPoissNorm'!C8</f>
        <v>0</v>
      </c>
      <c r="C8" s="154">
        <f t="shared" si="3"/>
        <v>0</v>
      </c>
      <c r="D8" s="154">
        <f t="shared" si="4"/>
        <v>0</v>
      </c>
      <c r="E8" s="1">
        <f t="shared" si="0"/>
        <v>0</v>
      </c>
      <c r="F8" s="154">
        <f t="shared" si="1"/>
        <v>0</v>
      </c>
      <c r="G8" s="154" t="e">
        <f t="shared" si="2"/>
        <v>#DIV/0!</v>
      </c>
      <c r="H8" s="154">
        <f>AVERAGE(E$3:E8)</f>
        <v>0</v>
      </c>
      <c r="I8" s="154">
        <f>AVERAGE(F$3:F8)</f>
        <v>0</v>
      </c>
      <c r="J8" s="154" t="e">
        <f>AVERAGE(G$3:G8)</f>
        <v>#DIV/0!</v>
      </c>
      <c r="K8"/>
      <c r="L8">
        <f t="shared" ref="L8:L16" si="5">L7+L$4</f>
        <v>0.2</v>
      </c>
      <c r="M8" t="e">
        <v>#DIV/0!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56">
        <v>7</v>
      </c>
      <c r="B9" s="102">
        <f>'1.StatFitPoissNorm'!C9</f>
        <v>0</v>
      </c>
      <c r="C9" s="154">
        <f t="shared" si="3"/>
        <v>0</v>
      </c>
      <c r="D9" s="154">
        <f t="shared" si="4"/>
        <v>0</v>
      </c>
      <c r="E9" s="1">
        <f t="shared" si="0"/>
        <v>0</v>
      </c>
      <c r="F9" s="154">
        <f t="shared" si="1"/>
        <v>0</v>
      </c>
      <c r="G9" s="154" t="e">
        <f t="shared" si="2"/>
        <v>#DIV/0!</v>
      </c>
      <c r="H9" s="154">
        <f>AVERAGE(E$3:E9)</f>
        <v>0</v>
      </c>
      <c r="I9" s="154">
        <f>AVERAGE(F$3:F9)</f>
        <v>0</v>
      </c>
      <c r="J9" s="154" t="e">
        <f>AVERAGE(G$3:G9)</f>
        <v>#DIV/0!</v>
      </c>
      <c r="K9"/>
      <c r="L9">
        <f t="shared" si="5"/>
        <v>0.30000000000000004</v>
      </c>
      <c r="M9" t="e">
        <v>#DIV/0!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56">
        <v>8</v>
      </c>
      <c r="B10" s="102">
        <f>'1.StatFitPoissNorm'!C10</f>
        <v>0</v>
      </c>
      <c r="C10" s="154">
        <f t="shared" si="3"/>
        <v>0</v>
      </c>
      <c r="D10" s="154">
        <f t="shared" si="4"/>
        <v>0</v>
      </c>
      <c r="E10" s="1">
        <f t="shared" si="0"/>
        <v>0</v>
      </c>
      <c r="F10" s="154">
        <f t="shared" si="1"/>
        <v>0</v>
      </c>
      <c r="G10" s="154" t="e">
        <f t="shared" si="2"/>
        <v>#DIV/0!</v>
      </c>
      <c r="H10" s="154">
        <f>AVERAGE(E$3:E10)</f>
        <v>0</v>
      </c>
      <c r="I10" s="154">
        <f>AVERAGE(F$3:F10)</f>
        <v>0</v>
      </c>
      <c r="J10" s="154" t="e">
        <f>AVERAGE(G$3:G10)</f>
        <v>#DIV/0!</v>
      </c>
      <c r="K10"/>
      <c r="L10">
        <f t="shared" si="5"/>
        <v>0.4</v>
      </c>
      <c r="M10" t="e">
        <v>#DIV/0!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56">
        <v>9</v>
      </c>
      <c r="B11" s="102">
        <f>'1.StatFitPoissNorm'!C11</f>
        <v>0</v>
      </c>
      <c r="C11" s="154">
        <f t="shared" si="3"/>
        <v>0</v>
      </c>
      <c r="D11" s="154">
        <f t="shared" si="4"/>
        <v>0</v>
      </c>
      <c r="E11" s="1">
        <f t="shared" si="0"/>
        <v>0</v>
      </c>
      <c r="F11" s="154">
        <f t="shared" si="1"/>
        <v>0</v>
      </c>
      <c r="G11" s="154" t="e">
        <f t="shared" si="2"/>
        <v>#DIV/0!</v>
      </c>
      <c r="H11" s="154">
        <f>AVERAGE(E$3:E11)</f>
        <v>0</v>
      </c>
      <c r="I11" s="154">
        <f>AVERAGE(F$3:F11)</f>
        <v>0</v>
      </c>
      <c r="J11" s="154" t="e">
        <f>AVERAGE(G$3:G11)</f>
        <v>#DIV/0!</v>
      </c>
      <c r="K11"/>
      <c r="L11">
        <f t="shared" si="5"/>
        <v>0.5</v>
      </c>
      <c r="M11" t="e">
        <v>#DIV/0!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56">
        <v>10</v>
      </c>
      <c r="B12" s="102">
        <f>'1.StatFitPoissNorm'!C12</f>
        <v>0</v>
      </c>
      <c r="C12" s="154">
        <f t="shared" si="3"/>
        <v>0</v>
      </c>
      <c r="D12" s="154">
        <f t="shared" si="4"/>
        <v>0</v>
      </c>
      <c r="E12" s="1">
        <f t="shared" si="0"/>
        <v>0</v>
      </c>
      <c r="F12" s="154">
        <f t="shared" si="1"/>
        <v>0</v>
      </c>
      <c r="G12" s="154" t="e">
        <f t="shared" si="2"/>
        <v>#DIV/0!</v>
      </c>
      <c r="H12" s="154">
        <f>AVERAGE(E$3:E12)</f>
        <v>0</v>
      </c>
      <c r="I12" s="154">
        <f>AVERAGE(F$3:F12)</f>
        <v>0</v>
      </c>
      <c r="J12" s="154" t="e">
        <f>AVERAGE(G$3:G12)</f>
        <v>#DIV/0!</v>
      </c>
      <c r="K12"/>
      <c r="L12">
        <f t="shared" si="5"/>
        <v>0.6</v>
      </c>
      <c r="M12" t="e">
        <v>#DIV/0!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56">
        <v>11</v>
      </c>
      <c r="B13" s="102">
        <f>'1.StatFitPoissNorm'!C13</f>
        <v>0</v>
      </c>
      <c r="C13" s="154">
        <f t="shared" si="3"/>
        <v>0</v>
      </c>
      <c r="D13" s="154">
        <f t="shared" si="4"/>
        <v>0</v>
      </c>
      <c r="E13" s="1">
        <f t="shared" si="0"/>
        <v>0</v>
      </c>
      <c r="F13" s="154">
        <f t="shared" si="1"/>
        <v>0</v>
      </c>
      <c r="G13" s="154" t="e">
        <f t="shared" si="2"/>
        <v>#DIV/0!</v>
      </c>
      <c r="H13" s="154">
        <f>AVERAGE(E$3:E13)</f>
        <v>0</v>
      </c>
      <c r="I13" s="154">
        <f>AVERAGE(F$3:F13)</f>
        <v>0</v>
      </c>
      <c r="J13" s="154" t="e">
        <f>AVERAGE(G$3:G13)</f>
        <v>#DIV/0!</v>
      </c>
      <c r="K13"/>
      <c r="L13">
        <f t="shared" si="5"/>
        <v>0.7</v>
      </c>
      <c r="M13" t="e">
        <v>#DIV/0!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56">
        <v>12</v>
      </c>
      <c r="B14" s="102">
        <f>'1.StatFitPoissNorm'!C14</f>
        <v>0</v>
      </c>
      <c r="C14" s="154">
        <f t="shared" si="3"/>
        <v>0</v>
      </c>
      <c r="D14" s="154">
        <f t="shared" si="4"/>
        <v>0</v>
      </c>
      <c r="E14" s="1">
        <f t="shared" si="0"/>
        <v>0</v>
      </c>
      <c r="F14" s="154">
        <f t="shared" si="1"/>
        <v>0</v>
      </c>
      <c r="G14" s="154" t="e">
        <f t="shared" si="2"/>
        <v>#DIV/0!</v>
      </c>
      <c r="H14" s="154">
        <f>AVERAGE(E$3:E14)</f>
        <v>0</v>
      </c>
      <c r="I14" s="154">
        <f>AVERAGE(F$3:F14)</f>
        <v>0</v>
      </c>
      <c r="J14" s="154" t="e">
        <f>AVERAGE(G$3:G14)</f>
        <v>#DIV/0!</v>
      </c>
      <c r="K14"/>
      <c r="L14">
        <f t="shared" si="5"/>
        <v>0.79999999999999993</v>
      </c>
      <c r="M14" t="e">
        <v>#DIV/0!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56">
        <v>13</v>
      </c>
      <c r="B15" s="102">
        <f>'1.StatFitPoissNorm'!C15</f>
        <v>0</v>
      </c>
      <c r="C15" s="154">
        <f t="shared" si="3"/>
        <v>0</v>
      </c>
      <c r="D15" s="154">
        <f t="shared" si="4"/>
        <v>0</v>
      </c>
      <c r="E15" s="1">
        <f t="shared" si="0"/>
        <v>0</v>
      </c>
      <c r="F15" s="154">
        <f t="shared" si="1"/>
        <v>0</v>
      </c>
      <c r="G15" s="154" t="e">
        <f t="shared" si="2"/>
        <v>#DIV/0!</v>
      </c>
      <c r="H15" s="154">
        <f>AVERAGE(E$3:E15)</f>
        <v>0</v>
      </c>
      <c r="I15" s="154">
        <f>AVERAGE(F$3:F15)</f>
        <v>0</v>
      </c>
      <c r="J15" s="154" t="e">
        <f>AVERAGE(G$3:G15)</f>
        <v>#DIV/0!</v>
      </c>
      <c r="K15"/>
      <c r="L15">
        <f t="shared" si="5"/>
        <v>0.89999999999999991</v>
      </c>
      <c r="M15" t="e">
        <v>#DIV/0!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56">
        <v>14</v>
      </c>
      <c r="B16" s="102">
        <f>'1.StatFitPoissNorm'!C16</f>
        <v>0</v>
      </c>
      <c r="C16" s="154">
        <f t="shared" si="3"/>
        <v>0</v>
      </c>
      <c r="D16" s="154">
        <f t="shared" si="4"/>
        <v>0</v>
      </c>
      <c r="E16" s="1">
        <f t="shared" si="0"/>
        <v>0</v>
      </c>
      <c r="F16" s="154">
        <f t="shared" si="1"/>
        <v>0</v>
      </c>
      <c r="G16" s="154" t="e">
        <f t="shared" si="2"/>
        <v>#DIV/0!</v>
      </c>
      <c r="H16" s="154">
        <f>AVERAGE(E$3:E16)</f>
        <v>0</v>
      </c>
      <c r="I16" s="154">
        <f>AVERAGE(F$3:F16)</f>
        <v>0</v>
      </c>
      <c r="J16" s="154" t="e">
        <f>AVERAGE(G$3:G16)</f>
        <v>#DIV/0!</v>
      </c>
      <c r="K16" s="10"/>
      <c r="L16">
        <f t="shared" si="5"/>
        <v>0.99999999999999989</v>
      </c>
      <c r="M16" s="10" t="e">
        <v>#DIV/0!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56">
        <v>15</v>
      </c>
      <c r="B17" s="102">
        <f>'1.StatFitPoissNorm'!C17</f>
        <v>0</v>
      </c>
      <c r="C17" s="154">
        <f t="shared" si="3"/>
        <v>0</v>
      </c>
      <c r="D17" s="154">
        <f t="shared" si="4"/>
        <v>0</v>
      </c>
      <c r="E17" s="1">
        <f t="shared" si="0"/>
        <v>0</v>
      </c>
      <c r="F17" s="154">
        <f t="shared" si="1"/>
        <v>0</v>
      </c>
      <c r="G17" s="154" t="e">
        <f t="shared" si="2"/>
        <v>#DIV/0!</v>
      </c>
      <c r="H17" s="154">
        <f>AVERAGE(E$3:E17)</f>
        <v>0</v>
      </c>
      <c r="I17" s="154">
        <f>AVERAGE(F$3:F17)</f>
        <v>0</v>
      </c>
      <c r="J17" s="154" t="e">
        <f>AVERAGE(G$3:G17)</f>
        <v>#DIV/0!</v>
      </c>
      <c r="K17" s="94"/>
      <c r="L17"/>
      <c r="M17" s="94" t="e">
        <f>MIN(M6:M16)</f>
        <v>#DIV/0!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56">
        <v>16</v>
      </c>
      <c r="B18" s="102">
        <f>'1.StatFitPoissNorm'!C18</f>
        <v>0</v>
      </c>
      <c r="C18" s="154">
        <f t="shared" si="3"/>
        <v>0</v>
      </c>
      <c r="D18" s="154">
        <f t="shared" si="4"/>
        <v>0</v>
      </c>
      <c r="E18" s="1">
        <f t="shared" si="0"/>
        <v>0</v>
      </c>
      <c r="F18" s="154">
        <f t="shared" si="1"/>
        <v>0</v>
      </c>
      <c r="G18" s="154" t="e">
        <f t="shared" si="2"/>
        <v>#DIV/0!</v>
      </c>
      <c r="H18" s="154">
        <f>AVERAGE(E$3:E18)</f>
        <v>0</v>
      </c>
      <c r="I18" s="154">
        <f>AVERAGE(F$3:F18)</f>
        <v>0</v>
      </c>
      <c r="J18" s="154" t="e">
        <f>AVERAGE(G$3:G18)</f>
        <v>#DIV/0!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56">
        <v>17</v>
      </c>
      <c r="B19" s="102">
        <f>'1.StatFitPoissNorm'!C19</f>
        <v>0</v>
      </c>
      <c r="C19" s="154">
        <f t="shared" si="3"/>
        <v>0</v>
      </c>
      <c r="D19" s="154">
        <f t="shared" si="4"/>
        <v>0</v>
      </c>
      <c r="E19" s="1">
        <f t="shared" si="0"/>
        <v>0</v>
      </c>
      <c r="F19" s="154">
        <f t="shared" si="1"/>
        <v>0</v>
      </c>
      <c r="G19" s="154" t="e">
        <f t="shared" si="2"/>
        <v>#DIV/0!</v>
      </c>
      <c r="H19" s="154">
        <f>AVERAGE(E$3:E19)</f>
        <v>0</v>
      </c>
      <c r="I19" s="154">
        <f>AVERAGE(F$3:F19)</f>
        <v>0</v>
      </c>
      <c r="J19" s="154" t="e">
        <f>AVERAGE(G$3:G19)</f>
        <v>#DIV/0!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56">
        <v>18</v>
      </c>
      <c r="B20" s="102">
        <f>'1.StatFitPoissNorm'!C20</f>
        <v>0</v>
      </c>
      <c r="C20" s="154">
        <f t="shared" si="3"/>
        <v>0</v>
      </c>
      <c r="D20" s="154">
        <f t="shared" si="4"/>
        <v>0</v>
      </c>
      <c r="E20" s="1">
        <f t="shared" si="0"/>
        <v>0</v>
      </c>
      <c r="F20" s="154">
        <f t="shared" si="1"/>
        <v>0</v>
      </c>
      <c r="G20" s="154" t="e">
        <f t="shared" si="2"/>
        <v>#DIV/0!</v>
      </c>
      <c r="H20" s="154">
        <f>AVERAGE(E$3:E20)</f>
        <v>0</v>
      </c>
      <c r="I20" s="154">
        <f>AVERAGE(F$3:F20)</f>
        <v>0</v>
      </c>
      <c r="J20" s="154" t="e">
        <f>AVERAGE(G$3:G20)</f>
        <v>#DIV/0!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56">
        <v>19</v>
      </c>
      <c r="B21" s="102">
        <f>'1.StatFitPoissNorm'!C21</f>
        <v>0</v>
      </c>
      <c r="C21" s="154">
        <f t="shared" si="3"/>
        <v>0</v>
      </c>
      <c r="D21" s="154">
        <f t="shared" si="4"/>
        <v>0</v>
      </c>
      <c r="E21" s="1">
        <f t="shared" si="0"/>
        <v>0</v>
      </c>
      <c r="F21" s="154">
        <f t="shared" si="1"/>
        <v>0</v>
      </c>
      <c r="G21" s="154" t="e">
        <f t="shared" si="2"/>
        <v>#DIV/0!</v>
      </c>
      <c r="H21" s="154">
        <f>AVERAGE(E$3:E21)</f>
        <v>0</v>
      </c>
      <c r="I21" s="154">
        <f>AVERAGE(F$3:F21)</f>
        <v>0</v>
      </c>
      <c r="J21" s="154" t="e">
        <f>AVERAGE(G$3:G21)</f>
        <v>#DIV/0!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56">
        <v>20</v>
      </c>
      <c r="B22" s="102">
        <f>'1.StatFitPoissNorm'!C22</f>
        <v>0</v>
      </c>
      <c r="C22" s="154">
        <f t="shared" si="3"/>
        <v>0</v>
      </c>
      <c r="D22" s="154">
        <f t="shared" si="4"/>
        <v>0</v>
      </c>
      <c r="E22" s="1">
        <f t="shared" si="0"/>
        <v>0</v>
      </c>
      <c r="F22" s="154">
        <f t="shared" si="1"/>
        <v>0</v>
      </c>
      <c r="G22" s="154" t="e">
        <f t="shared" si="2"/>
        <v>#DIV/0!</v>
      </c>
      <c r="H22" s="154">
        <f>AVERAGE(E$3:E22)</f>
        <v>0</v>
      </c>
      <c r="I22" s="154">
        <f>AVERAGE(F$3:F22)</f>
        <v>0</v>
      </c>
      <c r="J22" s="154" t="e">
        <f>AVERAGE(G$3:G22)</f>
        <v>#DIV/0!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56">
        <v>21</v>
      </c>
      <c r="B23" s="102">
        <f>'1.StatFitPoissNorm'!C23</f>
        <v>0</v>
      </c>
      <c r="C23" s="154">
        <f t="shared" si="3"/>
        <v>0</v>
      </c>
      <c r="D23" s="154">
        <f t="shared" si="4"/>
        <v>0</v>
      </c>
      <c r="E23" s="1">
        <f t="shared" si="0"/>
        <v>0</v>
      </c>
      <c r="F23" s="154">
        <f t="shared" si="1"/>
        <v>0</v>
      </c>
      <c r="G23" s="154" t="e">
        <f t="shared" si="2"/>
        <v>#DIV/0!</v>
      </c>
      <c r="H23" s="154">
        <f>AVERAGE(E$3:E23)</f>
        <v>0</v>
      </c>
      <c r="I23" s="154">
        <f>AVERAGE(F$3:F23)</f>
        <v>0</v>
      </c>
      <c r="J23" s="154" t="e">
        <f>AVERAGE(G$3:G23)</f>
        <v>#DIV/0!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56">
        <v>22</v>
      </c>
      <c r="B24" s="102">
        <f>'1.StatFitPoissNorm'!C24</f>
        <v>0</v>
      </c>
      <c r="C24" s="154">
        <f t="shared" si="3"/>
        <v>0</v>
      </c>
      <c r="D24" s="154">
        <f t="shared" si="4"/>
        <v>0</v>
      </c>
      <c r="E24" s="1">
        <f t="shared" si="0"/>
        <v>0</v>
      </c>
      <c r="F24" s="154">
        <f t="shared" si="1"/>
        <v>0</v>
      </c>
      <c r="G24" s="154" t="e">
        <f t="shared" si="2"/>
        <v>#DIV/0!</v>
      </c>
      <c r="H24" s="154">
        <f>AVERAGE(E$3:E24)</f>
        <v>0</v>
      </c>
      <c r="I24" s="154">
        <f>AVERAGE(F$3:F24)</f>
        <v>0</v>
      </c>
      <c r="J24" s="154" t="e">
        <f>AVERAGE(G$3:G24)</f>
        <v>#DIV/0!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56">
        <v>23</v>
      </c>
      <c r="B25" s="102">
        <f>'1.StatFitPoissNorm'!C25</f>
        <v>0</v>
      </c>
      <c r="C25" s="154">
        <f t="shared" si="3"/>
        <v>0</v>
      </c>
      <c r="D25" s="154">
        <f t="shared" si="4"/>
        <v>0</v>
      </c>
      <c r="E25" s="1">
        <f t="shared" si="0"/>
        <v>0</v>
      </c>
      <c r="F25" s="154">
        <f t="shared" si="1"/>
        <v>0</v>
      </c>
      <c r="G25" s="154" t="e">
        <f t="shared" si="2"/>
        <v>#DIV/0!</v>
      </c>
      <c r="H25" s="154">
        <f>AVERAGE(E$3:E25)</f>
        <v>0</v>
      </c>
      <c r="I25" s="154">
        <f>AVERAGE(F$3:F25)</f>
        <v>0</v>
      </c>
      <c r="J25" s="154" t="e">
        <f>AVERAGE(G$3:G25)</f>
        <v>#DIV/0!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56">
        <v>24</v>
      </c>
      <c r="B26" s="102">
        <f>'1.StatFitPoissNorm'!C26</f>
        <v>0</v>
      </c>
      <c r="C26" s="154">
        <f t="shared" si="3"/>
        <v>0</v>
      </c>
      <c r="D26" s="154">
        <f t="shared" si="4"/>
        <v>0</v>
      </c>
      <c r="E26" s="1">
        <f t="shared" si="0"/>
        <v>0</v>
      </c>
      <c r="F26" s="154">
        <f t="shared" si="1"/>
        <v>0</v>
      </c>
      <c r="G26" s="154" t="e">
        <f t="shared" si="2"/>
        <v>#DIV/0!</v>
      </c>
      <c r="H26" s="154">
        <f>AVERAGE(E$3:E26)</f>
        <v>0</v>
      </c>
      <c r="I26" s="154">
        <f>AVERAGE(F$3:F26)</f>
        <v>0</v>
      </c>
      <c r="J26" s="154" t="e">
        <f>AVERAGE(G$3:G26)</f>
        <v>#DIV/0!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56">
        <v>25</v>
      </c>
      <c r="B27" s="102">
        <f>'1.StatFitPoissNorm'!C27</f>
        <v>0</v>
      </c>
      <c r="C27" s="154">
        <f t="shared" si="3"/>
        <v>0</v>
      </c>
      <c r="D27" s="154">
        <f t="shared" si="4"/>
        <v>0</v>
      </c>
      <c r="E27" s="1">
        <f t="shared" si="0"/>
        <v>0</v>
      </c>
      <c r="F27" s="154">
        <f t="shared" si="1"/>
        <v>0</v>
      </c>
      <c r="G27" s="154" t="e">
        <f t="shared" si="2"/>
        <v>#DIV/0!</v>
      </c>
      <c r="H27" s="154">
        <f>AVERAGE(E$3:E27)</f>
        <v>0</v>
      </c>
      <c r="I27" s="154">
        <f>AVERAGE(F$3:F27)</f>
        <v>0</v>
      </c>
      <c r="J27" s="154" t="e">
        <f>AVERAGE(G$3:G27)</f>
        <v>#DIV/0!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56">
        <v>26</v>
      </c>
      <c r="B28" s="102">
        <f>'1.StatFitPoissNorm'!C28</f>
        <v>0</v>
      </c>
      <c r="C28" s="154">
        <f t="shared" si="3"/>
        <v>0</v>
      </c>
      <c r="D28" s="154">
        <f t="shared" si="4"/>
        <v>0</v>
      </c>
      <c r="E28" s="1">
        <f t="shared" si="0"/>
        <v>0</v>
      </c>
      <c r="F28" s="154">
        <f t="shared" si="1"/>
        <v>0</v>
      </c>
      <c r="G28" s="154" t="e">
        <f t="shared" si="2"/>
        <v>#DIV/0!</v>
      </c>
      <c r="H28" s="154">
        <f>AVERAGE(E$3:E28)</f>
        <v>0</v>
      </c>
      <c r="I28" s="154">
        <f>AVERAGE(F$3:F28)</f>
        <v>0</v>
      </c>
      <c r="J28" s="154" t="e">
        <f>AVERAGE(G$3:G28)</f>
        <v>#DIV/0!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56">
        <v>27</v>
      </c>
      <c r="B29" s="102">
        <f>'1.StatFitPoissNorm'!C29</f>
        <v>0</v>
      </c>
      <c r="C29" s="154">
        <f t="shared" si="3"/>
        <v>0</v>
      </c>
      <c r="D29" s="154">
        <f t="shared" si="4"/>
        <v>0</v>
      </c>
      <c r="E29" s="1">
        <f t="shared" si="0"/>
        <v>0</v>
      </c>
      <c r="F29" s="154">
        <f t="shared" si="1"/>
        <v>0</v>
      </c>
      <c r="G29" s="154" t="e">
        <f t="shared" si="2"/>
        <v>#DIV/0!</v>
      </c>
      <c r="H29" s="154">
        <f>AVERAGE(E$3:E29)</f>
        <v>0</v>
      </c>
      <c r="I29" s="154">
        <f>AVERAGE(F$3:F29)</f>
        <v>0</v>
      </c>
      <c r="J29" s="154" t="e">
        <f>AVERAGE(G$3:G29)</f>
        <v>#DIV/0!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56">
        <v>28</v>
      </c>
      <c r="B30" s="102">
        <f>'1.StatFitPoissNorm'!C30</f>
        <v>0</v>
      </c>
      <c r="C30" s="154">
        <f t="shared" si="3"/>
        <v>0</v>
      </c>
      <c r="D30" s="154">
        <f t="shared" si="4"/>
        <v>0</v>
      </c>
      <c r="E30" s="1">
        <f t="shared" si="0"/>
        <v>0</v>
      </c>
      <c r="F30" s="154">
        <f t="shared" si="1"/>
        <v>0</v>
      </c>
      <c r="G30" s="154" t="e">
        <f t="shared" si="2"/>
        <v>#DIV/0!</v>
      </c>
      <c r="H30" s="154">
        <f>AVERAGE(E$3:E30)</f>
        <v>0</v>
      </c>
      <c r="I30" s="154">
        <f>AVERAGE(F$3:F30)</f>
        <v>0</v>
      </c>
      <c r="J30" s="154" t="e">
        <f>AVERAGE(G$3:G30)</f>
        <v>#DIV/0!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55">
        <v>29</v>
      </c>
      <c r="B31"/>
      <c r="C31" s="154">
        <f t="shared" si="3"/>
        <v>0</v>
      </c>
      <c r="D31" s="161">
        <f>AVERAGE(D3:D30)</f>
        <v>0</v>
      </c>
      <c r="E31" s="161"/>
      <c r="F31" s="161"/>
      <c r="G31" s="154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142" t="s">
        <v>139</v>
      </c>
      <c r="E32" s="94"/>
      <c r="F32" s="14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162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63"/>
      <c r="D35" s="16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63"/>
      <c r="D36" s="16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8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2.42578125" style="86" bestFit="1" customWidth="1"/>
    <col min="6" max="6" width="9.7109375" style="86" customWidth="1"/>
    <col min="7" max="7" width="9.140625" style="86"/>
    <col min="8" max="8" width="12.140625" style="86" bestFit="1" customWidth="1"/>
    <col min="9" max="9" width="13.85546875" style="86" bestFit="1" customWidth="1"/>
    <col min="10" max="10" width="12.42578125" style="86" bestFit="1" customWidth="1"/>
    <col min="11" max="11" width="12.140625" style="86" bestFit="1" customWidth="1"/>
    <col min="12" max="15" width="9.28515625" style="86" bestFit="1" customWidth="1"/>
    <col min="16" max="17" width="9.140625" style="86"/>
    <col min="18" max="18" width="9.28515625" style="86" bestFit="1" customWidth="1"/>
    <col min="19" max="29" width="9.140625" style="86"/>
    <col min="30" max="30" width="9.140625" style="86" customWidth="1"/>
    <col min="31" max="33" width="9.140625" style="86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86"/>
  </cols>
  <sheetData>
    <row r="1" spans="1:57" ht="15.75" thickBot="1" x14ac:dyDescent="0.3">
      <c r="G1" s="157" t="s">
        <v>64</v>
      </c>
      <c r="H1" s="158">
        <v>1</v>
      </c>
      <c r="I1" s="157" t="s">
        <v>135</v>
      </c>
      <c r="J1" s="11">
        <v>0.31904520104151834</v>
      </c>
    </row>
    <row r="2" spans="1:57" customFormat="1" ht="17.25" thickBot="1" x14ac:dyDescent="0.35">
      <c r="A2" s="90" t="s">
        <v>4</v>
      </c>
      <c r="B2" s="92" t="s">
        <v>136</v>
      </c>
      <c r="C2" s="119" t="s">
        <v>72</v>
      </c>
      <c r="D2" s="119" t="s">
        <v>19</v>
      </c>
      <c r="E2" s="1" t="s">
        <v>126</v>
      </c>
      <c r="F2" s="1" t="s">
        <v>129</v>
      </c>
      <c r="G2" s="1" t="s">
        <v>131</v>
      </c>
      <c r="H2" s="86"/>
      <c r="I2" s="86"/>
      <c r="J2" s="86"/>
    </row>
    <row r="3" spans="1:57" customFormat="1" x14ac:dyDescent="0.25">
      <c r="A3" s="86">
        <v>0</v>
      </c>
      <c r="B3" s="86">
        <f>B4</f>
        <v>0</v>
      </c>
      <c r="C3" s="159">
        <f>B4</f>
        <v>0</v>
      </c>
      <c r="D3" s="159">
        <f>(B31-B4)/(A31-1)</f>
        <v>0</v>
      </c>
      <c r="E3" s="119"/>
      <c r="F3" s="119"/>
      <c r="G3" s="119"/>
      <c r="H3" s="86"/>
      <c r="I3" s="1"/>
      <c r="Z3" s="86"/>
      <c r="AA3" s="86"/>
      <c r="AB3" s="86"/>
      <c r="AC3" s="86"/>
      <c r="AD3" s="86"/>
      <c r="AE3" s="86"/>
      <c r="AF3" s="86"/>
      <c r="AG3" s="86"/>
      <c r="BA3" s="86"/>
      <c r="BB3" s="86"/>
      <c r="BC3" s="86"/>
      <c r="BD3" s="86"/>
      <c r="BE3" s="86"/>
    </row>
    <row r="4" spans="1:57" customFormat="1" ht="16.5" x14ac:dyDescent="0.3">
      <c r="A4" s="156">
        <v>1</v>
      </c>
      <c r="B4" s="102">
        <f>'1.StatFitPoissNorm'!C3</f>
        <v>0</v>
      </c>
      <c r="C4" s="160">
        <f>$H$1*B4+(1-$H$1)*E4</f>
        <v>0</v>
      </c>
      <c r="D4" s="160">
        <f>(1-$J$1)*D3+$J$1*(C4-C3)</f>
        <v>0</v>
      </c>
      <c r="E4" s="159">
        <f>C3+D3</f>
        <v>0</v>
      </c>
      <c r="F4" s="154">
        <f t="shared" ref="F4:F31" si="0">(B4-E4)^2</f>
        <v>0</v>
      </c>
      <c r="G4" s="154">
        <f>AVERAGE(F$4:F4)</f>
        <v>0</v>
      </c>
      <c r="H4" s="86"/>
      <c r="I4" s="154"/>
      <c r="J4" s="86"/>
      <c r="K4" s="86"/>
      <c r="M4">
        <v>0.9</v>
      </c>
      <c r="Z4" s="86"/>
      <c r="AA4" s="86"/>
      <c r="AB4" s="86"/>
      <c r="AC4" s="86"/>
      <c r="AD4" s="86"/>
      <c r="AE4" s="86"/>
      <c r="AF4" s="86"/>
      <c r="AG4" s="86"/>
      <c r="BA4" s="86"/>
      <c r="BB4" s="86"/>
      <c r="BC4" s="86"/>
      <c r="BD4" s="86"/>
      <c r="BE4" s="86"/>
    </row>
    <row r="5" spans="1:57" customFormat="1" ht="16.5" x14ac:dyDescent="0.3">
      <c r="A5" s="156">
        <v>2</v>
      </c>
      <c r="B5" s="102">
        <f>'1.StatFitPoissNorm'!C4</f>
        <v>0</v>
      </c>
      <c r="C5" s="160">
        <f t="shared" ref="C5:C31" si="1">$H$1*B5+(1-$H$1)*E5</f>
        <v>0</v>
      </c>
      <c r="D5" s="160">
        <f t="shared" ref="D5:D31" si="2">(1-$J$1)*D4+$J$1*(C5-C4)</f>
        <v>0</v>
      </c>
      <c r="E5" s="159">
        <f t="shared" ref="E5:E31" si="3">C4+D4</f>
        <v>0</v>
      </c>
      <c r="F5" s="154">
        <f t="shared" si="0"/>
        <v>0</v>
      </c>
      <c r="G5" s="154">
        <f>AVERAGE(F$4:F5)</f>
        <v>0</v>
      </c>
      <c r="H5" s="86"/>
      <c r="I5" s="154"/>
      <c r="J5" s="86"/>
      <c r="K5" s="86"/>
      <c r="M5">
        <v>0.01</v>
      </c>
      <c r="Z5" s="86"/>
      <c r="AA5" s="86"/>
      <c r="AB5" s="86"/>
      <c r="AC5" s="86"/>
      <c r="AD5" s="86"/>
      <c r="AE5" s="86"/>
      <c r="AF5" s="86"/>
      <c r="AG5" s="86"/>
      <c r="BA5" s="86"/>
      <c r="BB5" s="86"/>
      <c r="BC5" s="86"/>
      <c r="BD5" s="86"/>
      <c r="BE5" s="86"/>
    </row>
    <row r="6" spans="1:57" customFormat="1" ht="16.5" x14ac:dyDescent="0.3">
      <c r="A6" s="156">
        <v>3</v>
      </c>
      <c r="B6" s="102">
        <f>'1.StatFitPoissNorm'!C5</f>
        <v>0</v>
      </c>
      <c r="C6" s="160">
        <f t="shared" si="1"/>
        <v>0</v>
      </c>
      <c r="D6" s="160">
        <f t="shared" si="2"/>
        <v>0</v>
      </c>
      <c r="E6" s="159">
        <f t="shared" si="3"/>
        <v>0</v>
      </c>
      <c r="F6" s="154">
        <f t="shared" si="0"/>
        <v>0</v>
      </c>
      <c r="G6" s="154">
        <f>AVERAGE(F$4:F6)</f>
        <v>0</v>
      </c>
      <c r="H6" s="86"/>
      <c r="I6" s="154"/>
      <c r="J6" s="86"/>
      <c r="K6" s="86">
        <v>0.2</v>
      </c>
      <c r="L6">
        <v>0.02</v>
      </c>
      <c r="M6" s="153">
        <f>G31</f>
        <v>0</v>
      </c>
      <c r="N6">
        <f>K6</f>
        <v>0.2</v>
      </c>
      <c r="O6">
        <f>N6+$L$6</f>
        <v>0.22</v>
      </c>
      <c r="P6">
        <f t="shared" ref="P6:X6" si="4">O6+$L$6</f>
        <v>0.24</v>
      </c>
      <c r="Q6">
        <f t="shared" si="4"/>
        <v>0.26</v>
      </c>
      <c r="R6">
        <f t="shared" si="4"/>
        <v>0.28000000000000003</v>
      </c>
      <c r="S6">
        <f t="shared" si="4"/>
        <v>0.30000000000000004</v>
      </c>
      <c r="T6">
        <f t="shared" si="4"/>
        <v>0.32000000000000006</v>
      </c>
      <c r="U6">
        <f t="shared" si="4"/>
        <v>0.34000000000000008</v>
      </c>
      <c r="V6">
        <f>U6+$L$6</f>
        <v>0.3600000000000001</v>
      </c>
      <c r="W6">
        <f t="shared" si="4"/>
        <v>0.38000000000000012</v>
      </c>
      <c r="X6">
        <f t="shared" si="4"/>
        <v>0.40000000000000013</v>
      </c>
      <c r="Z6" s="86"/>
      <c r="AA6" s="86"/>
      <c r="AB6" s="86"/>
      <c r="AC6" s="86"/>
      <c r="AD6" s="86"/>
      <c r="AE6" s="86"/>
      <c r="AF6" s="86"/>
      <c r="AG6" s="86"/>
      <c r="BA6" s="86"/>
      <c r="BB6" s="86"/>
      <c r="BC6" s="86"/>
      <c r="BD6" s="86"/>
      <c r="BE6" s="86"/>
    </row>
    <row r="7" spans="1:57" customFormat="1" ht="16.5" x14ac:dyDescent="0.3">
      <c r="A7" s="156">
        <v>4</v>
      </c>
      <c r="B7" s="102">
        <f>'1.StatFitPoissNorm'!C6</f>
        <v>0</v>
      </c>
      <c r="C7" s="160">
        <f t="shared" si="1"/>
        <v>0</v>
      </c>
      <c r="D7" s="160">
        <f t="shared" si="2"/>
        <v>0</v>
      </c>
      <c r="E7" s="159">
        <f t="shared" si="3"/>
        <v>0</v>
      </c>
      <c r="F7" s="154">
        <f t="shared" si="0"/>
        <v>0</v>
      </c>
      <c r="G7" s="154">
        <f>AVERAGE(F$4:F7)</f>
        <v>0</v>
      </c>
      <c r="H7" s="86"/>
      <c r="I7" s="154"/>
      <c r="J7" s="86"/>
      <c r="K7" s="86"/>
      <c r="M7">
        <f>M4</f>
        <v>0.9</v>
      </c>
      <c r="N7">
        <f t="dataTable" ref="N7:X17" dt2D="1" dtr="1" r1="J1" r2="H1"/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 s="86"/>
      <c r="AA7" s="86"/>
      <c r="AB7" s="86"/>
      <c r="AC7" s="86"/>
      <c r="AD7" s="86"/>
      <c r="AE7" s="86"/>
      <c r="AF7" s="86"/>
      <c r="AG7" s="86"/>
      <c r="BA7" s="86"/>
      <c r="BB7" s="86"/>
      <c r="BC7" s="86"/>
      <c r="BD7" s="86"/>
      <c r="BE7" s="86"/>
    </row>
    <row r="8" spans="1:57" customFormat="1" ht="16.5" x14ac:dyDescent="0.3">
      <c r="A8" s="156">
        <v>5</v>
      </c>
      <c r="B8" s="102">
        <f>'1.StatFitPoissNorm'!C7</f>
        <v>0</v>
      </c>
      <c r="C8" s="160">
        <f t="shared" si="1"/>
        <v>0</v>
      </c>
      <c r="D8" s="160">
        <f t="shared" si="2"/>
        <v>0</v>
      </c>
      <c r="E8" s="159">
        <f t="shared" si="3"/>
        <v>0</v>
      </c>
      <c r="F8" s="154">
        <f t="shared" si="0"/>
        <v>0</v>
      </c>
      <c r="G8" s="154">
        <f>AVERAGE(F$4:F8)</f>
        <v>0</v>
      </c>
      <c r="H8" s="86"/>
      <c r="I8" s="154"/>
      <c r="J8" s="86"/>
      <c r="K8" s="86"/>
      <c r="M8">
        <f>M7+$M$5</f>
        <v>0.91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Z8" s="86"/>
      <c r="AA8" s="86"/>
      <c r="AB8" s="86"/>
      <c r="AC8" s="86"/>
      <c r="AD8" s="86"/>
      <c r="AE8" s="86"/>
      <c r="AF8" s="86"/>
      <c r="AG8" s="86"/>
      <c r="BA8" s="86"/>
      <c r="BB8" s="86"/>
      <c r="BC8" s="86"/>
      <c r="BD8" s="86"/>
      <c r="BE8" s="86"/>
    </row>
    <row r="9" spans="1:57" customFormat="1" ht="16.5" x14ac:dyDescent="0.3">
      <c r="A9" s="156">
        <v>6</v>
      </c>
      <c r="B9" s="102">
        <f>'1.StatFitPoissNorm'!C8</f>
        <v>0</v>
      </c>
      <c r="C9" s="160">
        <f t="shared" si="1"/>
        <v>0</v>
      </c>
      <c r="D9" s="160">
        <f t="shared" si="2"/>
        <v>0</v>
      </c>
      <c r="E9" s="159">
        <f t="shared" si="3"/>
        <v>0</v>
      </c>
      <c r="F9" s="154">
        <f t="shared" si="0"/>
        <v>0</v>
      </c>
      <c r="G9" s="154">
        <f>AVERAGE(F$4:F9)</f>
        <v>0</v>
      </c>
      <c r="H9" s="86"/>
      <c r="I9" s="154"/>
      <c r="J9" s="86"/>
      <c r="K9" s="86"/>
      <c r="M9">
        <f t="shared" ref="M9:M17" si="5">M8+$M$5</f>
        <v>0.92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Z9" s="86"/>
      <c r="AA9" s="86"/>
      <c r="AB9" s="86"/>
      <c r="AC9" s="86"/>
      <c r="AD9" s="86"/>
      <c r="AE9" s="86"/>
      <c r="AF9" s="86"/>
      <c r="AG9" s="86"/>
      <c r="BA9" s="86"/>
      <c r="BB9" s="86"/>
      <c r="BC9" s="86"/>
      <c r="BD9" s="86"/>
      <c r="BE9" s="86"/>
    </row>
    <row r="10" spans="1:57" customFormat="1" ht="16.5" x14ac:dyDescent="0.3">
      <c r="A10" s="156">
        <v>7</v>
      </c>
      <c r="B10" s="102">
        <f>'1.StatFitPoissNorm'!C9</f>
        <v>0</v>
      </c>
      <c r="C10" s="160">
        <f t="shared" si="1"/>
        <v>0</v>
      </c>
      <c r="D10" s="160">
        <f t="shared" si="2"/>
        <v>0</v>
      </c>
      <c r="E10" s="159">
        <f t="shared" si="3"/>
        <v>0</v>
      </c>
      <c r="F10" s="154">
        <f t="shared" si="0"/>
        <v>0</v>
      </c>
      <c r="G10" s="154">
        <f>AVERAGE(F$4:F10)</f>
        <v>0</v>
      </c>
      <c r="H10" s="86"/>
      <c r="I10" s="154"/>
      <c r="J10" s="86"/>
      <c r="K10" s="86"/>
      <c r="M10">
        <f t="shared" si="5"/>
        <v>0.93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Z10" s="86"/>
      <c r="AA10" s="86"/>
      <c r="AB10" s="86"/>
      <c r="AC10" s="86"/>
      <c r="AD10" s="86"/>
      <c r="AE10" s="86"/>
      <c r="AF10" s="86"/>
      <c r="AG10" s="86"/>
      <c r="BA10" s="86"/>
      <c r="BB10" s="86"/>
      <c r="BC10" s="86"/>
      <c r="BD10" s="86"/>
      <c r="BE10" s="86"/>
    </row>
    <row r="11" spans="1:57" customFormat="1" ht="16.5" x14ac:dyDescent="0.3">
      <c r="A11" s="156">
        <v>8</v>
      </c>
      <c r="B11" s="102">
        <f>'1.StatFitPoissNorm'!C10</f>
        <v>0</v>
      </c>
      <c r="C11" s="160">
        <f t="shared" si="1"/>
        <v>0</v>
      </c>
      <c r="D11" s="160">
        <f t="shared" si="2"/>
        <v>0</v>
      </c>
      <c r="E11" s="159">
        <f t="shared" si="3"/>
        <v>0</v>
      </c>
      <c r="F11" s="154">
        <f t="shared" si="0"/>
        <v>0</v>
      </c>
      <c r="G11" s="154">
        <f>AVERAGE(F$4:F11)</f>
        <v>0</v>
      </c>
      <c r="H11" s="86"/>
      <c r="I11" s="154"/>
      <c r="J11" s="86"/>
      <c r="K11" s="86"/>
      <c r="M11">
        <f t="shared" si="5"/>
        <v>0.94000000000000006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Z11" s="86"/>
      <c r="AA11" s="86"/>
      <c r="AB11" s="86"/>
      <c r="AC11" s="86"/>
      <c r="AD11" s="86"/>
      <c r="AE11" s="86"/>
      <c r="AF11" s="86"/>
      <c r="AG11" s="86"/>
      <c r="BA11" s="86"/>
      <c r="BB11" s="86"/>
      <c r="BC11" s="86"/>
      <c r="BD11" s="86"/>
      <c r="BE11" s="86"/>
    </row>
    <row r="12" spans="1:57" customFormat="1" ht="16.5" x14ac:dyDescent="0.3">
      <c r="A12" s="156">
        <v>9</v>
      </c>
      <c r="B12" s="102">
        <f>'1.StatFitPoissNorm'!C11</f>
        <v>0</v>
      </c>
      <c r="C12" s="160">
        <f t="shared" si="1"/>
        <v>0</v>
      </c>
      <c r="D12" s="160">
        <f t="shared" si="2"/>
        <v>0</v>
      </c>
      <c r="E12" s="159">
        <f t="shared" si="3"/>
        <v>0</v>
      </c>
      <c r="F12" s="154">
        <f t="shared" si="0"/>
        <v>0</v>
      </c>
      <c r="G12" s="154">
        <f>AVERAGE(F$4:F12)</f>
        <v>0</v>
      </c>
      <c r="H12" s="86"/>
      <c r="I12" s="154"/>
      <c r="J12" s="86"/>
      <c r="K12" s="86"/>
      <c r="M12">
        <f t="shared" si="5"/>
        <v>0.95000000000000007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Z12" s="86"/>
      <c r="AA12" s="86"/>
      <c r="AB12" s="86"/>
      <c r="AC12" s="86"/>
      <c r="AD12" s="86"/>
      <c r="AE12" s="86"/>
      <c r="AF12" s="86"/>
      <c r="AG12" s="86"/>
      <c r="BA12" s="86"/>
      <c r="BB12" s="86"/>
      <c r="BC12" s="86"/>
      <c r="BD12" s="86"/>
      <c r="BE12" s="86"/>
    </row>
    <row r="13" spans="1:57" customFormat="1" ht="16.5" x14ac:dyDescent="0.3">
      <c r="A13" s="156">
        <v>10</v>
      </c>
      <c r="B13" s="102">
        <f>'1.StatFitPoissNorm'!C12</f>
        <v>0</v>
      </c>
      <c r="C13" s="160">
        <f t="shared" si="1"/>
        <v>0</v>
      </c>
      <c r="D13" s="160">
        <f t="shared" si="2"/>
        <v>0</v>
      </c>
      <c r="E13" s="159">
        <f t="shared" si="3"/>
        <v>0</v>
      </c>
      <c r="F13" s="154">
        <f t="shared" si="0"/>
        <v>0</v>
      </c>
      <c r="G13" s="154">
        <f>AVERAGE(F$4:F13)</f>
        <v>0</v>
      </c>
      <c r="H13" s="86"/>
      <c r="I13" s="154"/>
      <c r="J13" s="86"/>
      <c r="K13" s="86"/>
      <c r="M13">
        <f t="shared" si="5"/>
        <v>0.96000000000000008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Z13" s="86"/>
      <c r="AA13" s="86"/>
      <c r="AB13" s="86"/>
      <c r="AC13" s="86"/>
      <c r="AD13" s="86"/>
      <c r="AE13" s="86"/>
      <c r="AF13" s="86"/>
      <c r="AG13" s="86"/>
      <c r="BA13" s="86"/>
      <c r="BB13" s="86"/>
      <c r="BC13" s="86"/>
      <c r="BD13" s="86"/>
      <c r="BE13" s="86"/>
    </row>
    <row r="14" spans="1:57" customFormat="1" ht="16.5" x14ac:dyDescent="0.3">
      <c r="A14" s="156">
        <v>11</v>
      </c>
      <c r="B14" s="102">
        <f>'1.StatFitPoissNorm'!C13</f>
        <v>0</v>
      </c>
      <c r="C14" s="160">
        <f t="shared" si="1"/>
        <v>0</v>
      </c>
      <c r="D14" s="160">
        <f t="shared" si="2"/>
        <v>0</v>
      </c>
      <c r="E14" s="159">
        <f t="shared" si="3"/>
        <v>0</v>
      </c>
      <c r="F14" s="154">
        <f t="shared" si="0"/>
        <v>0</v>
      </c>
      <c r="G14" s="154">
        <f>AVERAGE(F$4:F14)</f>
        <v>0</v>
      </c>
      <c r="H14" s="86"/>
      <c r="I14" s="154"/>
      <c r="J14" s="86"/>
      <c r="K14" s="86"/>
      <c r="M14">
        <f t="shared" si="5"/>
        <v>0.97000000000000008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Z14" s="86"/>
      <c r="AA14" s="86"/>
      <c r="AB14" s="86"/>
      <c r="AC14" s="86"/>
      <c r="AD14" s="86"/>
      <c r="AE14" s="86"/>
      <c r="AF14" s="86"/>
      <c r="AG14" s="86"/>
      <c r="BA14" s="86"/>
      <c r="BB14" s="86"/>
      <c r="BC14" s="86"/>
      <c r="BD14" s="86"/>
      <c r="BE14" s="86"/>
    </row>
    <row r="15" spans="1:57" customFormat="1" ht="16.5" x14ac:dyDescent="0.3">
      <c r="A15" s="156">
        <v>12</v>
      </c>
      <c r="B15" s="102">
        <f>'1.StatFitPoissNorm'!C14</f>
        <v>0</v>
      </c>
      <c r="C15" s="160">
        <f t="shared" si="1"/>
        <v>0</v>
      </c>
      <c r="D15" s="160">
        <f t="shared" si="2"/>
        <v>0</v>
      </c>
      <c r="E15" s="159">
        <f t="shared" si="3"/>
        <v>0</v>
      </c>
      <c r="F15" s="154">
        <f t="shared" si="0"/>
        <v>0</v>
      </c>
      <c r="G15" s="154">
        <f>AVERAGE(F$4:F15)</f>
        <v>0</v>
      </c>
      <c r="H15" s="86"/>
      <c r="I15" s="154"/>
      <c r="J15" s="86"/>
      <c r="K15" s="86"/>
      <c r="M15">
        <f t="shared" si="5"/>
        <v>0.98000000000000009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 s="86"/>
      <c r="AA15" s="86"/>
      <c r="AB15" s="86"/>
      <c r="AC15" s="86"/>
      <c r="AD15" s="86"/>
      <c r="AE15" s="86"/>
      <c r="AF15" s="86"/>
      <c r="AG15" s="86"/>
      <c r="BA15" s="86"/>
      <c r="BB15" s="86"/>
      <c r="BC15" s="86"/>
      <c r="BD15" s="86"/>
      <c r="BE15" s="86"/>
    </row>
    <row r="16" spans="1:57" customFormat="1" ht="16.5" x14ac:dyDescent="0.3">
      <c r="A16" s="156">
        <v>13</v>
      </c>
      <c r="B16" s="102">
        <f>'1.StatFitPoissNorm'!C15</f>
        <v>0</v>
      </c>
      <c r="C16" s="160">
        <f t="shared" si="1"/>
        <v>0</v>
      </c>
      <c r="D16" s="160">
        <f t="shared" si="2"/>
        <v>0</v>
      </c>
      <c r="E16" s="159">
        <f t="shared" si="3"/>
        <v>0</v>
      </c>
      <c r="F16" s="154">
        <f t="shared" si="0"/>
        <v>0</v>
      </c>
      <c r="G16" s="154">
        <f>AVERAGE(F$4:F16)</f>
        <v>0</v>
      </c>
      <c r="H16" s="86"/>
      <c r="I16" s="154"/>
      <c r="J16" s="86"/>
      <c r="K16" s="86"/>
      <c r="M16">
        <f t="shared" si="5"/>
        <v>0.9900000000000001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Z16" s="86"/>
      <c r="AA16" s="86"/>
      <c r="AB16" s="86"/>
      <c r="AC16" s="86"/>
      <c r="AD16" s="86"/>
      <c r="AE16" s="86"/>
      <c r="AF16" s="86"/>
      <c r="AG16" s="86"/>
      <c r="BA16" s="86"/>
      <c r="BB16" s="86"/>
      <c r="BC16" s="86"/>
      <c r="BD16" s="86"/>
      <c r="BE16" s="86"/>
    </row>
    <row r="17" spans="1:57" customFormat="1" ht="16.5" x14ac:dyDescent="0.3">
      <c r="A17" s="156">
        <v>14</v>
      </c>
      <c r="B17" s="102">
        <f>'1.StatFitPoissNorm'!C16</f>
        <v>0</v>
      </c>
      <c r="C17" s="160">
        <f t="shared" si="1"/>
        <v>0</v>
      </c>
      <c r="D17" s="160">
        <f t="shared" si="2"/>
        <v>0</v>
      </c>
      <c r="E17" s="159">
        <f t="shared" si="3"/>
        <v>0</v>
      </c>
      <c r="F17" s="154">
        <f t="shared" si="0"/>
        <v>0</v>
      </c>
      <c r="G17" s="154">
        <f>AVERAGE(F$4:F17)</f>
        <v>0</v>
      </c>
      <c r="H17" s="86"/>
      <c r="I17" s="154"/>
      <c r="J17" s="86"/>
      <c r="K17" s="86"/>
      <c r="L17" s="10"/>
      <c r="M17">
        <f t="shared" si="5"/>
        <v>1</v>
      </c>
      <c r="N17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/>
      <c r="Z17" s="94"/>
      <c r="AA17" s="94"/>
      <c r="AB17" s="94"/>
      <c r="AC17" s="94"/>
      <c r="AD17" s="94"/>
      <c r="AE17" s="94"/>
      <c r="AF17" s="94"/>
      <c r="AG17" s="94"/>
      <c r="AH17" s="10"/>
      <c r="AI17" s="10"/>
      <c r="AJ17" s="10"/>
      <c r="AK17" s="10"/>
      <c r="AL17" s="10"/>
      <c r="AM17" s="10"/>
      <c r="AN17" s="10"/>
      <c r="BA17" s="86"/>
      <c r="BB17" s="86"/>
      <c r="BC17" s="86"/>
      <c r="BD17" s="86"/>
      <c r="BE17" s="86"/>
    </row>
    <row r="18" spans="1:57" ht="16.5" x14ac:dyDescent="0.3">
      <c r="A18" s="156">
        <v>15</v>
      </c>
      <c r="B18" s="102">
        <f>'1.StatFitPoissNorm'!C17</f>
        <v>0</v>
      </c>
      <c r="C18" s="160">
        <f t="shared" si="1"/>
        <v>0</v>
      </c>
      <c r="D18" s="160">
        <f t="shared" si="2"/>
        <v>0</v>
      </c>
      <c r="E18" s="159">
        <f t="shared" si="3"/>
        <v>0</v>
      </c>
      <c r="F18" s="154">
        <f t="shared" si="0"/>
        <v>0</v>
      </c>
      <c r="G18" s="154">
        <f>AVERAGE(F$4:F18)</f>
        <v>0</v>
      </c>
      <c r="I18" s="154"/>
      <c r="L18" s="94"/>
      <c r="M18"/>
      <c r="N18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>
        <f>MIN(N7:X17)</f>
        <v>0</v>
      </c>
      <c r="Z18" s="94"/>
      <c r="AA18" s="94"/>
      <c r="AB18" s="94"/>
      <c r="AC18" s="94"/>
      <c r="AD18" s="94"/>
      <c r="AE18" s="94"/>
      <c r="AF18" s="94"/>
      <c r="AG18" s="94"/>
      <c r="AH18" s="10"/>
      <c r="AI18" s="10"/>
      <c r="AJ18" s="10"/>
      <c r="AK18" s="10"/>
      <c r="AL18" s="10"/>
      <c r="AM18" s="10"/>
      <c r="AN18" s="10"/>
    </row>
    <row r="19" spans="1:57" ht="16.5" x14ac:dyDescent="0.3">
      <c r="A19" s="156">
        <v>16</v>
      </c>
      <c r="B19" s="102">
        <f>'1.StatFitPoissNorm'!C18</f>
        <v>0</v>
      </c>
      <c r="C19" s="160">
        <f t="shared" si="1"/>
        <v>0</v>
      </c>
      <c r="D19" s="160">
        <f t="shared" si="2"/>
        <v>0</v>
      </c>
      <c r="E19" s="159">
        <f t="shared" si="3"/>
        <v>0</v>
      </c>
      <c r="F19" s="154">
        <f t="shared" si="0"/>
        <v>0</v>
      </c>
      <c r="G19" s="154">
        <f>AVERAGE(F$4:F19)</f>
        <v>0</v>
      </c>
      <c r="I19" s="15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0"/>
      <c r="AI19" s="10"/>
      <c r="AJ19" s="10"/>
      <c r="AK19" s="10"/>
      <c r="AL19" s="10"/>
      <c r="AM19" s="10"/>
      <c r="AN19" s="10"/>
    </row>
    <row r="20" spans="1:57" ht="16.5" x14ac:dyDescent="0.3">
      <c r="A20" s="156">
        <v>17</v>
      </c>
      <c r="B20" s="102">
        <f>'1.StatFitPoissNorm'!C19</f>
        <v>0</v>
      </c>
      <c r="C20" s="160">
        <f t="shared" si="1"/>
        <v>0</v>
      </c>
      <c r="D20" s="160">
        <f t="shared" si="2"/>
        <v>0</v>
      </c>
      <c r="E20" s="159">
        <f t="shared" si="3"/>
        <v>0</v>
      </c>
      <c r="F20" s="154">
        <f t="shared" si="0"/>
        <v>0</v>
      </c>
      <c r="G20" s="154">
        <f>AVERAGE(F$4:F20)</f>
        <v>0</v>
      </c>
      <c r="I20" s="15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0"/>
      <c r="AI20" s="10"/>
      <c r="AJ20" s="10"/>
      <c r="AK20" s="10"/>
      <c r="AL20" s="10"/>
      <c r="AM20" s="10"/>
      <c r="AN20" s="10"/>
    </row>
    <row r="21" spans="1:57" ht="16.5" x14ac:dyDescent="0.3">
      <c r="A21" s="156">
        <v>18</v>
      </c>
      <c r="B21" s="102">
        <f>'1.StatFitPoissNorm'!C20</f>
        <v>0</v>
      </c>
      <c r="C21" s="160">
        <f t="shared" si="1"/>
        <v>0</v>
      </c>
      <c r="D21" s="160">
        <f t="shared" si="2"/>
        <v>0</v>
      </c>
      <c r="E21" s="159">
        <f t="shared" si="3"/>
        <v>0</v>
      </c>
      <c r="F21" s="154">
        <f t="shared" si="0"/>
        <v>0</v>
      </c>
      <c r="G21" s="154">
        <f>AVERAGE(F$4:F21)</f>
        <v>0</v>
      </c>
      <c r="I21" s="15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0"/>
      <c r="AI21" s="10"/>
      <c r="AJ21" s="10"/>
      <c r="AK21" s="10"/>
      <c r="AL21" s="10"/>
      <c r="AM21" s="10"/>
      <c r="AN21" s="10"/>
    </row>
    <row r="22" spans="1:57" ht="16.5" x14ac:dyDescent="0.3">
      <c r="A22" s="156">
        <v>19</v>
      </c>
      <c r="B22" s="102">
        <f>'1.StatFitPoissNorm'!C21</f>
        <v>0</v>
      </c>
      <c r="C22" s="160">
        <f t="shared" si="1"/>
        <v>0</v>
      </c>
      <c r="D22" s="160">
        <f t="shared" si="2"/>
        <v>0</v>
      </c>
      <c r="E22" s="159">
        <f t="shared" si="3"/>
        <v>0</v>
      </c>
      <c r="F22" s="154">
        <f t="shared" si="0"/>
        <v>0</v>
      </c>
      <c r="G22" s="154">
        <f>AVERAGE(F$4:F22)</f>
        <v>0</v>
      </c>
      <c r="I22" s="15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"/>
      <c r="AI22" s="10"/>
      <c r="AJ22" s="10"/>
      <c r="AK22" s="10"/>
      <c r="AL22" s="10"/>
      <c r="AM22" s="10"/>
      <c r="AN22" s="10"/>
    </row>
    <row r="23" spans="1:57" ht="16.5" x14ac:dyDescent="0.3">
      <c r="A23" s="156">
        <v>20</v>
      </c>
      <c r="B23" s="102">
        <f>'1.StatFitPoissNorm'!C22</f>
        <v>0</v>
      </c>
      <c r="C23" s="160">
        <f t="shared" si="1"/>
        <v>0</v>
      </c>
      <c r="D23" s="160">
        <f t="shared" si="2"/>
        <v>0</v>
      </c>
      <c r="E23" s="159">
        <f t="shared" si="3"/>
        <v>0</v>
      </c>
      <c r="F23" s="154">
        <f t="shared" si="0"/>
        <v>0</v>
      </c>
      <c r="G23" s="154">
        <f>AVERAGE(F$4:F23)</f>
        <v>0</v>
      </c>
      <c r="I23" s="15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"/>
      <c r="AI23" s="10"/>
      <c r="AJ23" s="10"/>
      <c r="AK23" s="10"/>
      <c r="AL23" s="10"/>
      <c r="AM23" s="10"/>
      <c r="AN23" s="10"/>
    </row>
    <row r="24" spans="1:57" ht="16.5" x14ac:dyDescent="0.3">
      <c r="A24" s="156">
        <v>21</v>
      </c>
      <c r="B24" s="102">
        <f>'1.StatFitPoissNorm'!C23</f>
        <v>0</v>
      </c>
      <c r="C24" s="160">
        <f t="shared" si="1"/>
        <v>0</v>
      </c>
      <c r="D24" s="160">
        <f t="shared" si="2"/>
        <v>0</v>
      </c>
      <c r="E24" s="159">
        <f t="shared" si="3"/>
        <v>0</v>
      </c>
      <c r="F24" s="154">
        <f t="shared" si="0"/>
        <v>0</v>
      </c>
      <c r="G24" s="154">
        <f>AVERAGE(F$4:F24)</f>
        <v>0</v>
      </c>
      <c r="I24" s="15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0"/>
      <c r="AI24" s="10"/>
      <c r="AJ24" s="10"/>
      <c r="AK24" s="10"/>
      <c r="AL24" s="10"/>
      <c r="AM24" s="10"/>
      <c r="AN24" s="10"/>
    </row>
    <row r="25" spans="1:57" ht="16.5" x14ac:dyDescent="0.3">
      <c r="A25" s="156">
        <v>22</v>
      </c>
      <c r="B25" s="102">
        <f>'1.StatFitPoissNorm'!C24</f>
        <v>0</v>
      </c>
      <c r="C25" s="160">
        <f t="shared" si="1"/>
        <v>0</v>
      </c>
      <c r="D25" s="160">
        <f t="shared" si="2"/>
        <v>0</v>
      </c>
      <c r="E25" s="159">
        <f t="shared" si="3"/>
        <v>0</v>
      </c>
      <c r="F25" s="154">
        <f t="shared" si="0"/>
        <v>0</v>
      </c>
      <c r="G25" s="154">
        <f>AVERAGE(F$4:F25)</f>
        <v>0</v>
      </c>
      <c r="I25" s="15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"/>
      <c r="AI25" s="10"/>
      <c r="AJ25" s="10"/>
      <c r="AK25" s="10"/>
      <c r="AL25" s="10"/>
      <c r="AM25" s="10"/>
      <c r="AN25" s="10"/>
    </row>
    <row r="26" spans="1:57" ht="16.5" x14ac:dyDescent="0.3">
      <c r="A26" s="156">
        <v>23</v>
      </c>
      <c r="B26" s="102">
        <f>'1.StatFitPoissNorm'!C25</f>
        <v>0</v>
      </c>
      <c r="C26" s="160">
        <f t="shared" si="1"/>
        <v>0</v>
      </c>
      <c r="D26" s="160">
        <f t="shared" si="2"/>
        <v>0</v>
      </c>
      <c r="E26" s="159">
        <f t="shared" si="3"/>
        <v>0</v>
      </c>
      <c r="F26" s="154">
        <f t="shared" si="0"/>
        <v>0</v>
      </c>
      <c r="G26" s="154">
        <f>AVERAGE(F$4:F26)</f>
        <v>0</v>
      </c>
      <c r="I26" s="15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0"/>
      <c r="AI26" s="10"/>
      <c r="AJ26" s="10"/>
      <c r="AK26" s="10"/>
      <c r="AL26" s="10"/>
      <c r="AM26" s="10"/>
      <c r="AN26" s="10"/>
    </row>
    <row r="27" spans="1:57" ht="16.5" x14ac:dyDescent="0.3">
      <c r="A27" s="156">
        <v>24</v>
      </c>
      <c r="B27" s="102">
        <f>'1.StatFitPoissNorm'!C26</f>
        <v>0</v>
      </c>
      <c r="C27" s="160">
        <f t="shared" si="1"/>
        <v>0</v>
      </c>
      <c r="D27" s="160">
        <f t="shared" si="2"/>
        <v>0</v>
      </c>
      <c r="E27" s="159">
        <f t="shared" si="3"/>
        <v>0</v>
      </c>
      <c r="F27" s="154">
        <f t="shared" si="0"/>
        <v>0</v>
      </c>
      <c r="G27" s="154">
        <f>AVERAGE(F$4:F27)</f>
        <v>0</v>
      </c>
      <c r="I27" s="15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0"/>
      <c r="AI27" s="10"/>
      <c r="AJ27" s="10"/>
      <c r="AK27" s="10"/>
      <c r="AL27" s="10"/>
      <c r="AM27" s="10"/>
      <c r="AN27" s="10"/>
    </row>
    <row r="28" spans="1:57" ht="16.5" x14ac:dyDescent="0.3">
      <c r="A28" s="156">
        <v>25</v>
      </c>
      <c r="B28" s="102">
        <f>'1.StatFitPoissNorm'!C27</f>
        <v>0</v>
      </c>
      <c r="C28" s="160">
        <f t="shared" si="1"/>
        <v>0</v>
      </c>
      <c r="D28" s="160">
        <f t="shared" si="2"/>
        <v>0</v>
      </c>
      <c r="E28" s="159">
        <f t="shared" si="3"/>
        <v>0</v>
      </c>
      <c r="F28" s="154">
        <f t="shared" si="0"/>
        <v>0</v>
      </c>
      <c r="G28" s="154">
        <f>AVERAGE(F$4:F28)</f>
        <v>0</v>
      </c>
      <c r="I28" s="15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0"/>
      <c r="AI28" s="10"/>
      <c r="AJ28" s="10"/>
      <c r="AK28" s="10"/>
      <c r="AL28" s="10"/>
      <c r="AM28" s="10"/>
      <c r="AN28" s="10"/>
    </row>
    <row r="29" spans="1:57" ht="16.5" x14ac:dyDescent="0.3">
      <c r="A29" s="156">
        <v>26</v>
      </c>
      <c r="B29" s="102">
        <f>'1.StatFitPoissNorm'!C28</f>
        <v>0</v>
      </c>
      <c r="C29" s="160">
        <f t="shared" si="1"/>
        <v>0</v>
      </c>
      <c r="D29" s="160">
        <f t="shared" si="2"/>
        <v>0</v>
      </c>
      <c r="E29" s="159">
        <f t="shared" si="3"/>
        <v>0</v>
      </c>
      <c r="F29" s="154">
        <f t="shared" si="0"/>
        <v>0</v>
      </c>
      <c r="G29" s="154">
        <f>AVERAGE(F$4:F29)</f>
        <v>0</v>
      </c>
      <c r="I29" s="15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10"/>
      <c r="AI29" s="10"/>
      <c r="AJ29" s="10"/>
      <c r="AK29" s="10"/>
      <c r="AL29" s="10"/>
      <c r="AM29" s="10"/>
      <c r="AN29" s="10"/>
    </row>
    <row r="30" spans="1:57" ht="16.5" x14ac:dyDescent="0.3">
      <c r="A30" s="156">
        <v>27</v>
      </c>
      <c r="B30" s="102">
        <f>'1.StatFitPoissNorm'!C29</f>
        <v>0</v>
      </c>
      <c r="C30" s="160">
        <f t="shared" si="1"/>
        <v>0</v>
      </c>
      <c r="D30" s="160">
        <f t="shared" si="2"/>
        <v>0</v>
      </c>
      <c r="E30" s="159">
        <f t="shared" si="3"/>
        <v>0</v>
      </c>
      <c r="F30" s="154">
        <f t="shared" si="0"/>
        <v>0</v>
      </c>
      <c r="G30" s="154">
        <f>AVERAGE(F$4:F30)</f>
        <v>0</v>
      </c>
      <c r="I30" s="15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10"/>
      <c r="AI30" s="10"/>
      <c r="AJ30" s="10"/>
      <c r="AK30" s="10"/>
      <c r="AL30" s="10"/>
      <c r="AM30" s="10"/>
      <c r="AN30" s="10"/>
    </row>
    <row r="31" spans="1:57" ht="16.5" x14ac:dyDescent="0.3">
      <c r="A31" s="156">
        <v>28</v>
      </c>
      <c r="B31" s="102">
        <f>'1.StatFitPoissNorm'!C30</f>
        <v>0</v>
      </c>
      <c r="C31" s="160">
        <f t="shared" si="1"/>
        <v>0</v>
      </c>
      <c r="D31" s="160">
        <f t="shared" si="2"/>
        <v>0</v>
      </c>
      <c r="E31" s="159">
        <f t="shared" si="3"/>
        <v>0</v>
      </c>
      <c r="F31" s="154">
        <f t="shared" si="0"/>
        <v>0</v>
      </c>
      <c r="G31" s="154">
        <f>AVERAGE(F$4:F31)</f>
        <v>0</v>
      </c>
      <c r="I31" s="154" t="s">
        <v>138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0"/>
      <c r="AI31" s="10"/>
      <c r="AJ31" s="10"/>
      <c r="AK31" s="10"/>
      <c r="AL31" s="10"/>
      <c r="AM31" s="10"/>
      <c r="AN31" s="10"/>
    </row>
    <row r="32" spans="1:57" ht="16.5" x14ac:dyDescent="0.3">
      <c r="A32" s="155">
        <v>29</v>
      </c>
      <c r="B32"/>
      <c r="E32" s="1">
        <f t="shared" ref="E32" si="6">C31+D31</f>
        <v>0</v>
      </c>
      <c r="F32" s="142"/>
      <c r="G32"/>
      <c r="H32" s="94"/>
      <c r="I32" s="94" t="s">
        <v>137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"/>
      <c r="AI32" s="10"/>
      <c r="AJ32" s="10"/>
      <c r="AK32" s="10"/>
      <c r="AL32" s="10"/>
      <c r="AM32" s="10"/>
      <c r="AN32" s="10"/>
      <c r="BA32"/>
      <c r="BB32"/>
      <c r="BC32"/>
      <c r="BD32"/>
      <c r="BE32"/>
    </row>
    <row r="33" spans="1:57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"/>
      <c r="AI33" s="10"/>
      <c r="AJ33" s="10"/>
      <c r="AK33" s="10"/>
      <c r="AL33" s="10"/>
      <c r="AM33" s="10"/>
      <c r="AN33" s="10"/>
      <c r="BA33"/>
      <c r="BB33"/>
      <c r="BC33"/>
      <c r="BD33"/>
      <c r="BE33"/>
    </row>
    <row r="34" spans="1:57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0"/>
      <c r="AI34" s="10"/>
      <c r="AJ34" s="10"/>
      <c r="AK34" s="10"/>
      <c r="AL34" s="10"/>
      <c r="AM34" s="10"/>
      <c r="AN34" s="10"/>
      <c r="BA34"/>
      <c r="BB34"/>
      <c r="BC34"/>
      <c r="BD34"/>
      <c r="BE34"/>
    </row>
    <row r="35" spans="1:57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10"/>
      <c r="AI35" s="10"/>
      <c r="AJ35" s="10"/>
      <c r="AK35" s="10"/>
      <c r="AL35" s="10"/>
      <c r="AM35" s="10"/>
      <c r="AN35" s="10"/>
      <c r="BA35"/>
      <c r="BB35"/>
      <c r="BC35"/>
      <c r="BD35"/>
      <c r="BE35"/>
    </row>
    <row r="36" spans="1:57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"/>
      <c r="AI36" s="10"/>
      <c r="AJ36" s="10"/>
      <c r="AK36" s="10"/>
      <c r="AL36" s="10"/>
      <c r="AM36" s="10"/>
      <c r="AN36" s="10"/>
      <c r="BA36"/>
      <c r="BB36"/>
      <c r="BC36"/>
      <c r="BD36"/>
      <c r="BE36"/>
    </row>
    <row r="37" spans="1:57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"/>
      <c r="AI37" s="10"/>
      <c r="AJ37" s="10"/>
      <c r="AK37" s="10"/>
      <c r="AL37" s="10"/>
      <c r="AM37" s="10"/>
      <c r="AN37" s="10"/>
      <c r="BA37"/>
      <c r="BB37"/>
      <c r="BC37"/>
      <c r="BD37"/>
      <c r="BE37"/>
    </row>
    <row r="38" spans="1:57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10"/>
      <c r="AI38" s="10"/>
      <c r="AJ38" s="10"/>
      <c r="AK38" s="10"/>
      <c r="AL38" s="10"/>
      <c r="AM38" s="10"/>
      <c r="AN38" s="10"/>
      <c r="BA38"/>
      <c r="BB38"/>
      <c r="BC38"/>
      <c r="BD38"/>
      <c r="BE38"/>
    </row>
    <row r="39" spans="1:57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0"/>
      <c r="AI39" s="10"/>
      <c r="AJ39" s="10"/>
      <c r="AK39" s="10"/>
      <c r="AL39" s="10"/>
      <c r="AM39" s="10"/>
      <c r="AN39" s="10"/>
      <c r="BA39"/>
      <c r="BB39"/>
      <c r="BC39"/>
      <c r="BD39"/>
      <c r="BE39"/>
    </row>
    <row r="40" spans="1:57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10"/>
      <c r="AI40" s="10"/>
      <c r="AJ40" s="10"/>
      <c r="AK40" s="10"/>
      <c r="AL40" s="10"/>
      <c r="AM40" s="10"/>
      <c r="AN40" s="10"/>
      <c r="BA40"/>
      <c r="BB40"/>
      <c r="BC40"/>
      <c r="BD40"/>
      <c r="BE40"/>
    </row>
    <row r="41" spans="1:57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"/>
      <c r="AI41" s="10"/>
      <c r="AJ41" s="10"/>
      <c r="AK41" s="10"/>
      <c r="AL41" s="10"/>
      <c r="AM41" s="10"/>
      <c r="AN41" s="10"/>
      <c r="BA41"/>
      <c r="BB41"/>
      <c r="BC41"/>
      <c r="BD41"/>
      <c r="BE41"/>
    </row>
    <row r="42" spans="1:57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"/>
      <c r="AI42" s="10"/>
      <c r="AJ42" s="10"/>
      <c r="AK42" s="10"/>
      <c r="AL42" s="10"/>
      <c r="AM42" s="10"/>
      <c r="AN42" s="10"/>
      <c r="BA42"/>
      <c r="BB42"/>
      <c r="BC42"/>
      <c r="BD42"/>
      <c r="BE42"/>
    </row>
    <row r="43" spans="1:57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10"/>
      <c r="AI43" s="10"/>
      <c r="AJ43" s="10"/>
      <c r="AK43" s="10"/>
      <c r="AL43" s="10"/>
      <c r="AM43" s="10"/>
      <c r="AN43" s="10"/>
      <c r="BA43"/>
      <c r="BB43"/>
      <c r="BC43"/>
      <c r="BD43"/>
      <c r="BE43"/>
    </row>
    <row r="44" spans="1:57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10"/>
      <c r="AI44" s="10"/>
      <c r="AJ44" s="10"/>
      <c r="AK44" s="10"/>
      <c r="AL44" s="10"/>
      <c r="AM44" s="10"/>
      <c r="AN44" s="10"/>
      <c r="BA44"/>
      <c r="BB44"/>
      <c r="BC44"/>
      <c r="BD44"/>
      <c r="BE44"/>
    </row>
    <row r="45" spans="1:57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10"/>
      <c r="AI45" s="10"/>
      <c r="AJ45" s="10"/>
      <c r="AK45" s="10"/>
      <c r="AL45" s="10"/>
      <c r="AM45" s="10"/>
      <c r="AN45" s="10"/>
      <c r="BA45"/>
      <c r="BB45"/>
      <c r="BC45"/>
      <c r="BD45"/>
      <c r="BE45"/>
    </row>
    <row r="46" spans="1:57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10"/>
      <c r="AI46" s="10"/>
      <c r="AJ46" s="10"/>
      <c r="AK46" s="10"/>
      <c r="AL46" s="10"/>
      <c r="AM46" s="10"/>
      <c r="AN46" s="10"/>
      <c r="BA46"/>
      <c r="BB46"/>
      <c r="BC46"/>
      <c r="BD46"/>
      <c r="BE46"/>
    </row>
    <row r="47" spans="1:57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10"/>
      <c r="AI47" s="10"/>
      <c r="AJ47" s="10"/>
      <c r="AK47" s="10"/>
      <c r="AL47" s="10"/>
      <c r="AM47" s="10"/>
      <c r="AN47" s="10"/>
      <c r="BA47"/>
      <c r="BB47"/>
      <c r="BC47"/>
      <c r="BD47"/>
      <c r="BE47"/>
    </row>
    <row r="48" spans="1:57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0"/>
      <c r="AI48" s="10"/>
      <c r="AJ48" s="10"/>
      <c r="AK48" s="10"/>
      <c r="AL48" s="10"/>
      <c r="AM48" s="10"/>
      <c r="AN48" s="10"/>
      <c r="BA48"/>
      <c r="BB48"/>
      <c r="BC48"/>
      <c r="BD48"/>
      <c r="BE48"/>
    </row>
    <row r="49" spans="1:57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"/>
      <c r="AI49" s="10"/>
      <c r="AJ49" s="10"/>
      <c r="AK49" s="10"/>
      <c r="AL49" s="10"/>
      <c r="AM49" s="10"/>
      <c r="AN49" s="10"/>
      <c r="BA49"/>
      <c r="BB49"/>
      <c r="BC49"/>
      <c r="BD49"/>
      <c r="BE49"/>
    </row>
    <row r="50" spans="1:57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10"/>
      <c r="AI50" s="10"/>
      <c r="AJ50" s="10"/>
      <c r="AK50" s="10"/>
      <c r="AL50" s="10"/>
      <c r="AM50" s="10"/>
      <c r="AN50" s="10"/>
      <c r="BA50"/>
      <c r="BB50"/>
      <c r="BC50"/>
      <c r="BD50"/>
      <c r="BE50"/>
    </row>
    <row r="51" spans="1:57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10"/>
      <c r="AI51" s="10"/>
      <c r="AJ51" s="10"/>
      <c r="AK51" s="10"/>
      <c r="AL51" s="10"/>
      <c r="AM51" s="10"/>
      <c r="AN51" s="10"/>
      <c r="BA51"/>
      <c r="BB51"/>
      <c r="BC51"/>
      <c r="BD51"/>
      <c r="BE51"/>
    </row>
    <row r="52" spans="1:57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10"/>
      <c r="AI52" s="10"/>
      <c r="AJ52" s="10"/>
      <c r="AK52" s="10"/>
      <c r="AL52" s="10"/>
      <c r="AM52" s="10"/>
      <c r="AN52" s="10"/>
      <c r="BA52"/>
      <c r="BB52"/>
      <c r="BC52"/>
      <c r="BD52"/>
      <c r="BE52"/>
    </row>
    <row r="53" spans="1:57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10"/>
      <c r="AI53" s="10"/>
      <c r="AJ53" s="10"/>
      <c r="AK53" s="10"/>
      <c r="AL53" s="10"/>
      <c r="AM53" s="10"/>
      <c r="AN53" s="10"/>
      <c r="BA53"/>
      <c r="BB53"/>
      <c r="BC53"/>
      <c r="BD53"/>
      <c r="BE53"/>
    </row>
    <row r="54" spans="1:57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10"/>
      <c r="AI54" s="10"/>
      <c r="AJ54" s="10"/>
      <c r="AK54" s="10"/>
      <c r="AL54" s="10"/>
      <c r="AM54" s="10"/>
      <c r="AN54" s="10"/>
      <c r="BA54"/>
      <c r="BB54"/>
      <c r="BC54"/>
      <c r="BD54"/>
      <c r="BE54"/>
    </row>
    <row r="55" spans="1:57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0"/>
      <c r="AI55" s="10"/>
      <c r="AJ55" s="10"/>
      <c r="AK55" s="10"/>
      <c r="AL55" s="10"/>
      <c r="AM55" s="10"/>
      <c r="AN55" s="10"/>
      <c r="BA55"/>
      <c r="BB55"/>
      <c r="BC55"/>
      <c r="BD55"/>
      <c r="BE55"/>
    </row>
    <row r="56" spans="1:57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10"/>
      <c r="AI56" s="10"/>
      <c r="AJ56" s="10"/>
      <c r="AK56" s="10"/>
      <c r="AL56" s="10"/>
      <c r="AM56" s="10"/>
      <c r="AN56" s="10"/>
      <c r="BA56"/>
      <c r="BB56"/>
      <c r="BC56"/>
      <c r="BD56"/>
      <c r="BE56"/>
    </row>
    <row r="57" spans="1:57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10"/>
      <c r="AI57" s="10"/>
      <c r="AJ57" s="10"/>
      <c r="AK57" s="10"/>
      <c r="AL57" s="10"/>
      <c r="AM57" s="10"/>
      <c r="AN57" s="10"/>
      <c r="BA57"/>
      <c r="BB57"/>
      <c r="BC57"/>
      <c r="BD57"/>
      <c r="BE57"/>
    </row>
    <row r="58" spans="1:57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10"/>
      <c r="AI58" s="10"/>
      <c r="AJ58" s="10"/>
      <c r="AK58" s="10"/>
      <c r="AL58" s="10"/>
      <c r="AM58" s="10"/>
      <c r="AN58" s="10"/>
      <c r="BA58"/>
      <c r="BB58"/>
      <c r="BC58"/>
      <c r="BD58"/>
      <c r="BE58"/>
    </row>
    <row r="59" spans="1:57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10"/>
      <c r="AI59" s="10"/>
      <c r="AJ59" s="10"/>
      <c r="AK59" s="10"/>
      <c r="AL59" s="10"/>
      <c r="AM59" s="10"/>
      <c r="AN59" s="10"/>
      <c r="BA59"/>
      <c r="BB59"/>
      <c r="BC59"/>
      <c r="BD59"/>
      <c r="BE59"/>
    </row>
    <row r="60" spans="1:57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10"/>
      <c r="AI60" s="10"/>
      <c r="AJ60" s="10"/>
      <c r="AK60" s="10"/>
      <c r="AL60" s="10"/>
      <c r="AM60" s="10"/>
      <c r="AN60" s="10"/>
      <c r="BA60"/>
      <c r="BB60"/>
      <c r="BC60"/>
      <c r="BD60"/>
      <c r="BE60"/>
    </row>
    <row r="61" spans="1:57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10"/>
      <c r="AI61" s="10"/>
      <c r="AJ61" s="10"/>
      <c r="AK61" s="10"/>
      <c r="AL61" s="10"/>
      <c r="AM61" s="10"/>
      <c r="AN61" s="10"/>
      <c r="BA61"/>
      <c r="BB61"/>
      <c r="BC61"/>
      <c r="BD61"/>
      <c r="BE61"/>
    </row>
    <row r="62" spans="1:57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0"/>
      <c r="AI62" s="10"/>
      <c r="AJ62" s="10"/>
      <c r="AK62" s="10"/>
      <c r="AL62" s="10"/>
      <c r="AM62" s="10"/>
      <c r="AN62" s="10"/>
      <c r="BA62"/>
      <c r="BB62"/>
      <c r="BC62"/>
      <c r="BD62"/>
      <c r="BE62"/>
    </row>
    <row r="63" spans="1:57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10"/>
      <c r="AI63" s="10"/>
      <c r="AJ63" s="10"/>
      <c r="AK63" s="10"/>
      <c r="AL63" s="10"/>
      <c r="AM63" s="10"/>
      <c r="AN63" s="10"/>
      <c r="BA63"/>
      <c r="BB63"/>
      <c r="BC63"/>
      <c r="BD63"/>
      <c r="BE63"/>
    </row>
    <row r="64" spans="1:57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10"/>
      <c r="AI64" s="10"/>
      <c r="AJ64" s="10"/>
      <c r="AK64" s="10"/>
      <c r="AL64" s="10"/>
      <c r="AM64" s="10"/>
      <c r="AN64" s="10"/>
      <c r="BA64"/>
      <c r="BB64"/>
      <c r="BC64"/>
      <c r="BD64"/>
      <c r="BE64"/>
    </row>
    <row r="65" spans="1:57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10"/>
      <c r="AI65" s="10"/>
      <c r="AJ65" s="10"/>
      <c r="AK65" s="10"/>
      <c r="AL65" s="10"/>
      <c r="AM65" s="10"/>
      <c r="AN65" s="10"/>
      <c r="BA65"/>
      <c r="BB65"/>
      <c r="BC65"/>
      <c r="BD65"/>
      <c r="BE65"/>
    </row>
    <row r="66" spans="1:57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10"/>
      <c r="AI66" s="10"/>
      <c r="AJ66" s="10"/>
      <c r="AK66" s="10"/>
      <c r="AL66" s="10"/>
      <c r="AM66" s="10"/>
      <c r="AN66" s="10"/>
      <c r="BA66"/>
      <c r="BB66"/>
      <c r="BC66"/>
      <c r="BD66"/>
      <c r="BE66"/>
    </row>
    <row r="67" spans="1:57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10"/>
      <c r="AI67" s="10"/>
      <c r="AJ67" s="10"/>
      <c r="AK67" s="10"/>
      <c r="AL67" s="10"/>
      <c r="AM67" s="10"/>
      <c r="AN67" s="10"/>
      <c r="BA67"/>
      <c r="BB67"/>
      <c r="BC67"/>
      <c r="BD67"/>
      <c r="BE67"/>
    </row>
    <row r="68" spans="1:57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10"/>
      <c r="AI68" s="10"/>
      <c r="AJ68" s="10"/>
      <c r="AK68" s="10"/>
      <c r="AL68" s="10"/>
      <c r="AM68" s="10"/>
      <c r="AN68" s="10"/>
      <c r="BA68"/>
      <c r="BB68"/>
      <c r="BC68"/>
      <c r="BD68"/>
      <c r="BE68"/>
    </row>
    <row r="69" spans="1:57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10"/>
      <c r="AI69" s="10"/>
      <c r="AJ69" s="10"/>
      <c r="AK69" s="10"/>
      <c r="AL69" s="10"/>
      <c r="AM69" s="10"/>
      <c r="AN69" s="10"/>
      <c r="BA69"/>
      <c r="BB69"/>
      <c r="BC69"/>
      <c r="BD69"/>
      <c r="BE69"/>
    </row>
    <row r="70" spans="1:57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10"/>
      <c r="AI70" s="10"/>
      <c r="AJ70" s="10"/>
      <c r="AK70" s="10"/>
      <c r="AL70" s="10"/>
      <c r="AM70" s="10"/>
      <c r="AN70" s="10"/>
      <c r="BA70"/>
      <c r="BB70"/>
      <c r="BC70"/>
      <c r="BD70"/>
      <c r="BE70"/>
    </row>
    <row r="71" spans="1:57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10"/>
      <c r="AI71" s="10"/>
      <c r="AJ71" s="10"/>
      <c r="AK71" s="10"/>
      <c r="AL71" s="10"/>
      <c r="AM71" s="10"/>
      <c r="AN71" s="10"/>
      <c r="BA71"/>
      <c r="BB71"/>
      <c r="BC71"/>
      <c r="BD71"/>
      <c r="BE71"/>
    </row>
    <row r="72" spans="1:57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10"/>
      <c r="AI72" s="10"/>
      <c r="AJ72" s="10"/>
      <c r="AK72" s="10"/>
      <c r="AL72" s="10"/>
      <c r="AM72" s="10"/>
      <c r="AN72" s="10"/>
      <c r="BA72"/>
      <c r="BB72"/>
      <c r="BC72"/>
      <c r="BD72"/>
      <c r="BE72"/>
    </row>
    <row r="73" spans="1:57" x14ac:dyDescent="0.25">
      <c r="A73"/>
      <c r="B73"/>
      <c r="C73" s="1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10"/>
      <c r="AI73" s="10"/>
      <c r="AJ73" s="10"/>
      <c r="AK73" s="10"/>
      <c r="AL73" s="10"/>
      <c r="AM73" s="10"/>
      <c r="AN73" s="10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BA79"/>
      <c r="BB79"/>
      <c r="BC79"/>
      <c r="BD79"/>
      <c r="BE79"/>
    </row>
    <row r="80" spans="1:57" ht="16.5" x14ac:dyDescent="0.3">
      <c r="A80"/>
      <c r="B80"/>
      <c r="C80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BA80"/>
      <c r="BB80"/>
      <c r="BC80"/>
      <c r="BD80"/>
      <c r="BE80"/>
    </row>
    <row r="81" spans="1:57" ht="16.5" x14ac:dyDescent="0.3">
      <c r="A81"/>
      <c r="B81"/>
      <c r="C8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BA81"/>
      <c r="BB81"/>
      <c r="BC81"/>
      <c r="BD81"/>
      <c r="BE81"/>
    </row>
    <row r="82" spans="1:57" ht="16.5" x14ac:dyDescent="0.3">
      <c r="A82"/>
      <c r="B82"/>
      <c r="C82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BA82"/>
      <c r="BB82"/>
      <c r="BC82"/>
      <c r="BD82"/>
      <c r="BE82"/>
    </row>
    <row r="83" spans="1:57" ht="16.5" x14ac:dyDescent="0.3">
      <c r="A83"/>
      <c r="B83"/>
      <c r="C83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BA83"/>
      <c r="BB83"/>
      <c r="BC83"/>
      <c r="BD83"/>
      <c r="BE83"/>
    </row>
    <row r="84" spans="1:57" ht="16.5" x14ac:dyDescent="0.3">
      <c r="A84"/>
      <c r="B84"/>
      <c r="C84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BA84"/>
      <c r="BB84"/>
      <c r="BC84"/>
      <c r="BD84"/>
      <c r="BE84"/>
    </row>
    <row r="85" spans="1:57" ht="16.5" x14ac:dyDescent="0.3">
      <c r="A85"/>
      <c r="B85"/>
      <c r="C85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BA85"/>
      <c r="BB85"/>
      <c r="BC85"/>
      <c r="BD85"/>
      <c r="BE85"/>
    </row>
    <row r="86" spans="1:57" ht="16.5" x14ac:dyDescent="0.3">
      <c r="A86"/>
      <c r="B86"/>
      <c r="C86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BA86"/>
      <c r="BB86"/>
      <c r="BC86"/>
      <c r="BD86"/>
      <c r="BE86"/>
    </row>
    <row r="87" spans="1:57" ht="16.5" x14ac:dyDescent="0.3">
      <c r="A87"/>
      <c r="B87"/>
      <c r="C87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BA87"/>
      <c r="BB87"/>
      <c r="BC87"/>
      <c r="BD87"/>
      <c r="BE87"/>
    </row>
    <row r="88" spans="1:57" ht="16.5" x14ac:dyDescent="0.3">
      <c r="A88"/>
      <c r="B88"/>
      <c r="C8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57" ht="16.5" x14ac:dyDescent="0.3">
      <c r="A89"/>
      <c r="B89"/>
      <c r="C8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57" ht="16.5" x14ac:dyDescent="0.3">
      <c r="A90"/>
      <c r="B90"/>
      <c r="C90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7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AB29" sqref="AB29"/>
    </sheetView>
  </sheetViews>
  <sheetFormatPr defaultColWidth="9.140625" defaultRowHeight="13.5" x14ac:dyDescent="0.25"/>
  <cols>
    <col min="1" max="1" width="6.7109375" style="86" bestFit="1" customWidth="1"/>
    <col min="2" max="2" width="8.140625" style="119" bestFit="1" customWidth="1"/>
    <col min="3" max="3" width="12.140625" style="119" bestFit="1" customWidth="1"/>
    <col min="4" max="4" width="11.5703125" style="119" bestFit="1" customWidth="1"/>
    <col min="5" max="5" width="11.5703125" style="86" bestFit="1" customWidth="1"/>
    <col min="6" max="6" width="9.5703125" style="86" bestFit="1" customWidth="1"/>
    <col min="7" max="7" width="9.7109375" style="86" bestFit="1" customWidth="1"/>
    <col min="8" max="9" width="9.140625" style="86"/>
    <col min="10" max="10" width="9.140625" style="86" customWidth="1"/>
    <col min="11" max="11" width="14.5703125" style="86" bestFit="1" customWidth="1"/>
    <col min="12" max="16384" width="9.140625" style="86"/>
  </cols>
  <sheetData>
    <row r="1" spans="1:19" ht="18.75" x14ac:dyDescent="0.3">
      <c r="C1" s="130" t="s">
        <v>151</v>
      </c>
      <c r="D1" s="130" t="s">
        <v>51</v>
      </c>
      <c r="E1" s="130" t="s">
        <v>53</v>
      </c>
      <c r="F1" s="130" t="s">
        <v>92</v>
      </c>
      <c r="G1" s="130" t="s">
        <v>27</v>
      </c>
      <c r="I1" s="146" t="s">
        <v>106</v>
      </c>
      <c r="J1" s="145"/>
      <c r="K1" s="146" t="s">
        <v>107</v>
      </c>
      <c r="L1" s="146"/>
      <c r="M1" s="146"/>
      <c r="N1" s="146"/>
      <c r="O1" s="146"/>
      <c r="P1" s="145"/>
      <c r="Q1" s="146"/>
      <c r="R1" s="146"/>
      <c r="S1" s="147"/>
    </row>
    <row r="2" spans="1:19" ht="15" x14ac:dyDescent="0.25">
      <c r="C2" s="167">
        <v>4</v>
      </c>
      <c r="D2" s="131" t="e">
        <f>INTERCEPT($C$6:$C$29,$A$6:$A$29)</f>
        <v>#REF!</v>
      </c>
      <c r="E2" s="131" t="e">
        <f>SLOPE($C$6:$C$29,$A$6:$A$29)</f>
        <v>#REF!</v>
      </c>
      <c r="F2" s="132" t="e">
        <f>RSQ($C$6:$C$76,$A$6:$A$76)</f>
        <v>#REF!</v>
      </c>
      <c r="G2" s="131" t="e">
        <f>STEYX($C$6:$C$76,$A$6:$A$76)</f>
        <v>#REF!</v>
      </c>
      <c r="I2" s="119" t="s">
        <v>95</v>
      </c>
      <c r="J2" s="119" t="s">
        <v>94</v>
      </c>
      <c r="K2" s="119" t="s">
        <v>96</v>
      </c>
      <c r="L2" s="86" t="s">
        <v>108</v>
      </c>
    </row>
    <row r="3" spans="1:19" x14ac:dyDescent="0.25">
      <c r="A3" s="133" t="str">
        <f>[1]ArdiData!A2</f>
        <v>Per.</v>
      </c>
      <c r="B3" s="108" t="str">
        <f>[1]ArdiData!D2</f>
        <v>Trend&amp;S</v>
      </c>
      <c r="C3" s="119" t="s">
        <v>91</v>
      </c>
      <c r="D3" s="86" t="s">
        <v>93</v>
      </c>
      <c r="E3" s="86" t="s">
        <v>94</v>
      </c>
      <c r="F3" s="86" t="s">
        <v>95</v>
      </c>
      <c r="G3" s="86" t="s">
        <v>97</v>
      </c>
      <c r="I3" s="119">
        <v>1</v>
      </c>
      <c r="J3" s="134" t="e">
        <f>AVERAGEIF($F$4:$F$31,I3,$E$4:$E$31)</f>
        <v>#REF!</v>
      </c>
      <c r="K3" s="119" t="e">
        <f>J3/$J$8</f>
        <v>#REF!</v>
      </c>
      <c r="L3" s="86" t="s">
        <v>109</v>
      </c>
    </row>
    <row r="4" spans="1:19" ht="15" x14ac:dyDescent="0.3">
      <c r="A4" s="133">
        <f>[1]ArdiData!A3</f>
        <v>1</v>
      </c>
      <c r="B4" s="135" t="e">
        <f>'1.StatFitPoissNorm'!#REF!</f>
        <v>#REF!</v>
      </c>
      <c r="D4" s="136" t="e">
        <f>$D$2+$E$2*A4</f>
        <v>#REF!</v>
      </c>
      <c r="E4" s="140" t="e">
        <f>B4/D4</f>
        <v>#REF!</v>
      </c>
      <c r="F4" s="166">
        <f>IF(MOD(A4,$C$2)&lt;&gt;0,MOD(A4,$C$2),$C$2)</f>
        <v>1</v>
      </c>
      <c r="G4" s="137" t="e">
        <f>VLOOKUP(F4,$I$3:$K$7,3)*D4</f>
        <v>#REF!</v>
      </c>
      <c r="I4" s="119">
        <v>2</v>
      </c>
      <c r="J4" s="134" t="e">
        <f t="shared" ref="J4:J6" si="0">AVERAGEIF($F$4:$F$31,I4,$E$4:$E$31)</f>
        <v>#REF!</v>
      </c>
      <c r="K4" s="119" t="e">
        <f t="shared" ref="K4:K6" si="1">J4/$J$8</f>
        <v>#REF!</v>
      </c>
      <c r="L4" s="86" t="s">
        <v>110</v>
      </c>
    </row>
    <row r="5" spans="1:19" ht="15" x14ac:dyDescent="0.3">
      <c r="A5" s="133">
        <f>[1]ArdiData!A4</f>
        <v>2</v>
      </c>
      <c r="B5" s="135" t="e">
        <f>'1.StatFitPoissNorm'!#REF!</f>
        <v>#REF!</v>
      </c>
      <c r="D5" s="136" t="e">
        <f t="shared" ref="D5:D31" si="2">$D$2+$E$2*A5</f>
        <v>#REF!</v>
      </c>
      <c r="E5" s="140" t="e">
        <f t="shared" ref="E5:E31" si="3">B5/D5</f>
        <v>#REF!</v>
      </c>
      <c r="F5" s="166">
        <f t="shared" ref="F5:F31" si="4">IF(MOD(A5,$C$2)&lt;&gt;0,MOD(A5,$C$2),$C$2)</f>
        <v>2</v>
      </c>
      <c r="G5" s="137" t="e">
        <f t="shared" ref="G5:G31" si="5">VLOOKUP(F5,$I$3:$K$7,3)*D5</f>
        <v>#REF!</v>
      </c>
      <c r="I5" s="119">
        <v>3</v>
      </c>
      <c r="J5" s="134" t="e">
        <f t="shared" si="0"/>
        <v>#REF!</v>
      </c>
      <c r="K5" s="119" t="e">
        <f t="shared" si="1"/>
        <v>#REF!</v>
      </c>
      <c r="L5" s="86" t="s">
        <v>111</v>
      </c>
    </row>
    <row r="6" spans="1:19" ht="15" x14ac:dyDescent="0.3">
      <c r="A6" s="133">
        <f>[1]ArdiData!A5</f>
        <v>3</v>
      </c>
      <c r="B6" s="135" t="e">
        <f>'1.StatFitPoissNorm'!#REF!</f>
        <v>#REF!</v>
      </c>
      <c r="C6" s="138" t="e">
        <f>(AVERAGE(B4:B7)+AVERAGE(B5:B8))/2</f>
        <v>#REF!</v>
      </c>
      <c r="D6" s="136" t="e">
        <f t="shared" si="2"/>
        <v>#REF!</v>
      </c>
      <c r="E6" s="140" t="e">
        <f t="shared" si="3"/>
        <v>#REF!</v>
      </c>
      <c r="F6" s="166">
        <f t="shared" si="4"/>
        <v>3</v>
      </c>
      <c r="G6" s="137" t="e">
        <f t="shared" si="5"/>
        <v>#REF!</v>
      </c>
      <c r="I6" s="119">
        <v>4</v>
      </c>
      <c r="J6" s="134" t="e">
        <f t="shared" si="0"/>
        <v>#REF!</v>
      </c>
      <c r="K6" s="119" t="e">
        <f t="shared" si="1"/>
        <v>#REF!</v>
      </c>
      <c r="L6" s="86" t="s">
        <v>112</v>
      </c>
    </row>
    <row r="7" spans="1:19" ht="15" x14ac:dyDescent="0.3">
      <c r="A7" s="133">
        <f>[1]ArdiData!A6</f>
        <v>4</v>
      </c>
      <c r="B7" s="135" t="e">
        <f>'1.StatFitPoissNorm'!#REF!</f>
        <v>#REF!</v>
      </c>
      <c r="C7" s="138" t="e">
        <f t="shared" ref="C7:C28" si="6">(AVERAGE(B5:B8)+AVERAGE(B6:B9))/2</f>
        <v>#REF!</v>
      </c>
      <c r="D7" s="136" t="e">
        <f t="shared" si="2"/>
        <v>#REF!</v>
      </c>
      <c r="E7" s="140" t="e">
        <f t="shared" si="3"/>
        <v>#REF!</v>
      </c>
      <c r="F7" s="166">
        <f t="shared" si="4"/>
        <v>4</v>
      </c>
      <c r="G7" s="137" t="e">
        <f t="shared" si="5"/>
        <v>#REF!</v>
      </c>
      <c r="I7" s="119"/>
      <c r="J7" s="134"/>
      <c r="K7" s="119"/>
      <c r="L7" s="86" t="s">
        <v>113</v>
      </c>
    </row>
    <row r="8" spans="1:19" ht="15" x14ac:dyDescent="0.3">
      <c r="A8" s="133">
        <f>[1]ArdiData!A7</f>
        <v>5</v>
      </c>
      <c r="B8" s="135" t="e">
        <f>'1.StatFitPoissNorm'!#REF!</f>
        <v>#REF!</v>
      </c>
      <c r="C8" s="138" t="e">
        <f t="shared" si="6"/>
        <v>#REF!</v>
      </c>
      <c r="D8" s="136" t="e">
        <f t="shared" si="2"/>
        <v>#REF!</v>
      </c>
      <c r="E8" s="140" t="e">
        <f t="shared" si="3"/>
        <v>#REF!</v>
      </c>
      <c r="F8" s="166">
        <f t="shared" si="4"/>
        <v>1</v>
      </c>
      <c r="G8" s="137" t="e">
        <f t="shared" si="5"/>
        <v>#REF!</v>
      </c>
      <c r="I8" s="119"/>
      <c r="J8" s="139" t="e">
        <f>AVERAGE(J3:J6)</f>
        <v>#REF!</v>
      </c>
      <c r="K8" s="139" t="e">
        <f>AVERAGE(K3:K7)</f>
        <v>#REF!</v>
      </c>
    </row>
    <row r="9" spans="1:19" ht="15" x14ac:dyDescent="0.3">
      <c r="A9" s="133">
        <f>[1]ArdiData!A8</f>
        <v>6</v>
      </c>
      <c r="B9" s="135" t="e">
        <f>'1.StatFitPoissNorm'!#REF!</f>
        <v>#REF!</v>
      </c>
      <c r="C9" s="138" t="e">
        <f t="shared" si="6"/>
        <v>#REF!</v>
      </c>
      <c r="D9" s="136" t="e">
        <f t="shared" si="2"/>
        <v>#REF!</v>
      </c>
      <c r="E9" s="140" t="e">
        <f t="shared" si="3"/>
        <v>#REF!</v>
      </c>
      <c r="F9" s="166">
        <f t="shared" si="4"/>
        <v>2</v>
      </c>
      <c r="G9" s="137" t="e">
        <f t="shared" si="5"/>
        <v>#REF!</v>
      </c>
    </row>
    <row r="10" spans="1:19" ht="15" x14ac:dyDescent="0.3">
      <c r="A10" s="133">
        <f>[1]ArdiData!A9</f>
        <v>7</v>
      </c>
      <c r="B10" s="135" t="e">
        <f>'1.StatFitPoissNorm'!#REF!</f>
        <v>#REF!</v>
      </c>
      <c r="C10" s="138" t="e">
        <f t="shared" si="6"/>
        <v>#REF!</v>
      </c>
      <c r="D10" s="136" t="e">
        <f t="shared" si="2"/>
        <v>#REF!</v>
      </c>
      <c r="E10" s="140" t="e">
        <f t="shared" si="3"/>
        <v>#REF!</v>
      </c>
      <c r="F10" s="166">
        <f t="shared" si="4"/>
        <v>3</v>
      </c>
      <c r="G10" s="137" t="e">
        <f t="shared" si="5"/>
        <v>#REF!</v>
      </c>
    </row>
    <row r="11" spans="1:19" ht="15" x14ac:dyDescent="0.3">
      <c r="A11" s="133">
        <f>[1]ArdiData!A10</f>
        <v>8</v>
      </c>
      <c r="B11" s="135" t="e">
        <f>'1.StatFitPoissNorm'!#REF!</f>
        <v>#REF!</v>
      </c>
      <c r="C11" s="138" t="e">
        <f t="shared" si="6"/>
        <v>#REF!</v>
      </c>
      <c r="D11" s="136" t="e">
        <f t="shared" si="2"/>
        <v>#REF!</v>
      </c>
      <c r="E11" s="140" t="e">
        <f t="shared" si="3"/>
        <v>#REF!</v>
      </c>
      <c r="F11" s="166">
        <f t="shared" si="4"/>
        <v>4</v>
      </c>
      <c r="G11" s="137" t="e">
        <f t="shared" si="5"/>
        <v>#REF!</v>
      </c>
    </row>
    <row r="12" spans="1:19" ht="15" x14ac:dyDescent="0.3">
      <c r="A12" s="133">
        <f>[1]ArdiData!A11</f>
        <v>9</v>
      </c>
      <c r="B12" s="135" t="e">
        <f>'1.StatFitPoissNorm'!#REF!</f>
        <v>#REF!</v>
      </c>
      <c r="C12" s="138" t="e">
        <f t="shared" si="6"/>
        <v>#REF!</v>
      </c>
      <c r="D12" s="136" t="e">
        <f t="shared" si="2"/>
        <v>#REF!</v>
      </c>
      <c r="E12" s="140" t="e">
        <f t="shared" si="3"/>
        <v>#REF!</v>
      </c>
      <c r="F12" s="166">
        <f t="shared" si="4"/>
        <v>1</v>
      </c>
      <c r="G12" s="137" t="e">
        <f t="shared" si="5"/>
        <v>#REF!</v>
      </c>
    </row>
    <row r="13" spans="1:19" ht="15" x14ac:dyDescent="0.3">
      <c r="A13" s="133">
        <f>[1]ArdiData!A12</f>
        <v>10</v>
      </c>
      <c r="B13" s="135" t="e">
        <f>'1.StatFitPoissNorm'!#REF!</f>
        <v>#REF!</v>
      </c>
      <c r="C13" s="138" t="e">
        <f t="shared" si="6"/>
        <v>#REF!</v>
      </c>
      <c r="D13" s="136" t="e">
        <f t="shared" si="2"/>
        <v>#REF!</v>
      </c>
      <c r="E13" s="140" t="e">
        <f t="shared" si="3"/>
        <v>#REF!</v>
      </c>
      <c r="F13" s="166">
        <f t="shared" si="4"/>
        <v>2</v>
      </c>
      <c r="G13" s="137" t="e">
        <f t="shared" si="5"/>
        <v>#REF!</v>
      </c>
    </row>
    <row r="14" spans="1:19" ht="15" x14ac:dyDescent="0.3">
      <c r="A14" s="133">
        <f>[1]ArdiData!A13</f>
        <v>11</v>
      </c>
      <c r="B14" s="135" t="e">
        <f>'1.StatFitPoissNorm'!#REF!</f>
        <v>#REF!</v>
      </c>
      <c r="C14" s="138" t="e">
        <f t="shared" si="6"/>
        <v>#REF!</v>
      </c>
      <c r="D14" s="136" t="e">
        <f t="shared" si="2"/>
        <v>#REF!</v>
      </c>
      <c r="E14" s="140" t="e">
        <f t="shared" si="3"/>
        <v>#REF!</v>
      </c>
      <c r="F14" s="166">
        <f t="shared" si="4"/>
        <v>3</v>
      </c>
      <c r="G14" s="137" t="e">
        <f t="shared" si="5"/>
        <v>#REF!</v>
      </c>
    </row>
    <row r="15" spans="1:19" ht="15" x14ac:dyDescent="0.3">
      <c r="A15" s="133">
        <f>[1]ArdiData!A14</f>
        <v>12</v>
      </c>
      <c r="B15" s="135" t="e">
        <f>'1.StatFitPoissNorm'!#REF!</f>
        <v>#REF!</v>
      </c>
      <c r="C15" s="138" t="e">
        <f t="shared" si="6"/>
        <v>#REF!</v>
      </c>
      <c r="D15" s="136" t="e">
        <f t="shared" si="2"/>
        <v>#REF!</v>
      </c>
      <c r="E15" s="140" t="e">
        <f t="shared" si="3"/>
        <v>#REF!</v>
      </c>
      <c r="F15" s="166">
        <f t="shared" si="4"/>
        <v>4</v>
      </c>
      <c r="G15" s="137" t="e">
        <f t="shared" si="5"/>
        <v>#REF!</v>
      </c>
    </row>
    <row r="16" spans="1:19" ht="15" x14ac:dyDescent="0.3">
      <c r="A16" s="133">
        <f>[1]ArdiData!A15</f>
        <v>13</v>
      </c>
      <c r="B16" s="135" t="e">
        <f>'1.StatFitPoissNorm'!#REF!</f>
        <v>#REF!</v>
      </c>
      <c r="C16" s="138" t="e">
        <f t="shared" si="6"/>
        <v>#REF!</v>
      </c>
      <c r="D16" s="136" t="e">
        <f t="shared" si="2"/>
        <v>#REF!</v>
      </c>
      <c r="E16" s="140" t="e">
        <f t="shared" si="3"/>
        <v>#REF!</v>
      </c>
      <c r="F16" s="166">
        <f t="shared" si="4"/>
        <v>1</v>
      </c>
      <c r="G16" s="137" t="e">
        <f t="shared" si="5"/>
        <v>#REF!</v>
      </c>
    </row>
    <row r="17" spans="1:11" ht="15" x14ac:dyDescent="0.3">
      <c r="A17" s="133">
        <f>[1]ArdiData!A16</f>
        <v>14</v>
      </c>
      <c r="B17" s="135" t="e">
        <f>'1.StatFitPoissNorm'!#REF!</f>
        <v>#REF!</v>
      </c>
      <c r="C17" s="138" t="e">
        <f t="shared" si="6"/>
        <v>#REF!</v>
      </c>
      <c r="D17" s="136" t="e">
        <f t="shared" si="2"/>
        <v>#REF!</v>
      </c>
      <c r="E17" s="140" t="e">
        <f t="shared" si="3"/>
        <v>#REF!</v>
      </c>
      <c r="F17" s="166">
        <f t="shared" si="4"/>
        <v>2</v>
      </c>
      <c r="G17" s="137" t="e">
        <f t="shared" si="5"/>
        <v>#REF!</v>
      </c>
    </row>
    <row r="18" spans="1:11" ht="15" x14ac:dyDescent="0.3">
      <c r="A18" s="133">
        <f>[1]ArdiData!A17</f>
        <v>15</v>
      </c>
      <c r="B18" s="135" t="e">
        <f>'1.StatFitPoissNorm'!#REF!</f>
        <v>#REF!</v>
      </c>
      <c r="C18" s="138" t="e">
        <f t="shared" si="6"/>
        <v>#REF!</v>
      </c>
      <c r="D18" s="136" t="e">
        <f t="shared" si="2"/>
        <v>#REF!</v>
      </c>
      <c r="E18" s="140" t="e">
        <f t="shared" si="3"/>
        <v>#REF!</v>
      </c>
      <c r="F18" s="166">
        <f t="shared" si="4"/>
        <v>3</v>
      </c>
      <c r="G18" s="137" t="e">
        <f t="shared" si="5"/>
        <v>#REF!</v>
      </c>
    </row>
    <row r="19" spans="1:11" ht="15" x14ac:dyDescent="0.3">
      <c r="A19" s="133">
        <f>[1]ArdiData!A18</f>
        <v>16</v>
      </c>
      <c r="B19" s="135" t="e">
        <f>'1.StatFitPoissNorm'!#REF!</f>
        <v>#REF!</v>
      </c>
      <c r="C19" s="138" t="e">
        <f t="shared" si="6"/>
        <v>#REF!</v>
      </c>
      <c r="D19" s="136" t="e">
        <f t="shared" si="2"/>
        <v>#REF!</v>
      </c>
      <c r="E19" s="140" t="e">
        <f t="shared" si="3"/>
        <v>#REF!</v>
      </c>
      <c r="F19" s="166">
        <f t="shared" si="4"/>
        <v>4</v>
      </c>
      <c r="G19" s="137" t="e">
        <f t="shared" si="5"/>
        <v>#REF!</v>
      </c>
    </row>
    <row r="20" spans="1:11" ht="15" x14ac:dyDescent="0.3">
      <c r="A20" s="133">
        <f>[1]ArdiData!A19</f>
        <v>17</v>
      </c>
      <c r="B20" s="135" t="e">
        <f>'1.StatFitPoissNorm'!#REF!</f>
        <v>#REF!</v>
      </c>
      <c r="C20" s="138" t="e">
        <f t="shared" si="6"/>
        <v>#REF!</v>
      </c>
      <c r="D20" s="136" t="e">
        <f t="shared" si="2"/>
        <v>#REF!</v>
      </c>
      <c r="E20" s="140" t="e">
        <f t="shared" si="3"/>
        <v>#REF!</v>
      </c>
      <c r="F20" s="166">
        <f t="shared" si="4"/>
        <v>1</v>
      </c>
      <c r="G20" s="137" t="e">
        <f t="shared" si="5"/>
        <v>#REF!</v>
      </c>
    </row>
    <row r="21" spans="1:11" ht="15" x14ac:dyDescent="0.3">
      <c r="A21" s="133">
        <f>[1]ArdiData!A20</f>
        <v>18</v>
      </c>
      <c r="B21" s="135" t="e">
        <f>'1.StatFitPoissNorm'!#REF!</f>
        <v>#REF!</v>
      </c>
      <c r="C21" s="138" t="e">
        <f t="shared" si="6"/>
        <v>#REF!</v>
      </c>
      <c r="D21" s="136" t="e">
        <f t="shared" si="2"/>
        <v>#REF!</v>
      </c>
      <c r="E21" s="140" t="e">
        <f t="shared" si="3"/>
        <v>#REF!</v>
      </c>
      <c r="F21" s="166">
        <f t="shared" si="4"/>
        <v>2</v>
      </c>
      <c r="G21" s="137" t="e">
        <f t="shared" si="5"/>
        <v>#REF!</v>
      </c>
    </row>
    <row r="22" spans="1:11" ht="15" x14ac:dyDescent="0.3">
      <c r="A22" s="133">
        <f>[1]ArdiData!A21</f>
        <v>19</v>
      </c>
      <c r="B22" s="135" t="e">
        <f>'1.StatFitPoissNorm'!#REF!</f>
        <v>#REF!</v>
      </c>
      <c r="C22" s="138" t="e">
        <f t="shared" si="6"/>
        <v>#REF!</v>
      </c>
      <c r="D22" s="136" t="e">
        <f t="shared" si="2"/>
        <v>#REF!</v>
      </c>
      <c r="E22" s="140" t="e">
        <f t="shared" si="3"/>
        <v>#REF!</v>
      </c>
      <c r="F22" s="166">
        <f t="shared" si="4"/>
        <v>3</v>
      </c>
      <c r="G22" s="137" t="e">
        <f t="shared" si="5"/>
        <v>#REF!</v>
      </c>
    </row>
    <row r="23" spans="1:11" ht="15" x14ac:dyDescent="0.3">
      <c r="A23" s="133">
        <f>[1]ArdiData!A22</f>
        <v>20</v>
      </c>
      <c r="B23" s="135" t="e">
        <f>'1.StatFitPoissNorm'!#REF!</f>
        <v>#REF!</v>
      </c>
      <c r="C23" s="138" t="e">
        <f t="shared" si="6"/>
        <v>#REF!</v>
      </c>
      <c r="D23" s="136" t="e">
        <f t="shared" si="2"/>
        <v>#REF!</v>
      </c>
      <c r="E23" s="140" t="e">
        <f t="shared" si="3"/>
        <v>#REF!</v>
      </c>
      <c r="F23" s="166">
        <f t="shared" si="4"/>
        <v>4</v>
      </c>
      <c r="G23" s="137" t="e">
        <f t="shared" si="5"/>
        <v>#REF!</v>
      </c>
    </row>
    <row r="24" spans="1:11" ht="15" x14ac:dyDescent="0.3">
      <c r="A24" s="133">
        <f>[1]ArdiData!A23</f>
        <v>21</v>
      </c>
      <c r="B24" s="135" t="e">
        <f>'1.StatFitPoissNorm'!#REF!</f>
        <v>#REF!</v>
      </c>
      <c r="C24" s="138" t="e">
        <f t="shared" si="6"/>
        <v>#REF!</v>
      </c>
      <c r="D24" s="136" t="e">
        <f t="shared" si="2"/>
        <v>#REF!</v>
      </c>
      <c r="E24" s="140" t="e">
        <f t="shared" si="3"/>
        <v>#REF!</v>
      </c>
      <c r="F24" s="166">
        <f t="shared" si="4"/>
        <v>1</v>
      </c>
      <c r="G24" s="137" t="e">
        <f t="shared" si="5"/>
        <v>#REF!</v>
      </c>
    </row>
    <row r="25" spans="1:11" ht="15" x14ac:dyDescent="0.3">
      <c r="A25" s="133">
        <f>[1]ArdiData!A24</f>
        <v>22</v>
      </c>
      <c r="B25" s="135" t="e">
        <f>'1.StatFitPoissNorm'!#REF!</f>
        <v>#REF!</v>
      </c>
      <c r="C25" s="138" t="e">
        <f t="shared" si="6"/>
        <v>#REF!</v>
      </c>
      <c r="D25" s="136" t="e">
        <f t="shared" si="2"/>
        <v>#REF!</v>
      </c>
      <c r="E25" s="140" t="e">
        <f t="shared" si="3"/>
        <v>#REF!</v>
      </c>
      <c r="F25" s="166">
        <f t="shared" si="4"/>
        <v>2</v>
      </c>
      <c r="G25" s="137" t="e">
        <f t="shared" si="5"/>
        <v>#REF!</v>
      </c>
    </row>
    <row r="26" spans="1:11" ht="15" x14ac:dyDescent="0.3">
      <c r="A26" s="133">
        <f>[1]ArdiData!A25</f>
        <v>23</v>
      </c>
      <c r="B26" s="135" t="e">
        <f>'1.StatFitPoissNorm'!#REF!</f>
        <v>#REF!</v>
      </c>
      <c r="C26" s="138" t="e">
        <f t="shared" si="6"/>
        <v>#REF!</v>
      </c>
      <c r="D26" s="136" t="e">
        <f t="shared" si="2"/>
        <v>#REF!</v>
      </c>
      <c r="E26" s="140" t="e">
        <f t="shared" si="3"/>
        <v>#REF!</v>
      </c>
      <c r="F26" s="166">
        <f t="shared" si="4"/>
        <v>3</v>
      </c>
      <c r="G26" s="137" t="e">
        <f t="shared" si="5"/>
        <v>#REF!</v>
      </c>
    </row>
    <row r="27" spans="1:11" ht="15" x14ac:dyDescent="0.3">
      <c r="A27" s="133">
        <f>[1]ArdiData!A26</f>
        <v>24</v>
      </c>
      <c r="B27" s="135" t="e">
        <f>'1.StatFitPoissNorm'!#REF!</f>
        <v>#REF!</v>
      </c>
      <c r="C27" s="138" t="e">
        <f t="shared" si="6"/>
        <v>#REF!</v>
      </c>
      <c r="D27" s="136" t="e">
        <f t="shared" si="2"/>
        <v>#REF!</v>
      </c>
      <c r="E27" s="140" t="e">
        <f t="shared" si="3"/>
        <v>#REF!</v>
      </c>
      <c r="F27" s="166">
        <f t="shared" si="4"/>
        <v>4</v>
      </c>
      <c r="G27" s="137" t="e">
        <f t="shared" si="5"/>
        <v>#REF!</v>
      </c>
    </row>
    <row r="28" spans="1:11" ht="15" x14ac:dyDescent="0.3">
      <c r="A28" s="133">
        <f>[1]ArdiData!A27</f>
        <v>25</v>
      </c>
      <c r="B28" s="135" t="e">
        <f>'1.StatFitPoissNorm'!#REF!</f>
        <v>#REF!</v>
      </c>
      <c r="C28" s="138" t="e">
        <f t="shared" si="6"/>
        <v>#REF!</v>
      </c>
      <c r="D28" s="136" t="e">
        <f t="shared" si="2"/>
        <v>#REF!</v>
      </c>
      <c r="E28" s="140" t="e">
        <f t="shared" si="3"/>
        <v>#REF!</v>
      </c>
      <c r="F28" s="166">
        <f t="shared" si="4"/>
        <v>1</v>
      </c>
      <c r="G28" s="137" t="e">
        <f t="shared" si="5"/>
        <v>#REF!</v>
      </c>
    </row>
    <row r="29" spans="1:11" ht="15" x14ac:dyDescent="0.3">
      <c r="A29" s="133">
        <f>[1]ArdiData!A28</f>
        <v>26</v>
      </c>
      <c r="B29" s="135" t="e">
        <f>'1.StatFitPoissNorm'!#REF!</f>
        <v>#REF!</v>
      </c>
      <c r="C29" s="138" t="e">
        <f>(AVERAGE(B27:B30)+AVERAGE(B28:B31))/2</f>
        <v>#REF!</v>
      </c>
      <c r="D29" s="136" t="e">
        <f t="shared" si="2"/>
        <v>#REF!</v>
      </c>
      <c r="E29" s="140" t="e">
        <f t="shared" si="3"/>
        <v>#REF!</v>
      </c>
      <c r="F29" s="166">
        <f t="shared" si="4"/>
        <v>2</v>
      </c>
      <c r="G29" s="137" t="e">
        <f t="shared" si="5"/>
        <v>#REF!</v>
      </c>
    </row>
    <row r="30" spans="1:11" ht="15.75" x14ac:dyDescent="0.3">
      <c r="A30" s="133">
        <f>[1]ArdiData!A29</f>
        <v>27</v>
      </c>
      <c r="B30" s="135" t="e">
        <f>'1.StatFitPoissNorm'!#REF!</f>
        <v>#REF!</v>
      </c>
      <c r="C30"/>
      <c r="D30" s="136" t="e">
        <f t="shared" si="2"/>
        <v>#REF!</v>
      </c>
      <c r="E30" s="140" t="e">
        <f t="shared" si="3"/>
        <v>#REF!</v>
      </c>
      <c r="F30" s="166">
        <f t="shared" si="4"/>
        <v>3</v>
      </c>
      <c r="G30" s="137" t="e">
        <f t="shared" si="5"/>
        <v>#REF!</v>
      </c>
    </row>
    <row r="31" spans="1:11" ht="15.75" x14ac:dyDescent="0.3">
      <c r="A31" s="133">
        <f>[1]ArdiData!A30</f>
        <v>28</v>
      </c>
      <c r="B31" s="135" t="e">
        <f>'1.StatFitPoissNorm'!#REF!</f>
        <v>#REF!</v>
      </c>
      <c r="C31"/>
      <c r="D31" s="136" t="e">
        <f t="shared" si="2"/>
        <v>#REF!</v>
      </c>
      <c r="E31" s="140" t="e">
        <f t="shared" si="3"/>
        <v>#REF!</v>
      </c>
      <c r="F31" s="166">
        <f t="shared" si="4"/>
        <v>4</v>
      </c>
      <c r="G31" s="137" t="e">
        <f t="shared" si="5"/>
        <v>#REF!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K32" sqref="K32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8" width="9.7109375" style="86" customWidth="1"/>
    <col min="9" max="9" width="9.140625" style="86"/>
    <col min="10" max="10" width="12.140625" style="86" bestFit="1" customWidth="1"/>
    <col min="11" max="11" width="13.85546875" style="86" bestFit="1" customWidth="1"/>
    <col min="12" max="12" width="12.42578125" style="86" bestFit="1" customWidth="1"/>
    <col min="13" max="13" width="12.42578125" style="86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60" ht="15.75" thickBot="1" x14ac:dyDescent="0.3">
      <c r="F1" s="86" t="s">
        <v>105</v>
      </c>
      <c r="G1" s="86">
        <v>4</v>
      </c>
      <c r="I1" s="157" t="s">
        <v>64</v>
      </c>
      <c r="J1" s="158">
        <v>0</v>
      </c>
      <c r="K1" s="157" t="s">
        <v>135</v>
      </c>
      <c r="L1" s="11">
        <v>8.5066726681469529E-2</v>
      </c>
      <c r="M1" s="11" t="s">
        <v>141</v>
      </c>
      <c r="N1">
        <v>3.3675857954643403E-2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68" t="s">
        <v>4</v>
      </c>
      <c r="B2" s="169" t="s">
        <v>136</v>
      </c>
      <c r="C2" s="142" t="s">
        <v>72</v>
      </c>
      <c r="D2" s="142" t="s">
        <v>19</v>
      </c>
      <c r="E2" s="142" t="s">
        <v>140</v>
      </c>
      <c r="F2" s="1" t="s">
        <v>126</v>
      </c>
      <c r="G2" s="1" t="s">
        <v>3</v>
      </c>
      <c r="H2" s="1" t="s">
        <v>129</v>
      </c>
      <c r="I2" s="1" t="s">
        <v>131</v>
      </c>
      <c r="J2" s="86"/>
      <c r="K2" s="86"/>
      <c r="L2" s="86"/>
      <c r="M2" s="86"/>
    </row>
    <row r="3" spans="1:60" customFormat="1" ht="16.5" x14ac:dyDescent="0.3">
      <c r="A3" s="94">
        <v>0</v>
      </c>
      <c r="B3" s="94"/>
      <c r="C3" s="170"/>
      <c r="D3" s="170"/>
      <c r="E3" s="170"/>
      <c r="F3" s="119"/>
      <c r="G3" s="119"/>
      <c r="H3" s="119"/>
      <c r="I3" s="119"/>
      <c r="AH3" s="86"/>
      <c r="AI3" s="86"/>
      <c r="AJ3" s="86"/>
      <c r="BD3" s="86"/>
      <c r="BE3" s="86"/>
      <c r="BF3" s="86"/>
      <c r="BG3" s="86"/>
      <c r="BH3" s="86"/>
    </row>
    <row r="4" spans="1:60" customFormat="1" ht="16.5" x14ac:dyDescent="0.3">
      <c r="A4" s="104">
        <v>1</v>
      </c>
      <c r="B4" s="104" t="e">
        <f>'1.StatFitPoissNorm'!#REF!</f>
        <v>#REF!</v>
      </c>
      <c r="C4" s="171"/>
      <c r="D4" s="171"/>
      <c r="E4" s="172" t="e">
        <f>B4/AVERAGE($B$4:$B$7)</f>
        <v>#REF!</v>
      </c>
      <c r="F4" s="159"/>
      <c r="G4" s="154"/>
      <c r="H4" s="154"/>
      <c r="I4" s="154"/>
      <c r="AH4" s="86"/>
      <c r="AI4" s="86"/>
      <c r="AJ4" s="86"/>
      <c r="BD4" s="86"/>
      <c r="BE4" s="86"/>
      <c r="BF4" s="86"/>
      <c r="BG4" s="86"/>
      <c r="BH4" s="86"/>
    </row>
    <row r="5" spans="1:60" customFormat="1" ht="16.5" x14ac:dyDescent="0.3">
      <c r="A5" s="104">
        <v>2</v>
      </c>
      <c r="B5" s="104" t="e">
        <f>'1.StatFitPoissNorm'!#REF!</f>
        <v>#REF!</v>
      </c>
      <c r="C5" s="171"/>
      <c r="D5" s="171"/>
      <c r="E5" s="172" t="e">
        <f t="shared" ref="E5:E7" si="0">B5/AVERAGE($B$4:$B$7)</f>
        <v>#REF!</v>
      </c>
      <c r="F5" s="159"/>
      <c r="G5" s="154"/>
      <c r="H5" s="154"/>
      <c r="I5" s="154"/>
      <c r="AH5" s="86"/>
      <c r="AI5" s="86"/>
      <c r="AJ5" s="86"/>
      <c r="BD5" s="86"/>
      <c r="BE5" s="86"/>
      <c r="BF5" s="86"/>
      <c r="BG5" s="86"/>
      <c r="BH5" s="86"/>
    </row>
    <row r="6" spans="1:60" customFormat="1" ht="16.5" x14ac:dyDescent="0.3">
      <c r="A6" s="104">
        <v>3</v>
      </c>
      <c r="B6" s="104" t="e">
        <f>'1.StatFitPoissNorm'!#REF!</f>
        <v>#REF!</v>
      </c>
      <c r="C6" s="171"/>
      <c r="D6" s="171"/>
      <c r="E6" s="172" t="e">
        <f t="shared" si="0"/>
        <v>#REF!</v>
      </c>
      <c r="F6" s="159"/>
      <c r="G6" s="154"/>
      <c r="H6" s="154"/>
      <c r="I6" s="154"/>
      <c r="AH6" s="86"/>
      <c r="AI6" s="86"/>
      <c r="AJ6" s="86"/>
      <c r="BD6" s="86"/>
      <c r="BE6" s="86"/>
      <c r="BF6" s="86"/>
      <c r="BG6" s="86"/>
      <c r="BH6" s="86"/>
    </row>
    <row r="7" spans="1:60" customFormat="1" ht="16.5" x14ac:dyDescent="0.3">
      <c r="A7" s="104">
        <v>4</v>
      </c>
      <c r="B7" s="104" t="e">
        <f>'1.StatFitPoissNorm'!#REF!</f>
        <v>#REF!</v>
      </c>
      <c r="C7" s="171" t="e">
        <f>AVERAGE(B4:B7)</f>
        <v>#REF!</v>
      </c>
      <c r="D7" s="171" t="e">
        <f>(AVERAGE(B12:B15)-AVERAGE(B4:B7))/(A15-G1)</f>
        <v>#REF!</v>
      </c>
      <c r="E7" s="172" t="e">
        <f t="shared" si="0"/>
        <v>#REF!</v>
      </c>
      <c r="F7" s="159"/>
      <c r="G7" s="154"/>
      <c r="H7" s="154"/>
      <c r="I7" s="154"/>
      <c r="AH7" s="86"/>
      <c r="AI7" s="86"/>
      <c r="AJ7" s="86"/>
      <c r="BD7" s="86"/>
      <c r="BE7" s="86"/>
      <c r="BF7" s="86"/>
      <c r="BG7" s="86"/>
      <c r="BH7" s="86"/>
    </row>
    <row r="8" spans="1:60" customFormat="1" ht="16.5" x14ac:dyDescent="0.3">
      <c r="A8" s="104">
        <v>5</v>
      </c>
      <c r="B8" s="104" t="e">
        <f>'1.StatFitPoissNorm'!#REF!</f>
        <v>#REF!</v>
      </c>
      <c r="C8" s="171" t="e">
        <f>(1-$J$1)*(C7+D7)+$J$1*B8/E4</f>
        <v>#REF!</v>
      </c>
      <c r="D8" s="171" t="e">
        <f>(1-$L$1)*D7+$L$1*(C8-C7)</f>
        <v>#REF!</v>
      </c>
      <c r="E8" s="171" t="e">
        <f>(1-$N$1)*E4+$N$1*B8/C8</f>
        <v>#REF!</v>
      </c>
      <c r="F8" s="154" t="e">
        <f>(C7+D7)*E4</f>
        <v>#REF!</v>
      </c>
      <c r="G8" s="154" t="e">
        <f>B8-F8</f>
        <v>#REF!</v>
      </c>
      <c r="H8" s="154" t="e">
        <f>G8^2</f>
        <v>#REF!</v>
      </c>
      <c r="I8" s="154" t="e">
        <f>AVERAGE(H$8:H8)</f>
        <v>#REF!</v>
      </c>
      <c r="AH8" s="86"/>
      <c r="AI8" s="86"/>
      <c r="AJ8" s="86"/>
      <c r="BD8" s="86"/>
      <c r="BE8" s="86"/>
      <c r="BF8" s="86"/>
      <c r="BG8" s="86"/>
      <c r="BH8" s="86"/>
    </row>
    <row r="9" spans="1:60" customFormat="1" ht="16.5" x14ac:dyDescent="0.3">
      <c r="A9" s="104">
        <v>6</v>
      </c>
      <c r="B9" s="104" t="e">
        <f>'1.StatFitPoissNorm'!#REF!</f>
        <v>#REF!</v>
      </c>
      <c r="C9" s="171" t="e">
        <f t="shared" ref="C9:C15" si="1">(1-$J$1)*(C8+D8)+$J$1*B9/E5</f>
        <v>#REF!</v>
      </c>
      <c r="D9" s="171" t="e">
        <f t="shared" ref="D9:D15" si="2">(1-$L$1)*D8+$L$1*(C9-C8)</f>
        <v>#REF!</v>
      </c>
      <c r="E9" s="171" t="e">
        <f t="shared" ref="E9:E15" si="3">(1-$N$1)*E5+$N$1*B9/C9</f>
        <v>#REF!</v>
      </c>
      <c r="F9" s="154" t="e">
        <f t="shared" ref="F9:F16" si="4">(C8+D8)*E5</f>
        <v>#REF!</v>
      </c>
      <c r="G9" s="154" t="e">
        <f t="shared" ref="G9:G15" si="5">B9-F9</f>
        <v>#REF!</v>
      </c>
      <c r="H9" s="154" t="e">
        <f t="shared" ref="H9:H31" si="6">G9^2</f>
        <v>#REF!</v>
      </c>
      <c r="I9" s="154" t="e">
        <f>AVERAGE(H$8:H9)</f>
        <v>#REF!</v>
      </c>
      <c r="AH9" s="86"/>
      <c r="AI9" s="86"/>
      <c r="AJ9" s="86"/>
      <c r="BD9" s="86"/>
      <c r="BE9" s="86"/>
      <c r="BF9" s="86"/>
      <c r="BG9" s="86"/>
      <c r="BH9" s="86"/>
    </row>
    <row r="10" spans="1:60" customFormat="1" ht="16.5" x14ac:dyDescent="0.3">
      <c r="A10" s="104">
        <v>7</v>
      </c>
      <c r="B10" s="104" t="e">
        <f>'1.StatFitPoissNorm'!#REF!</f>
        <v>#REF!</v>
      </c>
      <c r="C10" s="171" t="e">
        <f t="shared" si="1"/>
        <v>#REF!</v>
      </c>
      <c r="D10" s="171" t="e">
        <f t="shared" si="2"/>
        <v>#REF!</v>
      </c>
      <c r="E10" s="171" t="e">
        <f t="shared" si="3"/>
        <v>#REF!</v>
      </c>
      <c r="F10" s="154" t="e">
        <f t="shared" si="4"/>
        <v>#REF!</v>
      </c>
      <c r="G10" s="154" t="e">
        <f t="shared" si="5"/>
        <v>#REF!</v>
      </c>
      <c r="H10" s="154" t="e">
        <f t="shared" si="6"/>
        <v>#REF!</v>
      </c>
      <c r="I10" s="154" t="e">
        <f>AVERAGE(H$8:H10)</f>
        <v>#REF!</v>
      </c>
      <c r="AH10" s="86"/>
      <c r="AI10" s="86"/>
      <c r="AJ10" s="86"/>
      <c r="BD10" s="86"/>
      <c r="BE10" s="86"/>
      <c r="BF10" s="86"/>
      <c r="BG10" s="86"/>
      <c r="BH10" s="86"/>
    </row>
    <row r="11" spans="1:60" customFormat="1" ht="16.5" x14ac:dyDescent="0.3">
      <c r="A11" s="104">
        <v>8</v>
      </c>
      <c r="B11" s="104" t="e">
        <f>'1.StatFitPoissNorm'!#REF!</f>
        <v>#REF!</v>
      </c>
      <c r="C11" s="171" t="e">
        <f t="shared" si="1"/>
        <v>#REF!</v>
      </c>
      <c r="D11" s="171" t="e">
        <f t="shared" si="2"/>
        <v>#REF!</v>
      </c>
      <c r="E11" s="171" t="e">
        <f t="shared" si="3"/>
        <v>#REF!</v>
      </c>
      <c r="F11" s="154" t="e">
        <f t="shared" si="4"/>
        <v>#REF!</v>
      </c>
      <c r="G11" s="154" t="e">
        <f t="shared" si="5"/>
        <v>#REF!</v>
      </c>
      <c r="H11" s="154" t="e">
        <f t="shared" si="6"/>
        <v>#REF!</v>
      </c>
      <c r="I11" s="154" t="e">
        <f>AVERAGE(H$8:H11)</f>
        <v>#REF!</v>
      </c>
      <c r="AH11" s="86"/>
      <c r="AI11" s="86"/>
      <c r="AJ11" s="86"/>
      <c r="BD11" s="86"/>
      <c r="BE11" s="86"/>
      <c r="BF11" s="86"/>
      <c r="BG11" s="86"/>
      <c r="BH11" s="86"/>
    </row>
    <row r="12" spans="1:60" customFormat="1" ht="16.5" x14ac:dyDescent="0.3">
      <c r="A12" s="104">
        <v>9</v>
      </c>
      <c r="B12" s="104" t="e">
        <f>'1.StatFitPoissNorm'!#REF!</f>
        <v>#REF!</v>
      </c>
      <c r="C12" s="171" t="e">
        <f t="shared" si="1"/>
        <v>#REF!</v>
      </c>
      <c r="D12" s="171" t="e">
        <f t="shared" si="2"/>
        <v>#REF!</v>
      </c>
      <c r="E12" s="171" t="e">
        <f t="shared" si="3"/>
        <v>#REF!</v>
      </c>
      <c r="F12" s="154" t="e">
        <f t="shared" si="4"/>
        <v>#REF!</v>
      </c>
      <c r="G12" s="154" t="e">
        <f t="shared" si="5"/>
        <v>#REF!</v>
      </c>
      <c r="H12" s="154" t="e">
        <f t="shared" si="6"/>
        <v>#REF!</v>
      </c>
      <c r="I12" s="154" t="e">
        <f>AVERAGE(H$8:H12)</f>
        <v>#REF!</v>
      </c>
      <c r="AH12" s="86"/>
      <c r="AI12" s="86"/>
      <c r="AJ12" s="86"/>
      <c r="BD12" s="86"/>
      <c r="BE12" s="86"/>
      <c r="BF12" s="86"/>
      <c r="BG12" s="86"/>
      <c r="BH12" s="86"/>
    </row>
    <row r="13" spans="1:60" customFormat="1" ht="16.5" x14ac:dyDescent="0.3">
      <c r="A13" s="104">
        <v>10</v>
      </c>
      <c r="B13" s="104" t="e">
        <f>'1.StatFitPoissNorm'!#REF!</f>
        <v>#REF!</v>
      </c>
      <c r="C13" s="171" t="e">
        <f t="shared" si="1"/>
        <v>#REF!</v>
      </c>
      <c r="D13" s="171" t="e">
        <f t="shared" si="2"/>
        <v>#REF!</v>
      </c>
      <c r="E13" s="171" t="e">
        <f t="shared" si="3"/>
        <v>#REF!</v>
      </c>
      <c r="F13" s="154" t="e">
        <f t="shared" si="4"/>
        <v>#REF!</v>
      </c>
      <c r="G13" s="154" t="e">
        <f t="shared" si="5"/>
        <v>#REF!</v>
      </c>
      <c r="H13" s="154" t="e">
        <f t="shared" si="6"/>
        <v>#REF!</v>
      </c>
      <c r="I13" s="154" t="e">
        <f>AVERAGE(H$8:H13)</f>
        <v>#REF!</v>
      </c>
      <c r="AH13" s="86"/>
      <c r="AI13" s="86"/>
      <c r="AJ13" s="86"/>
      <c r="BD13" s="86"/>
      <c r="BE13" s="86"/>
      <c r="BF13" s="86"/>
      <c r="BG13" s="86"/>
      <c r="BH13" s="86"/>
    </row>
    <row r="14" spans="1:60" customFormat="1" ht="16.5" x14ac:dyDescent="0.3">
      <c r="A14" s="104">
        <v>11</v>
      </c>
      <c r="B14" s="104" t="e">
        <f>'1.StatFitPoissNorm'!#REF!</f>
        <v>#REF!</v>
      </c>
      <c r="C14" s="171" t="e">
        <f t="shared" si="1"/>
        <v>#REF!</v>
      </c>
      <c r="D14" s="171" t="e">
        <f t="shared" si="2"/>
        <v>#REF!</v>
      </c>
      <c r="E14" s="171" t="e">
        <f t="shared" si="3"/>
        <v>#REF!</v>
      </c>
      <c r="F14" s="154" t="e">
        <f t="shared" si="4"/>
        <v>#REF!</v>
      </c>
      <c r="G14" s="154" t="e">
        <f t="shared" si="5"/>
        <v>#REF!</v>
      </c>
      <c r="H14" s="154" t="e">
        <f t="shared" si="6"/>
        <v>#REF!</v>
      </c>
      <c r="I14" s="154" t="e">
        <f>AVERAGE(H$8:H14)</f>
        <v>#REF!</v>
      </c>
      <c r="AH14" s="86"/>
      <c r="AI14" s="86"/>
      <c r="AJ14" s="86"/>
      <c r="BD14" s="86"/>
      <c r="BE14" s="86"/>
      <c r="BF14" s="86"/>
      <c r="BG14" s="86"/>
      <c r="BH14" s="86"/>
    </row>
    <row r="15" spans="1:60" customFormat="1" ht="16.5" x14ac:dyDescent="0.3">
      <c r="A15" s="104">
        <v>12</v>
      </c>
      <c r="B15" s="104" t="e">
        <f>'1.StatFitPoissNorm'!#REF!</f>
        <v>#REF!</v>
      </c>
      <c r="C15" s="171" t="e">
        <f t="shared" si="1"/>
        <v>#REF!</v>
      </c>
      <c r="D15" s="171" t="e">
        <f t="shared" si="2"/>
        <v>#REF!</v>
      </c>
      <c r="E15" s="171" t="e">
        <f t="shared" si="3"/>
        <v>#REF!</v>
      </c>
      <c r="F15" s="154" t="e">
        <f t="shared" si="4"/>
        <v>#REF!</v>
      </c>
      <c r="G15" s="154" t="e">
        <f t="shared" si="5"/>
        <v>#REF!</v>
      </c>
      <c r="H15" s="154" t="e">
        <f t="shared" si="6"/>
        <v>#REF!</v>
      </c>
      <c r="I15" s="154" t="e">
        <f>AVERAGE(H$8:H15)</f>
        <v>#REF!</v>
      </c>
      <c r="AH15" s="86"/>
      <c r="AI15" s="86"/>
      <c r="AJ15" s="86"/>
      <c r="BD15" s="86"/>
      <c r="BE15" s="86"/>
      <c r="BF15" s="86"/>
      <c r="BG15" s="86"/>
      <c r="BH15" s="86"/>
    </row>
    <row r="16" spans="1:60" customFormat="1" ht="16.5" x14ac:dyDescent="0.3">
      <c r="A16" s="104">
        <v>13</v>
      </c>
      <c r="B16" s="104" t="e">
        <f>'1.StatFitPoissNorm'!#REF!</f>
        <v>#REF!</v>
      </c>
      <c r="C16" s="171" t="e">
        <f t="shared" ref="C16:C31" si="7">(1-$J$1)*(C15+D15)+$J$1*B16/E12</f>
        <v>#REF!</v>
      </c>
      <c r="D16" s="171" t="e">
        <f t="shared" ref="D16:D31" si="8">(1-$L$1)*D15+$L$1*(C16-C15)</f>
        <v>#REF!</v>
      </c>
      <c r="E16" s="171" t="e">
        <f t="shared" ref="E16:E31" si="9">(1-$N$1)*E12+$N$1*B16/C16</f>
        <v>#REF!</v>
      </c>
      <c r="F16" s="154" t="e">
        <f t="shared" ref="F16:F32" si="10">(C15+D15)*E12</f>
        <v>#REF!</v>
      </c>
      <c r="G16" s="154" t="e">
        <f t="shared" ref="G16:G31" si="11">B16-F16</f>
        <v>#REF!</v>
      </c>
      <c r="H16" s="154" t="e">
        <f t="shared" si="6"/>
        <v>#REF!</v>
      </c>
      <c r="I16" s="154" t="e">
        <f>AVERAGE(H$8:H16)</f>
        <v>#REF!</v>
      </c>
      <c r="AH16" s="86"/>
      <c r="AI16" s="86"/>
      <c r="AJ16" s="86"/>
      <c r="BD16" s="86"/>
      <c r="BE16" s="86"/>
      <c r="BF16" s="86"/>
      <c r="BG16" s="86"/>
      <c r="BH16" s="86"/>
    </row>
    <row r="17" spans="1:60" customFormat="1" ht="16.5" x14ac:dyDescent="0.3">
      <c r="A17" s="104">
        <v>14</v>
      </c>
      <c r="B17" s="104" t="e">
        <f>'1.StatFitPoissNorm'!#REF!</f>
        <v>#REF!</v>
      </c>
      <c r="C17" s="171" t="e">
        <f t="shared" si="7"/>
        <v>#REF!</v>
      </c>
      <c r="D17" s="171" t="e">
        <f t="shared" si="8"/>
        <v>#REF!</v>
      </c>
      <c r="E17" s="171" t="e">
        <f t="shared" si="9"/>
        <v>#REF!</v>
      </c>
      <c r="F17" s="154" t="e">
        <f t="shared" si="10"/>
        <v>#REF!</v>
      </c>
      <c r="G17" s="154" t="e">
        <f t="shared" si="11"/>
        <v>#REF!</v>
      </c>
      <c r="H17" s="154" t="e">
        <f t="shared" si="6"/>
        <v>#REF!</v>
      </c>
      <c r="I17" s="154" t="e">
        <f>AVERAGE(H$8:H17)</f>
        <v>#REF!</v>
      </c>
      <c r="AH17" s="94"/>
      <c r="AI17" s="94"/>
      <c r="AJ17" s="94"/>
      <c r="AK17" s="10"/>
      <c r="AL17" s="10"/>
      <c r="AM17" s="10"/>
      <c r="AN17" s="10"/>
      <c r="AO17" s="10"/>
      <c r="AP17" s="10"/>
      <c r="AQ17" s="10"/>
      <c r="BD17" s="86"/>
      <c r="BE17" s="86"/>
      <c r="BF17" s="86"/>
      <c r="BG17" s="86"/>
      <c r="BH17" s="86"/>
    </row>
    <row r="18" spans="1:60" ht="16.5" x14ac:dyDescent="0.3">
      <c r="A18" s="104">
        <v>15</v>
      </c>
      <c r="B18" s="104" t="e">
        <f>'1.StatFitPoissNorm'!#REF!</f>
        <v>#REF!</v>
      </c>
      <c r="C18" s="171" t="e">
        <f t="shared" si="7"/>
        <v>#REF!</v>
      </c>
      <c r="D18" s="171" t="e">
        <f t="shared" si="8"/>
        <v>#REF!</v>
      </c>
      <c r="E18" s="171" t="e">
        <f t="shared" si="9"/>
        <v>#REF!</v>
      </c>
      <c r="F18" s="154" t="e">
        <f t="shared" si="10"/>
        <v>#REF!</v>
      </c>
      <c r="G18" s="154" t="e">
        <f t="shared" si="11"/>
        <v>#REF!</v>
      </c>
      <c r="H18" s="154" t="e">
        <f t="shared" si="6"/>
        <v>#REF!</v>
      </c>
      <c r="I18" s="154" t="e">
        <f>AVERAGE(H$8:H18)</f>
        <v>#REF!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04">
        <v>16</v>
      </c>
      <c r="B19" s="104" t="e">
        <f>'1.StatFitPoissNorm'!#REF!</f>
        <v>#REF!</v>
      </c>
      <c r="C19" s="171" t="e">
        <f t="shared" si="7"/>
        <v>#REF!</v>
      </c>
      <c r="D19" s="171" t="e">
        <f t="shared" si="8"/>
        <v>#REF!</v>
      </c>
      <c r="E19" s="171" t="e">
        <f t="shared" si="9"/>
        <v>#REF!</v>
      </c>
      <c r="F19" s="154" t="e">
        <f t="shared" si="10"/>
        <v>#REF!</v>
      </c>
      <c r="G19" s="154" t="e">
        <f t="shared" si="11"/>
        <v>#REF!</v>
      </c>
      <c r="H19" s="154" t="e">
        <f t="shared" si="6"/>
        <v>#REF!</v>
      </c>
      <c r="I19" s="154" t="e">
        <f>AVERAGE(H$8:H19)</f>
        <v>#REF!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04">
        <v>17</v>
      </c>
      <c r="B20" s="104" t="e">
        <f>'1.StatFitPoissNorm'!#REF!</f>
        <v>#REF!</v>
      </c>
      <c r="C20" s="171" t="e">
        <f t="shared" si="7"/>
        <v>#REF!</v>
      </c>
      <c r="D20" s="171" t="e">
        <f t="shared" si="8"/>
        <v>#REF!</v>
      </c>
      <c r="E20" s="171" t="e">
        <f t="shared" si="9"/>
        <v>#REF!</v>
      </c>
      <c r="F20" s="154" t="e">
        <f t="shared" si="10"/>
        <v>#REF!</v>
      </c>
      <c r="G20" s="154" t="e">
        <f t="shared" si="11"/>
        <v>#REF!</v>
      </c>
      <c r="H20" s="154" t="e">
        <f t="shared" si="6"/>
        <v>#REF!</v>
      </c>
      <c r="I20" s="154" t="e">
        <f>AVERAGE(H$8:H20)</f>
        <v>#REF!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04">
        <v>18</v>
      </c>
      <c r="B21" s="104" t="e">
        <f>'1.StatFitPoissNorm'!#REF!</f>
        <v>#REF!</v>
      </c>
      <c r="C21" s="171" t="e">
        <f t="shared" si="7"/>
        <v>#REF!</v>
      </c>
      <c r="D21" s="171" t="e">
        <f t="shared" si="8"/>
        <v>#REF!</v>
      </c>
      <c r="E21" s="171" t="e">
        <f t="shared" si="9"/>
        <v>#REF!</v>
      </c>
      <c r="F21" s="154" t="e">
        <f t="shared" si="10"/>
        <v>#REF!</v>
      </c>
      <c r="G21" s="154" t="e">
        <f t="shared" si="11"/>
        <v>#REF!</v>
      </c>
      <c r="H21" s="154" t="e">
        <f t="shared" si="6"/>
        <v>#REF!</v>
      </c>
      <c r="I21" s="154" t="e">
        <f>AVERAGE(H$8:H21)</f>
        <v>#REF!</v>
      </c>
      <c r="J21"/>
      <c r="K21"/>
      <c r="L21"/>
      <c r="M21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04">
        <v>19</v>
      </c>
      <c r="B22" s="104" t="e">
        <f>'1.StatFitPoissNorm'!#REF!</f>
        <v>#REF!</v>
      </c>
      <c r="C22" s="171" t="e">
        <f t="shared" si="7"/>
        <v>#REF!</v>
      </c>
      <c r="D22" s="171" t="e">
        <f t="shared" si="8"/>
        <v>#REF!</v>
      </c>
      <c r="E22" s="171" t="e">
        <f t="shared" si="9"/>
        <v>#REF!</v>
      </c>
      <c r="F22" s="154" t="e">
        <f t="shared" si="10"/>
        <v>#REF!</v>
      </c>
      <c r="G22" s="154" t="e">
        <f t="shared" si="11"/>
        <v>#REF!</v>
      </c>
      <c r="H22" s="154" t="e">
        <f t="shared" si="6"/>
        <v>#REF!</v>
      </c>
      <c r="I22" s="154" t="e">
        <f>AVERAGE(H$8:H22)</f>
        <v>#REF!</v>
      </c>
      <c r="J22"/>
      <c r="K22"/>
      <c r="L22"/>
      <c r="M2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04">
        <v>20</v>
      </c>
      <c r="B23" s="104" t="e">
        <f>'1.StatFitPoissNorm'!#REF!</f>
        <v>#REF!</v>
      </c>
      <c r="C23" s="171" t="e">
        <f t="shared" si="7"/>
        <v>#REF!</v>
      </c>
      <c r="D23" s="171" t="e">
        <f t="shared" si="8"/>
        <v>#REF!</v>
      </c>
      <c r="E23" s="171" t="e">
        <f t="shared" si="9"/>
        <v>#REF!</v>
      </c>
      <c r="F23" s="154" t="e">
        <f t="shared" si="10"/>
        <v>#REF!</v>
      </c>
      <c r="G23" s="154" t="e">
        <f t="shared" si="11"/>
        <v>#REF!</v>
      </c>
      <c r="H23" s="154" t="e">
        <f t="shared" si="6"/>
        <v>#REF!</v>
      </c>
      <c r="I23" s="154" t="e">
        <f>AVERAGE(H$8:H23)</f>
        <v>#REF!</v>
      </c>
      <c r="J23"/>
      <c r="K23"/>
      <c r="L23"/>
      <c r="M2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04">
        <v>21</v>
      </c>
      <c r="B24" s="104" t="e">
        <f>'1.StatFitPoissNorm'!#REF!</f>
        <v>#REF!</v>
      </c>
      <c r="C24" s="171" t="e">
        <f t="shared" si="7"/>
        <v>#REF!</v>
      </c>
      <c r="D24" s="171" t="e">
        <f t="shared" si="8"/>
        <v>#REF!</v>
      </c>
      <c r="E24" s="171" t="e">
        <f t="shared" si="9"/>
        <v>#REF!</v>
      </c>
      <c r="F24" s="154" t="e">
        <f t="shared" si="10"/>
        <v>#REF!</v>
      </c>
      <c r="G24" s="154" t="e">
        <f t="shared" si="11"/>
        <v>#REF!</v>
      </c>
      <c r="H24" s="154" t="e">
        <f t="shared" si="6"/>
        <v>#REF!</v>
      </c>
      <c r="I24" s="154" t="e">
        <f>AVERAGE(H$8:H24)</f>
        <v>#REF!</v>
      </c>
      <c r="J24"/>
      <c r="K24"/>
      <c r="L24"/>
      <c r="M2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04">
        <v>22</v>
      </c>
      <c r="B25" s="104" t="e">
        <f>'1.StatFitPoissNorm'!#REF!</f>
        <v>#REF!</v>
      </c>
      <c r="C25" s="171" t="e">
        <f t="shared" si="7"/>
        <v>#REF!</v>
      </c>
      <c r="D25" s="171" t="e">
        <f t="shared" si="8"/>
        <v>#REF!</v>
      </c>
      <c r="E25" s="171" t="e">
        <f t="shared" si="9"/>
        <v>#REF!</v>
      </c>
      <c r="F25" s="154" t="e">
        <f t="shared" si="10"/>
        <v>#REF!</v>
      </c>
      <c r="G25" s="154" t="e">
        <f t="shared" si="11"/>
        <v>#REF!</v>
      </c>
      <c r="H25" s="154" t="e">
        <f t="shared" si="6"/>
        <v>#REF!</v>
      </c>
      <c r="I25" s="154" t="e">
        <f>AVERAGE(H$8:H25)</f>
        <v>#REF!</v>
      </c>
      <c r="J25"/>
      <c r="K25"/>
      <c r="L25"/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04">
        <v>23</v>
      </c>
      <c r="B26" s="104" t="e">
        <f>'1.StatFitPoissNorm'!#REF!</f>
        <v>#REF!</v>
      </c>
      <c r="C26" s="171" t="e">
        <f t="shared" si="7"/>
        <v>#REF!</v>
      </c>
      <c r="D26" s="171" t="e">
        <f t="shared" si="8"/>
        <v>#REF!</v>
      </c>
      <c r="E26" s="171" t="e">
        <f t="shared" si="9"/>
        <v>#REF!</v>
      </c>
      <c r="F26" s="154" t="e">
        <f t="shared" si="10"/>
        <v>#REF!</v>
      </c>
      <c r="G26" s="154" t="e">
        <f t="shared" si="11"/>
        <v>#REF!</v>
      </c>
      <c r="H26" s="154" t="e">
        <f t="shared" si="6"/>
        <v>#REF!</v>
      </c>
      <c r="I26" s="154" t="e">
        <f>AVERAGE(H$8:H26)</f>
        <v>#REF!</v>
      </c>
      <c r="J26"/>
      <c r="K26"/>
      <c r="L26"/>
      <c r="M26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04">
        <v>24</v>
      </c>
      <c r="B27" s="104" t="e">
        <f>'1.StatFitPoissNorm'!#REF!</f>
        <v>#REF!</v>
      </c>
      <c r="C27" s="171" t="e">
        <f t="shared" si="7"/>
        <v>#REF!</v>
      </c>
      <c r="D27" s="171" t="e">
        <f t="shared" si="8"/>
        <v>#REF!</v>
      </c>
      <c r="E27" s="171" t="e">
        <f t="shared" si="9"/>
        <v>#REF!</v>
      </c>
      <c r="F27" s="154" t="e">
        <f t="shared" si="10"/>
        <v>#REF!</v>
      </c>
      <c r="G27" s="154" t="e">
        <f t="shared" si="11"/>
        <v>#REF!</v>
      </c>
      <c r="H27" s="154" t="e">
        <f t="shared" si="6"/>
        <v>#REF!</v>
      </c>
      <c r="I27" s="154" t="e">
        <f>AVERAGE(H$8:H27)</f>
        <v>#REF!</v>
      </c>
      <c r="J27"/>
      <c r="K27"/>
      <c r="L27"/>
      <c r="M27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04">
        <v>25</v>
      </c>
      <c r="B28" s="104" t="e">
        <f>'1.StatFitPoissNorm'!#REF!</f>
        <v>#REF!</v>
      </c>
      <c r="C28" s="171" t="e">
        <f t="shared" si="7"/>
        <v>#REF!</v>
      </c>
      <c r="D28" s="171" t="e">
        <f t="shared" si="8"/>
        <v>#REF!</v>
      </c>
      <c r="E28" s="171" t="e">
        <f t="shared" si="9"/>
        <v>#REF!</v>
      </c>
      <c r="F28" s="154" t="e">
        <f t="shared" si="10"/>
        <v>#REF!</v>
      </c>
      <c r="G28" s="154" t="e">
        <f t="shared" si="11"/>
        <v>#REF!</v>
      </c>
      <c r="H28" s="154" t="e">
        <f t="shared" si="6"/>
        <v>#REF!</v>
      </c>
      <c r="I28" s="154" t="e">
        <f>AVERAGE(H$8:H28)</f>
        <v>#REF!</v>
      </c>
      <c r="J28"/>
      <c r="K28"/>
      <c r="L28"/>
      <c r="M2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04">
        <v>26</v>
      </c>
      <c r="B29" s="104" t="e">
        <f>'1.StatFitPoissNorm'!#REF!</f>
        <v>#REF!</v>
      </c>
      <c r="C29" s="171" t="e">
        <f t="shared" si="7"/>
        <v>#REF!</v>
      </c>
      <c r="D29" s="171" t="e">
        <f t="shared" si="8"/>
        <v>#REF!</v>
      </c>
      <c r="E29" s="171" t="e">
        <f t="shared" si="9"/>
        <v>#REF!</v>
      </c>
      <c r="F29" s="154" t="e">
        <f t="shared" si="10"/>
        <v>#REF!</v>
      </c>
      <c r="G29" s="154" t="e">
        <f t="shared" si="11"/>
        <v>#REF!</v>
      </c>
      <c r="H29" s="154" t="e">
        <f t="shared" si="6"/>
        <v>#REF!</v>
      </c>
      <c r="I29" s="154" t="e">
        <f>AVERAGE(H$8:H29)</f>
        <v>#REF!</v>
      </c>
      <c r="J29"/>
      <c r="K29"/>
      <c r="L29"/>
      <c r="M29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04">
        <v>27</v>
      </c>
      <c r="B30" s="104" t="e">
        <f>'1.StatFitPoissNorm'!#REF!</f>
        <v>#REF!</v>
      </c>
      <c r="C30" s="171" t="e">
        <f t="shared" si="7"/>
        <v>#REF!</v>
      </c>
      <c r="D30" s="171" t="e">
        <f t="shared" si="8"/>
        <v>#REF!</v>
      </c>
      <c r="E30" s="171" t="e">
        <f t="shared" si="9"/>
        <v>#REF!</v>
      </c>
      <c r="F30" s="154" t="e">
        <f t="shared" si="10"/>
        <v>#REF!</v>
      </c>
      <c r="G30" s="154" t="e">
        <f t="shared" si="11"/>
        <v>#REF!</v>
      </c>
      <c r="H30" s="154" t="e">
        <f t="shared" si="6"/>
        <v>#REF!</v>
      </c>
      <c r="I30" s="154" t="e">
        <f>AVERAGE(H$8:H30)</f>
        <v>#REF!</v>
      </c>
      <c r="J30"/>
      <c r="K30"/>
      <c r="L30"/>
      <c r="M30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04">
        <v>28</v>
      </c>
      <c r="B31" s="104" t="e">
        <f>'1.StatFitPoissNorm'!#REF!</f>
        <v>#REF!</v>
      </c>
      <c r="C31" s="171" t="e">
        <f t="shared" si="7"/>
        <v>#REF!</v>
      </c>
      <c r="D31" s="171" t="e">
        <f t="shared" si="8"/>
        <v>#REF!</v>
      </c>
      <c r="E31" s="171" t="e">
        <f t="shared" si="9"/>
        <v>#REF!</v>
      </c>
      <c r="F31" s="154" t="e">
        <f t="shared" si="10"/>
        <v>#REF!</v>
      </c>
      <c r="G31" s="154" t="e">
        <f t="shared" si="11"/>
        <v>#REF!</v>
      </c>
      <c r="H31" s="154" t="e">
        <f t="shared" si="6"/>
        <v>#REF!</v>
      </c>
      <c r="I31" s="154" t="e">
        <f>AVERAGE(H$8:H31)</f>
        <v>#REF!</v>
      </c>
      <c r="J31"/>
      <c r="K31"/>
      <c r="L31"/>
      <c r="M31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</row>
    <row r="32" spans="1:60" ht="16.5" x14ac:dyDescent="0.3">
      <c r="A32" s="155">
        <v>29</v>
      </c>
      <c r="B32"/>
      <c r="C32"/>
      <c r="D32"/>
      <c r="E32"/>
      <c r="F32" s="154" t="e">
        <f t="shared" si="10"/>
        <v>#REF!</v>
      </c>
      <c r="G32" s="142"/>
      <c r="H32" s="142"/>
      <c r="I32"/>
      <c r="J32"/>
      <c r="K32"/>
      <c r="L32"/>
      <c r="M32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 s="86" t="s">
        <v>145</v>
      </c>
      <c r="C34"/>
      <c r="D34"/>
      <c r="E3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 s="86" t="s">
        <v>144</v>
      </c>
      <c r="C35" s="153"/>
      <c r="D35"/>
      <c r="E35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 s="86" t="s">
        <v>146</v>
      </c>
      <c r="C36"/>
      <c r="D36"/>
      <c r="E36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 s="165" t="s">
        <v>142</v>
      </c>
      <c r="C37"/>
      <c r="D37"/>
      <c r="E37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 t="s">
        <v>147</v>
      </c>
      <c r="C38"/>
      <c r="D38"/>
      <c r="E3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 t="s">
        <v>148</v>
      </c>
      <c r="C39"/>
      <c r="D39"/>
      <c r="E39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 t="s">
        <v>149</v>
      </c>
      <c r="C40"/>
      <c r="D40"/>
      <c r="E40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 t="s">
        <v>143</v>
      </c>
      <c r="C41"/>
      <c r="D41"/>
      <c r="E41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 t="s">
        <v>150</v>
      </c>
      <c r="C42"/>
      <c r="D42"/>
      <c r="E42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10"/>
      <c r="AL73" s="10"/>
      <c r="AM73" s="10"/>
      <c r="AN73" s="10"/>
      <c r="AO73" s="10"/>
      <c r="AP73" s="10"/>
      <c r="AQ73" s="10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D89"/>
      <c r="E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ht="16.5" x14ac:dyDescent="0.3">
      <c r="A90"/>
      <c r="B90"/>
      <c r="C90"/>
      <c r="D90"/>
      <c r="E90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I300"/>
  <sheetViews>
    <sheetView topLeftCell="A27" zoomScale="96" zoomScaleNormal="96" workbookViewId="0">
      <selection activeCell="S42" sqref="S42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9" width="9.7109375" style="86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42578125" style="86" customWidth="1"/>
    <col min="15" max="15" width="12.140625" style="86" bestFit="1" customWidth="1"/>
    <col min="16" max="19" width="9.28515625" style="86" bestFit="1" customWidth="1"/>
    <col min="20" max="21" width="9.140625" style="86"/>
    <col min="22" max="22" width="9.28515625" style="86" bestFit="1" customWidth="1"/>
    <col min="23" max="33" width="9.140625" style="86"/>
    <col min="34" max="34" width="9.140625" style="86" customWidth="1"/>
    <col min="35" max="37" width="9.140625" style="86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86"/>
  </cols>
  <sheetData>
    <row r="1" spans="1:61" ht="15.75" thickBot="1" x14ac:dyDescent="0.3">
      <c r="J1" s="157"/>
      <c r="K1" s="158"/>
      <c r="L1" s="157"/>
      <c r="M1" s="11"/>
      <c r="N1" s="1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61" customFormat="1" ht="17.25" thickBot="1" x14ac:dyDescent="0.35">
      <c r="A2" s="168" t="s">
        <v>4</v>
      </c>
      <c r="B2" s="169" t="s">
        <v>158</v>
      </c>
      <c r="C2" s="142"/>
      <c r="D2" s="142"/>
      <c r="E2" s="142"/>
      <c r="F2" s="1"/>
      <c r="G2" s="1"/>
      <c r="H2" s="1"/>
      <c r="I2" s="1"/>
      <c r="J2" s="1"/>
      <c r="K2" s="86"/>
      <c r="L2" s="86"/>
      <c r="M2" s="86"/>
      <c r="N2" s="86"/>
    </row>
    <row r="3" spans="1:61" customFormat="1" ht="16.5" x14ac:dyDescent="0.3">
      <c r="A3" s="94">
        <v>0</v>
      </c>
      <c r="B3" s="94"/>
      <c r="C3" s="170"/>
      <c r="D3" s="170"/>
      <c r="E3" s="170"/>
      <c r="F3" s="119"/>
      <c r="G3" s="119"/>
      <c r="H3" s="119"/>
      <c r="I3" t="s">
        <v>28</v>
      </c>
      <c r="AI3" s="86"/>
      <c r="AJ3" s="86"/>
      <c r="AK3" s="86"/>
      <c r="BE3" s="86"/>
      <c r="BF3" s="86"/>
      <c r="BG3" s="86"/>
      <c r="BH3" s="86"/>
      <c r="BI3" s="86"/>
    </row>
    <row r="4" spans="1:61" customFormat="1" ht="17.25" thickBot="1" x14ac:dyDescent="0.35">
      <c r="A4" s="104">
        <v>1</v>
      </c>
      <c r="B4" s="171">
        <v>0</v>
      </c>
      <c r="C4" s="171">
        <v>0</v>
      </c>
      <c r="D4" s="172">
        <v>0</v>
      </c>
      <c r="E4" s="159">
        <v>0</v>
      </c>
      <c r="F4" s="104" t="e">
        <f>'1.StatFitPoissNorm'!#REF!</f>
        <v>#REF!</v>
      </c>
      <c r="G4" s="86">
        <f>$J$19+$J$20*A4+$J$22*C4+$J$23*D4+$J$24*E4</f>
        <v>26.526785714285719</v>
      </c>
      <c r="H4" s="86"/>
      <c r="AI4" s="86"/>
      <c r="AJ4" s="86"/>
      <c r="AK4" s="86"/>
      <c r="BE4" s="86"/>
      <c r="BF4" s="86"/>
      <c r="BG4" s="86"/>
      <c r="BH4" s="86"/>
      <c r="BI4" s="86"/>
    </row>
    <row r="5" spans="1:61" customFormat="1" ht="16.5" x14ac:dyDescent="0.3">
      <c r="A5" s="104">
        <v>2</v>
      </c>
      <c r="B5" s="171">
        <v>0</v>
      </c>
      <c r="C5" s="171">
        <v>1</v>
      </c>
      <c r="D5" s="172">
        <v>0</v>
      </c>
      <c r="E5" s="159">
        <v>0</v>
      </c>
      <c r="F5" s="104" t="e">
        <f>'1.StatFitPoissNorm'!#REF!</f>
        <v>#REF!</v>
      </c>
      <c r="G5" s="86">
        <f t="shared" ref="G5:G31" si="0">$J$19+$J$20*A5+$J$22*C5+$J$23*D5+$J$24*E5</f>
        <v>38.241071428571431</v>
      </c>
      <c r="H5" s="86"/>
      <c r="I5" s="12" t="s">
        <v>29</v>
      </c>
      <c r="J5" s="12"/>
      <c r="AI5" s="86"/>
      <c r="AJ5" s="86"/>
      <c r="AK5" s="86"/>
      <c r="BE5" s="86"/>
      <c r="BF5" s="86"/>
      <c r="BG5" s="86"/>
      <c r="BH5" s="86"/>
      <c r="BI5" s="86"/>
    </row>
    <row r="6" spans="1:61" customFormat="1" ht="16.5" x14ac:dyDescent="0.3">
      <c r="A6" s="104">
        <v>3</v>
      </c>
      <c r="B6" s="171">
        <v>0</v>
      </c>
      <c r="C6" s="171">
        <v>0</v>
      </c>
      <c r="D6" s="172">
        <v>1</v>
      </c>
      <c r="E6" s="159">
        <v>0</v>
      </c>
      <c r="F6" s="104" t="e">
        <f>'1.StatFitPoissNorm'!#REF!</f>
        <v>#REF!</v>
      </c>
      <c r="G6" s="86">
        <f t="shared" si="0"/>
        <v>54.383928571428569</v>
      </c>
      <c r="H6" s="86"/>
      <c r="I6" s="17" t="s">
        <v>31</v>
      </c>
      <c r="J6" s="17">
        <v>0.90441186797355999</v>
      </c>
      <c r="AI6" s="86"/>
      <c r="AJ6" s="86"/>
      <c r="AK6" s="86"/>
      <c r="BE6" s="86"/>
      <c r="BF6" s="86"/>
      <c r="BG6" s="86"/>
      <c r="BH6" s="86"/>
      <c r="BI6" s="86"/>
    </row>
    <row r="7" spans="1:61" customFormat="1" ht="16.5" x14ac:dyDescent="0.3">
      <c r="A7" s="104">
        <v>4</v>
      </c>
      <c r="B7" s="171">
        <v>0</v>
      </c>
      <c r="C7" s="171">
        <v>0</v>
      </c>
      <c r="D7" s="172">
        <v>0</v>
      </c>
      <c r="E7" s="159">
        <v>1</v>
      </c>
      <c r="F7" s="104" t="e">
        <f>'1.StatFitPoissNorm'!#REF!</f>
        <v>#REF!</v>
      </c>
      <c r="G7" s="86">
        <f t="shared" si="0"/>
        <v>29.098214285714292</v>
      </c>
      <c r="H7" s="86"/>
      <c r="I7" s="17" t="s">
        <v>33</v>
      </c>
      <c r="J7" s="17">
        <v>0.81796082693142413</v>
      </c>
      <c r="AI7" s="86"/>
      <c r="AJ7" s="86"/>
      <c r="AK7" s="86"/>
      <c r="BE7" s="86"/>
      <c r="BF7" s="86"/>
      <c r="BG7" s="86"/>
      <c r="BH7" s="86"/>
      <c r="BI7" s="86"/>
    </row>
    <row r="8" spans="1:61" customFormat="1" ht="16.5" x14ac:dyDescent="0.3">
      <c r="A8" s="104">
        <v>5</v>
      </c>
      <c r="B8" s="171">
        <f>B4</f>
        <v>0</v>
      </c>
      <c r="C8" s="171">
        <f t="shared" ref="C8:E8" si="1">C4</f>
        <v>0</v>
      </c>
      <c r="D8" s="171">
        <f t="shared" si="1"/>
        <v>0</v>
      </c>
      <c r="E8" s="171">
        <f t="shared" si="1"/>
        <v>0</v>
      </c>
      <c r="F8" s="104" t="e">
        <f>'1.StatFitPoissNorm'!#REF!</f>
        <v>#REF!</v>
      </c>
      <c r="G8" s="86">
        <f t="shared" si="0"/>
        <v>31.303571428571434</v>
      </c>
      <c r="H8" s="86"/>
      <c r="I8" s="17" t="s">
        <v>34</v>
      </c>
      <c r="J8" s="17">
        <v>0.77658828759765686</v>
      </c>
      <c r="AI8" s="86"/>
      <c r="AJ8" s="86"/>
      <c r="AK8" s="86"/>
      <c r="BE8" s="86"/>
      <c r="BF8" s="86"/>
      <c r="BG8" s="86"/>
      <c r="BH8" s="86"/>
      <c r="BI8" s="86"/>
    </row>
    <row r="9" spans="1:61" customFormat="1" ht="16.5" x14ac:dyDescent="0.3">
      <c r="A9" s="104">
        <v>6</v>
      </c>
      <c r="B9" s="171">
        <f t="shared" ref="B9:E9" si="2">B5</f>
        <v>0</v>
      </c>
      <c r="C9" s="171">
        <f t="shared" si="2"/>
        <v>1</v>
      </c>
      <c r="D9" s="171">
        <f t="shared" si="2"/>
        <v>0</v>
      </c>
      <c r="E9" s="171">
        <f t="shared" si="2"/>
        <v>0</v>
      </c>
      <c r="F9" s="104" t="e">
        <f>'1.StatFitPoissNorm'!#REF!</f>
        <v>#REF!</v>
      </c>
      <c r="G9" s="86">
        <f t="shared" si="0"/>
        <v>43.017857142857139</v>
      </c>
      <c r="H9" s="86"/>
      <c r="I9" s="17" t="s">
        <v>35</v>
      </c>
      <c r="J9" s="17">
        <v>7.751034895886737</v>
      </c>
      <c r="AI9" s="86"/>
      <c r="AJ9" s="86"/>
      <c r="AK9" s="86"/>
      <c r="BE9" s="86"/>
      <c r="BF9" s="86"/>
      <c r="BG9" s="86"/>
      <c r="BH9" s="86"/>
      <c r="BI9" s="86"/>
    </row>
    <row r="10" spans="1:61" customFormat="1" ht="17.25" thickBot="1" x14ac:dyDescent="0.35">
      <c r="A10" s="104">
        <v>7</v>
      </c>
      <c r="B10" s="171">
        <f t="shared" ref="B10:E10" si="3">B6</f>
        <v>0</v>
      </c>
      <c r="C10" s="171">
        <f t="shared" si="3"/>
        <v>0</v>
      </c>
      <c r="D10" s="171">
        <f t="shared" si="3"/>
        <v>1</v>
      </c>
      <c r="E10" s="171">
        <f t="shared" si="3"/>
        <v>0</v>
      </c>
      <c r="F10" s="104" t="e">
        <f>'1.StatFitPoissNorm'!#REF!</f>
        <v>#REF!</v>
      </c>
      <c r="G10" s="86">
        <f t="shared" si="0"/>
        <v>59.160714285714285</v>
      </c>
      <c r="H10" s="86"/>
      <c r="I10" s="21" t="s">
        <v>36</v>
      </c>
      <c r="J10" s="21">
        <v>28</v>
      </c>
      <c r="AI10" s="86"/>
      <c r="AJ10" s="86"/>
      <c r="AK10" s="86"/>
      <c r="BE10" s="86"/>
      <c r="BF10" s="86"/>
      <c r="BG10" s="86"/>
      <c r="BH10" s="86"/>
      <c r="BI10" s="86"/>
    </row>
    <row r="11" spans="1:61" customFormat="1" ht="16.5" x14ac:dyDescent="0.3">
      <c r="A11" s="104">
        <v>8</v>
      </c>
      <c r="B11" s="171">
        <f t="shared" ref="B11:E11" si="4">B7</f>
        <v>0</v>
      </c>
      <c r="C11" s="171">
        <f t="shared" si="4"/>
        <v>0</v>
      </c>
      <c r="D11" s="171">
        <f t="shared" si="4"/>
        <v>0</v>
      </c>
      <c r="E11" s="171">
        <f t="shared" si="4"/>
        <v>1</v>
      </c>
      <c r="F11" s="104" t="e">
        <f>'1.StatFitPoissNorm'!#REF!</f>
        <v>#REF!</v>
      </c>
      <c r="G11" s="86">
        <f t="shared" si="0"/>
        <v>33.875000000000007</v>
      </c>
      <c r="H11" s="86"/>
      <c r="AI11" s="86"/>
      <c r="AJ11" s="86"/>
      <c r="AK11" s="86"/>
      <c r="BE11" s="86"/>
      <c r="BF11" s="86"/>
      <c r="BG11" s="86"/>
      <c r="BH11" s="86"/>
      <c r="BI11" s="86"/>
    </row>
    <row r="12" spans="1:61" customFormat="1" ht="17.25" thickBot="1" x14ac:dyDescent="0.35">
      <c r="A12" s="104">
        <v>9</v>
      </c>
      <c r="B12" s="171">
        <f t="shared" ref="B12:E12" si="5">B8</f>
        <v>0</v>
      </c>
      <c r="C12" s="171">
        <f t="shared" si="5"/>
        <v>0</v>
      </c>
      <c r="D12" s="171">
        <f t="shared" si="5"/>
        <v>0</v>
      </c>
      <c r="E12" s="171">
        <f t="shared" si="5"/>
        <v>0</v>
      </c>
      <c r="F12" s="104" t="e">
        <f>'1.StatFitPoissNorm'!#REF!</f>
        <v>#REF!</v>
      </c>
      <c r="G12" s="86">
        <f t="shared" si="0"/>
        <v>36.080357142857146</v>
      </c>
      <c r="H12" s="86"/>
      <c r="I12" t="s">
        <v>37</v>
      </c>
      <c r="AI12" s="86"/>
      <c r="AJ12" s="86"/>
      <c r="AK12" s="86"/>
      <c r="BE12" s="86"/>
      <c r="BF12" s="86"/>
      <c r="BG12" s="86"/>
      <c r="BH12" s="86"/>
      <c r="BI12" s="86"/>
    </row>
    <row r="13" spans="1:61" customFormat="1" ht="16.5" x14ac:dyDescent="0.3">
      <c r="A13" s="104">
        <v>10</v>
      </c>
      <c r="B13" s="171">
        <f t="shared" ref="B13:E13" si="6">B9</f>
        <v>0</v>
      </c>
      <c r="C13" s="171">
        <f t="shared" si="6"/>
        <v>1</v>
      </c>
      <c r="D13" s="171">
        <f t="shared" si="6"/>
        <v>0</v>
      </c>
      <c r="E13" s="171">
        <f t="shared" si="6"/>
        <v>0</v>
      </c>
      <c r="F13" s="104" t="e">
        <f>'1.StatFitPoissNorm'!#REF!</f>
        <v>#REF!</v>
      </c>
      <c r="G13" s="86">
        <f t="shared" si="0"/>
        <v>47.794642857142861</v>
      </c>
      <c r="H13" s="86"/>
      <c r="I13" s="20"/>
      <c r="J13" s="20" t="s">
        <v>38</v>
      </c>
      <c r="K13" s="20" t="s">
        <v>39</v>
      </c>
      <c r="L13" s="20" t="s">
        <v>40</v>
      </c>
      <c r="M13" s="20" t="s">
        <v>41</v>
      </c>
      <c r="N13" s="20" t="s">
        <v>42</v>
      </c>
      <c r="AI13" s="86"/>
      <c r="AJ13" s="86"/>
      <c r="AK13" s="86"/>
      <c r="BE13" s="86"/>
      <c r="BF13" s="86"/>
      <c r="BG13" s="86"/>
      <c r="BH13" s="86"/>
      <c r="BI13" s="86"/>
    </row>
    <row r="14" spans="1:61" customFormat="1" ht="16.5" x14ac:dyDescent="0.3">
      <c r="A14" s="104">
        <v>11</v>
      </c>
      <c r="B14" s="171">
        <f t="shared" ref="B14:E14" si="7">B10</f>
        <v>0</v>
      </c>
      <c r="C14" s="171">
        <f t="shared" si="7"/>
        <v>0</v>
      </c>
      <c r="D14" s="171">
        <f t="shared" si="7"/>
        <v>1</v>
      </c>
      <c r="E14" s="171">
        <f t="shared" si="7"/>
        <v>0</v>
      </c>
      <c r="F14" s="104" t="e">
        <f>'1.StatFitPoissNorm'!#REF!</f>
        <v>#REF!</v>
      </c>
      <c r="G14" s="86">
        <f t="shared" si="0"/>
        <v>63.937499999999993</v>
      </c>
      <c r="H14" s="86"/>
      <c r="I14" s="17" t="s">
        <v>43</v>
      </c>
      <c r="J14" s="17">
        <v>5</v>
      </c>
      <c r="K14" s="17">
        <v>5938.9506483689865</v>
      </c>
      <c r="L14" s="17">
        <v>1187.7901296737973</v>
      </c>
      <c r="M14" s="17">
        <v>19.770621772394442</v>
      </c>
      <c r="N14" s="17">
        <v>1.7834891881261903E-7</v>
      </c>
      <c r="AI14" s="86"/>
      <c r="AJ14" s="86"/>
      <c r="AK14" s="86"/>
      <c r="BE14" s="86"/>
      <c r="BF14" s="86"/>
      <c r="BG14" s="86"/>
      <c r="BH14" s="86"/>
      <c r="BI14" s="86"/>
    </row>
    <row r="15" spans="1:61" customFormat="1" ht="16.5" x14ac:dyDescent="0.3">
      <c r="A15" s="104">
        <v>12</v>
      </c>
      <c r="B15" s="171">
        <f t="shared" ref="B15:E15" si="8">B11</f>
        <v>0</v>
      </c>
      <c r="C15" s="171">
        <f t="shared" si="8"/>
        <v>0</v>
      </c>
      <c r="D15" s="171">
        <f t="shared" si="8"/>
        <v>0</v>
      </c>
      <c r="E15" s="171">
        <f t="shared" si="8"/>
        <v>1</v>
      </c>
      <c r="F15" s="104" t="e">
        <f>'1.StatFitPoissNorm'!#REF!</f>
        <v>#REF!</v>
      </c>
      <c r="G15" s="86">
        <f t="shared" si="0"/>
        <v>38.651785714285715</v>
      </c>
      <c r="H15" s="86"/>
      <c r="I15" s="17" t="s">
        <v>44</v>
      </c>
      <c r="J15" s="17">
        <v>22</v>
      </c>
      <c r="K15" s="17">
        <v>1321.7279230595861</v>
      </c>
      <c r="L15" s="17">
        <v>60.078541957253918</v>
      </c>
      <c r="M15" s="17"/>
      <c r="N15" s="17"/>
      <c r="AI15" s="86"/>
      <c r="AJ15" s="86"/>
      <c r="AK15" s="86"/>
      <c r="BE15" s="86"/>
      <c r="BF15" s="86"/>
      <c r="BG15" s="86"/>
      <c r="BH15" s="86"/>
      <c r="BI15" s="86"/>
    </row>
    <row r="16" spans="1:61" customFormat="1" ht="17.25" thickBot="1" x14ac:dyDescent="0.35">
      <c r="A16" s="104">
        <v>13</v>
      </c>
      <c r="B16" s="171">
        <f t="shared" ref="B16:E16" si="9">B12</f>
        <v>0</v>
      </c>
      <c r="C16" s="171">
        <f t="shared" si="9"/>
        <v>0</v>
      </c>
      <c r="D16" s="171">
        <f t="shared" si="9"/>
        <v>0</v>
      </c>
      <c r="E16" s="171">
        <f t="shared" si="9"/>
        <v>0</v>
      </c>
      <c r="F16" s="104" t="e">
        <f>'1.StatFitPoissNorm'!#REF!</f>
        <v>#REF!</v>
      </c>
      <c r="G16" s="86">
        <f t="shared" si="0"/>
        <v>40.857142857142861</v>
      </c>
      <c r="H16" s="86"/>
      <c r="I16" s="21" t="s">
        <v>45</v>
      </c>
      <c r="J16" s="21">
        <v>27</v>
      </c>
      <c r="K16" s="21">
        <v>7260.6785714285725</v>
      </c>
      <c r="L16" s="21"/>
      <c r="M16" s="21"/>
      <c r="N16" s="21"/>
      <c r="AI16" s="86"/>
      <c r="AJ16" s="86"/>
      <c r="AK16" s="86"/>
      <c r="BE16" s="86"/>
      <c r="BF16" s="86"/>
      <c r="BG16" s="86"/>
      <c r="BH16" s="86"/>
      <c r="BI16" s="86"/>
    </row>
    <row r="17" spans="1:61" customFormat="1" ht="17.25" thickBot="1" x14ac:dyDescent="0.35">
      <c r="A17" s="104">
        <v>14</v>
      </c>
      <c r="B17" s="171">
        <f t="shared" ref="B17:E17" si="10">B13</f>
        <v>0</v>
      </c>
      <c r="C17" s="171">
        <f t="shared" si="10"/>
        <v>1</v>
      </c>
      <c r="D17" s="171">
        <f t="shared" si="10"/>
        <v>0</v>
      </c>
      <c r="E17" s="171">
        <f t="shared" si="10"/>
        <v>0</v>
      </c>
      <c r="F17" s="104" t="e">
        <f>'1.StatFitPoissNorm'!#REF!</f>
        <v>#REF!</v>
      </c>
      <c r="G17" s="86">
        <f t="shared" si="0"/>
        <v>52.571428571428569</v>
      </c>
      <c r="H17" s="86"/>
      <c r="AI17" s="94"/>
      <c r="AJ17" s="94"/>
      <c r="AK17" s="94"/>
      <c r="AL17" s="10"/>
      <c r="AM17" s="10"/>
      <c r="AN17" s="10"/>
      <c r="AO17" s="10"/>
      <c r="AP17" s="10"/>
      <c r="AQ17" s="10"/>
      <c r="AR17" s="10"/>
      <c r="BE17" s="86"/>
      <c r="BF17" s="86"/>
      <c r="BG17" s="86"/>
      <c r="BH17" s="86"/>
      <c r="BI17" s="86"/>
    </row>
    <row r="18" spans="1:61" ht="16.5" x14ac:dyDescent="0.3">
      <c r="A18" s="104">
        <v>15</v>
      </c>
      <c r="B18" s="171">
        <f t="shared" ref="B18:E18" si="11">B14</f>
        <v>0</v>
      </c>
      <c r="C18" s="171">
        <f t="shared" si="11"/>
        <v>0</v>
      </c>
      <c r="D18" s="171">
        <f t="shared" si="11"/>
        <v>1</v>
      </c>
      <c r="E18" s="171">
        <f t="shared" si="11"/>
        <v>0</v>
      </c>
      <c r="F18" s="104" t="e">
        <f>'1.StatFitPoissNorm'!#REF!</f>
        <v>#REF!</v>
      </c>
      <c r="G18" s="86">
        <f t="shared" si="0"/>
        <v>68.714285714285722</v>
      </c>
      <c r="I18" s="20"/>
      <c r="J18" s="20" t="s">
        <v>46</v>
      </c>
      <c r="K18" s="20" t="s">
        <v>35</v>
      </c>
      <c r="L18" s="20" t="s">
        <v>47</v>
      </c>
      <c r="M18" s="20" t="s">
        <v>48</v>
      </c>
      <c r="N18" s="20" t="s">
        <v>49</v>
      </c>
      <c r="O18" s="20" t="s">
        <v>50</v>
      </c>
      <c r="P18" s="20" t="s">
        <v>152</v>
      </c>
      <c r="Q18" s="20" t="s">
        <v>153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94"/>
      <c r="AJ18" s="94"/>
      <c r="AK18" s="94"/>
      <c r="AL18" s="10"/>
      <c r="AM18" s="10"/>
      <c r="AN18" s="10"/>
      <c r="AO18" s="10"/>
      <c r="AP18" s="10"/>
      <c r="AQ18" s="10"/>
      <c r="AR18" s="10"/>
    </row>
    <row r="19" spans="1:61" ht="16.5" x14ac:dyDescent="0.3">
      <c r="A19" s="104">
        <v>16</v>
      </c>
      <c r="B19" s="171">
        <f t="shared" ref="B19:E19" si="12">B15</f>
        <v>0</v>
      </c>
      <c r="C19" s="171">
        <f t="shared" si="12"/>
        <v>0</v>
      </c>
      <c r="D19" s="171">
        <f t="shared" si="12"/>
        <v>0</v>
      </c>
      <c r="E19" s="171">
        <f t="shared" si="12"/>
        <v>1</v>
      </c>
      <c r="F19" s="104" t="e">
        <f>'1.StatFitPoissNorm'!#REF!</f>
        <v>#REF!</v>
      </c>
      <c r="G19" s="86">
        <f t="shared" si="0"/>
        <v>43.428571428571431</v>
      </c>
      <c r="I19" s="17" t="s">
        <v>52</v>
      </c>
      <c r="J19" s="17">
        <v>25.332589285714292</v>
      </c>
      <c r="K19" s="17">
        <v>3.7747235834698136</v>
      </c>
      <c r="L19" s="17">
        <v>6.7111110854978122</v>
      </c>
      <c r="M19" s="17">
        <v>9.5664007600167605E-7</v>
      </c>
      <c r="N19" s="17">
        <v>17.504291707174072</v>
      </c>
      <c r="O19" s="17">
        <v>33.160886864254515</v>
      </c>
      <c r="P19" s="17">
        <v>17.504291707174072</v>
      </c>
      <c r="Q19" s="17">
        <v>33.160886864254515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94"/>
      <c r="AJ19" s="94"/>
      <c r="AK19" s="94"/>
      <c r="AL19" s="10"/>
      <c r="AM19" s="10"/>
      <c r="AN19" s="10"/>
      <c r="AO19" s="10"/>
      <c r="AP19" s="10"/>
      <c r="AQ19" s="10"/>
      <c r="AR19" s="10"/>
    </row>
    <row r="20" spans="1:61" ht="16.5" x14ac:dyDescent="0.3">
      <c r="A20" s="104">
        <v>17</v>
      </c>
      <c r="B20" s="171">
        <f t="shared" ref="B20:E20" si="13">B16</f>
        <v>0</v>
      </c>
      <c r="C20" s="171">
        <f t="shared" si="13"/>
        <v>0</v>
      </c>
      <c r="D20" s="171">
        <f t="shared" si="13"/>
        <v>0</v>
      </c>
      <c r="E20" s="171">
        <f t="shared" si="13"/>
        <v>0</v>
      </c>
      <c r="F20" s="104" t="e">
        <f>'1.StatFitPoissNorm'!#REF!</f>
        <v>#REF!</v>
      </c>
      <c r="G20" s="86">
        <f t="shared" si="0"/>
        <v>45.633928571428569</v>
      </c>
      <c r="I20" s="17" t="s">
        <v>54</v>
      </c>
      <c r="J20" s="17">
        <v>1.1941964285714284</v>
      </c>
      <c r="K20" s="17">
        <v>0.18310098873124758</v>
      </c>
      <c r="L20" s="17">
        <v>6.5220643364424919</v>
      </c>
      <c r="M20" s="17">
        <v>1.4659083306327073E-6</v>
      </c>
      <c r="N20" s="17">
        <v>0.8144682193350955</v>
      </c>
      <c r="O20" s="17">
        <v>1.5739246378077612</v>
      </c>
      <c r="P20" s="17">
        <v>0.8144682193350955</v>
      </c>
      <c r="Q20" s="17">
        <v>1.5739246378077612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94"/>
      <c r="AJ20" s="94"/>
      <c r="AK20" s="94"/>
      <c r="AL20" s="10"/>
      <c r="AM20" s="10"/>
      <c r="AN20" s="10"/>
      <c r="AO20" s="10"/>
      <c r="AP20" s="10"/>
      <c r="AQ20" s="10"/>
      <c r="AR20" s="10"/>
    </row>
    <row r="21" spans="1:61" ht="16.5" x14ac:dyDescent="0.3">
      <c r="A21" s="104">
        <v>18</v>
      </c>
      <c r="B21" s="171">
        <f t="shared" ref="B21:E21" si="14">B17</f>
        <v>0</v>
      </c>
      <c r="C21" s="171">
        <f t="shared" si="14"/>
        <v>1</v>
      </c>
      <c r="D21" s="171">
        <f t="shared" si="14"/>
        <v>0</v>
      </c>
      <c r="E21" s="171">
        <f t="shared" si="14"/>
        <v>0</v>
      </c>
      <c r="F21" s="104" t="e">
        <f>'1.StatFitPoissNorm'!#REF!</f>
        <v>#REF!</v>
      </c>
      <c r="G21" s="86">
        <f t="shared" si="0"/>
        <v>57.348214285714278</v>
      </c>
      <c r="I21" s="17" t="s">
        <v>154</v>
      </c>
      <c r="J21" s="17">
        <v>0</v>
      </c>
      <c r="K21" s="17">
        <v>0</v>
      </c>
      <c r="L21" s="17">
        <v>65535</v>
      </c>
      <c r="M21" s="17" t="e">
        <v>#NUM!</v>
      </c>
      <c r="N21" s="17">
        <v>0</v>
      </c>
      <c r="O21" s="17">
        <v>0</v>
      </c>
      <c r="P21" s="17">
        <v>0</v>
      </c>
      <c r="Q21" s="17">
        <v>0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10"/>
      <c r="AM21" s="10"/>
      <c r="AN21" s="10"/>
      <c r="AO21" s="10"/>
      <c r="AP21" s="10"/>
      <c r="AQ21" s="10"/>
      <c r="AR21" s="10"/>
    </row>
    <row r="22" spans="1:61" ht="16.5" x14ac:dyDescent="0.3">
      <c r="A22" s="104">
        <v>19</v>
      </c>
      <c r="B22" s="171">
        <f t="shared" ref="B22:E22" si="15">B18</f>
        <v>0</v>
      </c>
      <c r="C22" s="171">
        <f t="shared" si="15"/>
        <v>0</v>
      </c>
      <c r="D22" s="171">
        <f t="shared" si="15"/>
        <v>1</v>
      </c>
      <c r="E22" s="171">
        <f t="shared" si="15"/>
        <v>0</v>
      </c>
      <c r="F22" s="104" t="e">
        <f>'1.StatFitPoissNorm'!#REF!</f>
        <v>#REF!</v>
      </c>
      <c r="G22" s="86">
        <f t="shared" si="0"/>
        <v>73.491071428571416</v>
      </c>
      <c r="I22" s="17" t="s">
        <v>155</v>
      </c>
      <c r="J22" s="17">
        <v>10.520089285714281</v>
      </c>
      <c r="K22" s="17">
        <v>4.1471464495658825</v>
      </c>
      <c r="L22" s="17">
        <v>2.5367055187586898</v>
      </c>
      <c r="M22" s="17" t="e">
        <v>#NUM!</v>
      </c>
      <c r="N22" s="17">
        <v>1.9194339553057969</v>
      </c>
      <c r="O22" s="17">
        <v>19.120744616122764</v>
      </c>
      <c r="P22" s="17">
        <v>1.9194339553057969</v>
      </c>
      <c r="Q22" s="17">
        <v>19.120744616122764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10"/>
      <c r="AM22" s="10"/>
      <c r="AN22" s="10"/>
      <c r="AO22" s="10"/>
      <c r="AP22" s="10"/>
      <c r="AQ22" s="10"/>
      <c r="AR22" s="10"/>
    </row>
    <row r="23" spans="1:61" ht="16.5" x14ac:dyDescent="0.3">
      <c r="A23" s="104">
        <v>20</v>
      </c>
      <c r="B23" s="171">
        <f t="shared" ref="B23:E23" si="16">B19</f>
        <v>0</v>
      </c>
      <c r="C23" s="171">
        <f t="shared" si="16"/>
        <v>0</v>
      </c>
      <c r="D23" s="171">
        <f t="shared" si="16"/>
        <v>0</v>
      </c>
      <c r="E23" s="171">
        <f t="shared" si="16"/>
        <v>1</v>
      </c>
      <c r="F23" s="104" t="e">
        <f>'1.StatFitPoissNorm'!#REF!</f>
        <v>#REF!</v>
      </c>
      <c r="G23" s="86">
        <f t="shared" si="0"/>
        <v>48.205357142857146</v>
      </c>
      <c r="I23" s="17" t="s">
        <v>156</v>
      </c>
      <c r="J23" s="17">
        <v>25.468749999999993</v>
      </c>
      <c r="K23" s="17">
        <v>4.1592549321206533</v>
      </c>
      <c r="L23" s="17">
        <v>6.1233923901400296</v>
      </c>
      <c r="M23" s="17">
        <v>3.6580962005851138E-6</v>
      </c>
      <c r="N23" s="17">
        <v>16.842983213727983</v>
      </c>
      <c r="O23" s="17">
        <v>34.094516786272003</v>
      </c>
      <c r="P23" s="17">
        <v>16.842983213727983</v>
      </c>
      <c r="Q23" s="17">
        <v>34.094516786272003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10"/>
      <c r="AM23" s="10"/>
      <c r="AN23" s="10"/>
      <c r="AO23" s="10"/>
      <c r="AP23" s="10"/>
      <c r="AQ23" s="10"/>
      <c r="AR23" s="10"/>
    </row>
    <row r="24" spans="1:61" ht="17.25" thickBot="1" x14ac:dyDescent="0.35">
      <c r="A24" s="104">
        <v>21</v>
      </c>
      <c r="B24" s="171">
        <f t="shared" ref="B24:E24" si="17">B20</f>
        <v>0</v>
      </c>
      <c r="C24" s="171">
        <f t="shared" si="17"/>
        <v>0</v>
      </c>
      <c r="D24" s="171">
        <f t="shared" si="17"/>
        <v>0</v>
      </c>
      <c r="E24" s="171">
        <f t="shared" si="17"/>
        <v>0</v>
      </c>
      <c r="F24" s="104" t="e">
        <f>'1.StatFitPoissNorm'!#REF!</f>
        <v>#REF!</v>
      </c>
      <c r="G24" s="86">
        <f t="shared" si="0"/>
        <v>50.410714285714292</v>
      </c>
      <c r="I24" s="21" t="s">
        <v>157</v>
      </c>
      <c r="J24" s="21">
        <v>-1.0111607142857162</v>
      </c>
      <c r="K24" s="21">
        <v>4.1793577797003438</v>
      </c>
      <c r="L24" s="21">
        <v>-0.24194164931201834</v>
      </c>
      <c r="M24" s="21">
        <v>0.81106639693501859</v>
      </c>
      <c r="N24" s="21">
        <v>-9.6786182547414263</v>
      </c>
      <c r="O24" s="21">
        <v>7.6562968261699931</v>
      </c>
      <c r="P24" s="21">
        <v>-9.6786182547414263</v>
      </c>
      <c r="Q24" s="21">
        <v>7.6562968261699931</v>
      </c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0"/>
      <c r="AM24" s="10"/>
      <c r="AN24" s="10"/>
      <c r="AO24" s="10"/>
      <c r="AP24" s="10"/>
      <c r="AQ24" s="10"/>
      <c r="AR24" s="10"/>
    </row>
    <row r="25" spans="1:61" ht="16.5" x14ac:dyDescent="0.3">
      <c r="A25" s="104">
        <v>22</v>
      </c>
      <c r="B25" s="171">
        <f t="shared" ref="B25:E25" si="18">B21</f>
        <v>0</v>
      </c>
      <c r="C25" s="171">
        <f t="shared" si="18"/>
        <v>1</v>
      </c>
      <c r="D25" s="171">
        <f t="shared" si="18"/>
        <v>0</v>
      </c>
      <c r="E25" s="171">
        <f t="shared" si="18"/>
        <v>0</v>
      </c>
      <c r="F25" s="104" t="e">
        <f>'1.StatFitPoissNorm'!#REF!</f>
        <v>#REF!</v>
      </c>
      <c r="G25" s="86">
        <f t="shared" si="0"/>
        <v>62.125</v>
      </c>
      <c r="I25"/>
      <c r="J25"/>
      <c r="K25"/>
      <c r="L25"/>
      <c r="M25"/>
      <c r="N25"/>
      <c r="O25"/>
      <c r="P25"/>
      <c r="Q25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10"/>
      <c r="AM25" s="10"/>
      <c r="AN25" s="10"/>
      <c r="AO25" s="10"/>
      <c r="AP25" s="10"/>
      <c r="AQ25" s="10"/>
      <c r="AR25" s="10"/>
    </row>
    <row r="26" spans="1:61" ht="16.5" x14ac:dyDescent="0.3">
      <c r="A26" s="104">
        <v>23</v>
      </c>
      <c r="B26" s="171">
        <f t="shared" ref="B26:E26" si="19">B22</f>
        <v>0</v>
      </c>
      <c r="C26" s="171">
        <f t="shared" si="19"/>
        <v>0</v>
      </c>
      <c r="D26" s="171">
        <f t="shared" si="19"/>
        <v>1</v>
      </c>
      <c r="E26" s="171">
        <f t="shared" si="19"/>
        <v>0</v>
      </c>
      <c r="F26" s="104" t="e">
        <f>'1.StatFitPoissNorm'!#REF!</f>
        <v>#REF!</v>
      </c>
      <c r="G26" s="86">
        <f t="shared" si="0"/>
        <v>78.267857142857139</v>
      </c>
      <c r="I26"/>
      <c r="J26"/>
      <c r="K26"/>
      <c r="L26"/>
      <c r="M26"/>
      <c r="N26"/>
      <c r="O26"/>
      <c r="P26"/>
      <c r="Q26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10"/>
      <c r="AM26" s="10"/>
      <c r="AN26" s="10"/>
      <c r="AO26" s="10"/>
      <c r="AP26" s="10"/>
      <c r="AQ26" s="10"/>
      <c r="AR26" s="10"/>
    </row>
    <row r="27" spans="1:61" ht="16.5" x14ac:dyDescent="0.3">
      <c r="A27" s="104">
        <v>24</v>
      </c>
      <c r="B27" s="171">
        <f t="shared" ref="B27:E27" si="20">B23</f>
        <v>0</v>
      </c>
      <c r="C27" s="171">
        <f t="shared" si="20"/>
        <v>0</v>
      </c>
      <c r="D27" s="171">
        <f t="shared" si="20"/>
        <v>0</v>
      </c>
      <c r="E27" s="171">
        <f t="shared" si="20"/>
        <v>1</v>
      </c>
      <c r="F27" s="104" t="e">
        <f>'1.StatFitPoissNorm'!#REF!</f>
        <v>#REF!</v>
      </c>
      <c r="G27" s="86">
        <f t="shared" si="0"/>
        <v>52.982142857142854</v>
      </c>
      <c r="I27"/>
      <c r="J27"/>
      <c r="K27"/>
      <c r="L27"/>
      <c r="M27"/>
      <c r="N27"/>
      <c r="O27"/>
      <c r="P27"/>
      <c r="Q27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0"/>
      <c r="AM27" s="10"/>
      <c r="AN27" s="10"/>
      <c r="AO27" s="10"/>
      <c r="AP27" s="10"/>
      <c r="AQ27" s="10"/>
      <c r="AR27" s="10"/>
    </row>
    <row r="28" spans="1:61" ht="16.5" x14ac:dyDescent="0.3">
      <c r="A28" s="104">
        <v>25</v>
      </c>
      <c r="B28" s="171">
        <f t="shared" ref="B28:E28" si="21">B24</f>
        <v>0</v>
      </c>
      <c r="C28" s="171">
        <f t="shared" si="21"/>
        <v>0</v>
      </c>
      <c r="D28" s="171">
        <f t="shared" si="21"/>
        <v>0</v>
      </c>
      <c r="E28" s="171">
        <f t="shared" si="21"/>
        <v>0</v>
      </c>
      <c r="F28" s="104" t="e">
        <f>'1.StatFitPoissNorm'!#REF!</f>
        <v>#REF!</v>
      </c>
      <c r="G28" s="86">
        <f t="shared" si="0"/>
        <v>55.1875</v>
      </c>
      <c r="I28" s="154"/>
      <c r="J28" s="154"/>
      <c r="K28"/>
      <c r="L28"/>
      <c r="M28"/>
      <c r="N28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10"/>
      <c r="AM28" s="10"/>
      <c r="AN28" s="10"/>
      <c r="AO28" s="10"/>
      <c r="AP28" s="10"/>
      <c r="AQ28" s="10"/>
      <c r="AR28" s="10"/>
    </row>
    <row r="29" spans="1:61" ht="16.5" x14ac:dyDescent="0.3">
      <c r="A29" s="104">
        <v>26</v>
      </c>
      <c r="B29" s="171">
        <f t="shared" ref="B29:E29" si="22">B25</f>
        <v>0</v>
      </c>
      <c r="C29" s="171">
        <f t="shared" si="22"/>
        <v>1</v>
      </c>
      <c r="D29" s="171">
        <f t="shared" si="22"/>
        <v>0</v>
      </c>
      <c r="E29" s="171">
        <f t="shared" si="22"/>
        <v>0</v>
      </c>
      <c r="F29" s="104" t="e">
        <f>'1.StatFitPoissNorm'!#REF!</f>
        <v>#REF!</v>
      </c>
      <c r="G29" s="86">
        <f t="shared" si="0"/>
        <v>66.901785714285708</v>
      </c>
      <c r="I29" s="154"/>
      <c r="J29" s="154"/>
      <c r="K29"/>
      <c r="L29"/>
      <c r="M29"/>
      <c r="N29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10"/>
      <c r="AM29" s="10"/>
      <c r="AN29" s="10"/>
      <c r="AO29" s="10"/>
      <c r="AP29" s="10"/>
      <c r="AQ29" s="10"/>
      <c r="AR29" s="10"/>
    </row>
    <row r="30" spans="1:61" ht="16.5" x14ac:dyDescent="0.3">
      <c r="A30" s="104">
        <v>27</v>
      </c>
      <c r="B30" s="171">
        <f t="shared" ref="B30:E30" si="23">B26</f>
        <v>0</v>
      </c>
      <c r="C30" s="171">
        <f t="shared" si="23"/>
        <v>0</v>
      </c>
      <c r="D30" s="171">
        <f t="shared" si="23"/>
        <v>1</v>
      </c>
      <c r="E30" s="171">
        <f t="shared" si="23"/>
        <v>0</v>
      </c>
      <c r="F30" s="104" t="e">
        <f>'1.StatFitPoissNorm'!#REF!</f>
        <v>#REF!</v>
      </c>
      <c r="G30" s="86">
        <f t="shared" si="0"/>
        <v>83.044642857142861</v>
      </c>
      <c r="I30" s="154"/>
      <c r="J30" s="154"/>
      <c r="K30"/>
      <c r="L30"/>
      <c r="M30"/>
      <c r="N30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0"/>
      <c r="AM30" s="10"/>
      <c r="AN30" s="10"/>
      <c r="AO30" s="10"/>
      <c r="AP30" s="10"/>
      <c r="AQ30" s="10"/>
      <c r="AR30" s="10"/>
    </row>
    <row r="31" spans="1:61" ht="16.5" x14ac:dyDescent="0.3">
      <c r="A31" s="104">
        <v>28</v>
      </c>
      <c r="B31" s="171">
        <f t="shared" ref="B31:E31" si="24">B27</f>
        <v>0</v>
      </c>
      <c r="C31" s="171">
        <f t="shared" si="24"/>
        <v>0</v>
      </c>
      <c r="D31" s="171">
        <f t="shared" si="24"/>
        <v>0</v>
      </c>
      <c r="E31" s="171">
        <f t="shared" si="24"/>
        <v>1</v>
      </c>
      <c r="F31" s="104" t="e">
        <f>'1.StatFitPoissNorm'!#REF!</f>
        <v>#REF!</v>
      </c>
      <c r="G31" s="86">
        <f t="shared" si="0"/>
        <v>57.758928571428569</v>
      </c>
      <c r="I31" s="154"/>
      <c r="J31" s="154"/>
      <c r="K31"/>
      <c r="L31"/>
      <c r="M31"/>
      <c r="N31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10"/>
      <c r="AM31" s="10"/>
      <c r="AN31" s="10"/>
      <c r="AO31" s="10"/>
      <c r="AP31" s="10"/>
      <c r="AQ31" s="10"/>
      <c r="AR31" s="10"/>
    </row>
    <row r="32" spans="1:61" ht="16.5" x14ac:dyDescent="0.3">
      <c r="A32" s="155">
        <v>29</v>
      </c>
      <c r="B32"/>
      <c r="C32"/>
      <c r="D32"/>
      <c r="E32"/>
      <c r="F32" s="154"/>
      <c r="I32" s="142"/>
      <c r="J32"/>
      <c r="K32"/>
      <c r="L32"/>
      <c r="M32"/>
      <c r="N32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10"/>
      <c r="AM32" s="10"/>
      <c r="AN32" s="10"/>
      <c r="AO32" s="10"/>
      <c r="AP32" s="10"/>
      <c r="AQ32" s="10"/>
      <c r="AR32" s="10"/>
      <c r="BE32"/>
      <c r="BF32"/>
      <c r="BG32"/>
      <c r="BH32"/>
      <c r="BI32"/>
    </row>
    <row r="33" spans="1:61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0"/>
      <c r="AM33" s="10"/>
      <c r="AN33" s="10"/>
      <c r="AO33" s="10"/>
      <c r="AP33" s="10"/>
      <c r="AQ33" s="10"/>
      <c r="AR33" s="10"/>
      <c r="BE33"/>
      <c r="BF33"/>
      <c r="BG33"/>
      <c r="BH33"/>
      <c r="BI33"/>
    </row>
    <row r="34" spans="1:61" x14ac:dyDescent="0.25">
      <c r="A3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10"/>
      <c r="AM34" s="10"/>
      <c r="AN34" s="10"/>
      <c r="AO34" s="10"/>
      <c r="AP34" s="10"/>
      <c r="AQ34" s="10"/>
      <c r="AR34" s="10"/>
      <c r="BE34"/>
      <c r="BF34"/>
      <c r="BG34"/>
      <c r="BH34"/>
      <c r="BI34"/>
    </row>
    <row r="35" spans="1:61" x14ac:dyDescent="0.25">
      <c r="A35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10"/>
      <c r="AM35" s="10"/>
      <c r="AN35" s="10"/>
      <c r="AO35" s="10"/>
      <c r="AP35" s="10"/>
      <c r="AQ35" s="10"/>
      <c r="AR35" s="10"/>
      <c r="BE35"/>
      <c r="BF35"/>
      <c r="BG35"/>
      <c r="BH35"/>
      <c r="BI35"/>
    </row>
    <row r="36" spans="1:61" x14ac:dyDescent="0.25">
      <c r="A36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10"/>
      <c r="AM36" s="10"/>
      <c r="AN36" s="10"/>
      <c r="AO36" s="10"/>
      <c r="AP36" s="10"/>
      <c r="AQ36" s="10"/>
      <c r="AR36" s="10"/>
      <c r="BE36"/>
      <c r="BF36"/>
      <c r="BG36"/>
      <c r="BH36"/>
      <c r="BI36"/>
    </row>
    <row r="37" spans="1:61" x14ac:dyDescent="0.25">
      <c r="A3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10"/>
      <c r="AM37" s="10"/>
      <c r="AN37" s="10"/>
      <c r="AO37" s="10"/>
      <c r="AP37" s="10"/>
      <c r="AQ37" s="10"/>
      <c r="AR37" s="10"/>
      <c r="BE37"/>
      <c r="BF37"/>
      <c r="BG37"/>
      <c r="BH37"/>
      <c r="BI37"/>
    </row>
    <row r="38" spans="1:61" x14ac:dyDescent="0.25">
      <c r="A38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10"/>
      <c r="AM38" s="10"/>
      <c r="AN38" s="10"/>
      <c r="AO38" s="10"/>
      <c r="AP38" s="10"/>
      <c r="AQ38" s="10"/>
      <c r="AR38" s="10"/>
      <c r="BE38"/>
      <c r="BF38"/>
      <c r="BG38"/>
      <c r="BH38"/>
      <c r="BI38"/>
    </row>
    <row r="39" spans="1:61" x14ac:dyDescent="0.25">
      <c r="A39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10"/>
      <c r="AM39" s="10"/>
      <c r="AN39" s="10"/>
      <c r="AO39" s="10"/>
      <c r="AP39" s="10"/>
      <c r="AQ39" s="10"/>
      <c r="AR39" s="10"/>
      <c r="BE39"/>
      <c r="BF39"/>
      <c r="BG39"/>
      <c r="BH39"/>
      <c r="BI39"/>
    </row>
    <row r="40" spans="1:61" x14ac:dyDescent="0.25">
      <c r="A40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10"/>
      <c r="AM40" s="10"/>
      <c r="AN40" s="10"/>
      <c r="AO40" s="10"/>
      <c r="AP40" s="10"/>
      <c r="AQ40" s="10"/>
      <c r="AR40" s="10"/>
      <c r="BE40"/>
      <c r="BF40"/>
      <c r="BG40"/>
      <c r="BH40"/>
      <c r="BI40"/>
    </row>
    <row r="41" spans="1:61" x14ac:dyDescent="0.25">
      <c r="A41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10"/>
      <c r="AM41" s="10"/>
      <c r="AN41" s="10"/>
      <c r="AO41" s="10"/>
      <c r="AP41" s="10"/>
      <c r="AQ41" s="10"/>
      <c r="AR41" s="10"/>
      <c r="BE41"/>
      <c r="BF41"/>
      <c r="BG41"/>
      <c r="BH41"/>
      <c r="BI41"/>
    </row>
    <row r="42" spans="1:61" x14ac:dyDescent="0.25">
      <c r="A42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10"/>
      <c r="AM42" s="10"/>
      <c r="AN42" s="10"/>
      <c r="AO42" s="10"/>
      <c r="AP42" s="10"/>
      <c r="AQ42" s="10"/>
      <c r="AR42" s="10"/>
      <c r="BE42"/>
      <c r="BF42"/>
      <c r="BG42"/>
      <c r="BH42"/>
      <c r="BI42"/>
    </row>
    <row r="43" spans="1:61" x14ac:dyDescent="0.25">
      <c r="A43"/>
      <c r="B43" s="86" t="s">
        <v>145</v>
      </c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10"/>
      <c r="AM43" s="10"/>
      <c r="AN43" s="10"/>
      <c r="AO43" s="10"/>
      <c r="AP43" s="10"/>
      <c r="AQ43" s="10"/>
      <c r="AR43" s="10"/>
      <c r="BE43"/>
      <c r="BF43"/>
      <c r="BG43"/>
      <c r="BH43"/>
      <c r="BI43"/>
    </row>
    <row r="44" spans="1:61" x14ac:dyDescent="0.25">
      <c r="A44"/>
      <c r="B44" s="86" t="s">
        <v>144</v>
      </c>
      <c r="C44" s="153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10"/>
      <c r="AM44" s="10"/>
      <c r="AN44" s="10"/>
      <c r="AO44" s="10"/>
      <c r="AP44" s="10"/>
      <c r="AQ44" s="10"/>
      <c r="AR44" s="10"/>
      <c r="BE44"/>
      <c r="BF44"/>
      <c r="BG44"/>
      <c r="BH44"/>
      <c r="BI44"/>
    </row>
    <row r="45" spans="1:61" x14ac:dyDescent="0.25">
      <c r="A45"/>
      <c r="B45" s="86" t="s">
        <v>146</v>
      </c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10"/>
      <c r="AM45" s="10"/>
      <c r="AN45" s="10"/>
      <c r="AO45" s="10"/>
      <c r="AP45" s="10"/>
      <c r="AQ45" s="10"/>
      <c r="AR45" s="10"/>
      <c r="BE45"/>
      <c r="BF45"/>
      <c r="BG45"/>
      <c r="BH45"/>
      <c r="BI45"/>
    </row>
    <row r="46" spans="1:61" x14ac:dyDescent="0.25">
      <c r="A46"/>
      <c r="B46" s="165" t="s">
        <v>142</v>
      </c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10"/>
      <c r="AM46" s="10"/>
      <c r="AN46" s="10"/>
      <c r="AO46" s="10"/>
      <c r="AP46" s="10"/>
      <c r="AQ46" s="10"/>
      <c r="AR46" s="10"/>
      <c r="BE46"/>
      <c r="BF46"/>
      <c r="BG46"/>
      <c r="BH46"/>
      <c r="BI46"/>
    </row>
    <row r="47" spans="1:61" x14ac:dyDescent="0.25">
      <c r="A47"/>
      <c r="B47" t="s">
        <v>147</v>
      </c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10"/>
      <c r="AM47" s="10"/>
      <c r="AN47" s="10"/>
      <c r="AO47" s="10"/>
      <c r="AP47" s="10"/>
      <c r="AQ47" s="10"/>
      <c r="AR47" s="10"/>
      <c r="BE47"/>
      <c r="BF47"/>
      <c r="BG47"/>
      <c r="BH47"/>
      <c r="BI47"/>
    </row>
    <row r="48" spans="1:61" x14ac:dyDescent="0.25">
      <c r="A48"/>
      <c r="B48" t="s">
        <v>148</v>
      </c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10"/>
      <c r="AM48" s="10"/>
      <c r="AN48" s="10"/>
      <c r="AO48" s="10"/>
      <c r="AP48" s="10"/>
      <c r="AQ48" s="10"/>
      <c r="AR48" s="10"/>
      <c r="BE48"/>
      <c r="BF48"/>
      <c r="BG48"/>
      <c r="BH48"/>
      <c r="BI48"/>
    </row>
    <row r="49" spans="1:61" x14ac:dyDescent="0.25">
      <c r="A49"/>
      <c r="B49" t="s">
        <v>149</v>
      </c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10"/>
      <c r="AM49" s="10"/>
      <c r="AN49" s="10"/>
      <c r="AO49" s="10"/>
      <c r="AP49" s="10"/>
      <c r="AQ49" s="10"/>
      <c r="AR49" s="10"/>
      <c r="BE49"/>
      <c r="BF49"/>
      <c r="BG49"/>
      <c r="BH49"/>
      <c r="BI49"/>
    </row>
    <row r="50" spans="1:61" x14ac:dyDescent="0.25">
      <c r="A50"/>
      <c r="B50" t="s">
        <v>143</v>
      </c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10"/>
      <c r="AM50" s="10"/>
      <c r="AN50" s="10"/>
      <c r="AO50" s="10"/>
      <c r="AP50" s="10"/>
      <c r="AQ50" s="10"/>
      <c r="AR50" s="10"/>
      <c r="BE50"/>
      <c r="BF50"/>
      <c r="BG50"/>
      <c r="BH50"/>
      <c r="BI50"/>
    </row>
    <row r="51" spans="1:61" x14ac:dyDescent="0.25">
      <c r="A51"/>
      <c r="B51" t="s">
        <v>150</v>
      </c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10"/>
      <c r="AM51" s="10"/>
      <c r="AN51" s="10"/>
      <c r="AO51" s="10"/>
      <c r="AP51" s="10"/>
      <c r="AQ51" s="10"/>
      <c r="AR51" s="10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10"/>
      <c r="AM52" s="10"/>
      <c r="AN52" s="10"/>
      <c r="AO52" s="10"/>
      <c r="AP52" s="10"/>
      <c r="AQ52" s="10"/>
      <c r="AR52" s="10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10"/>
      <c r="AM53" s="10"/>
      <c r="AN53" s="10"/>
      <c r="AO53" s="10"/>
      <c r="AP53" s="10"/>
      <c r="AQ53" s="10"/>
      <c r="AR53" s="10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10"/>
      <c r="AM54" s="10"/>
      <c r="AN54" s="10"/>
      <c r="AO54" s="10"/>
      <c r="AP54" s="10"/>
      <c r="AQ54" s="10"/>
      <c r="AR54" s="10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10"/>
      <c r="AM55" s="10"/>
      <c r="AN55" s="10"/>
      <c r="AO55" s="10"/>
      <c r="AP55" s="10"/>
      <c r="AQ55" s="10"/>
      <c r="AR55" s="10"/>
      <c r="BE55"/>
      <c r="BF55"/>
      <c r="BG55"/>
      <c r="BH55"/>
      <c r="BI55"/>
    </row>
    <row r="56" spans="1:61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10"/>
      <c r="AM56" s="10"/>
      <c r="AN56" s="10"/>
      <c r="AO56" s="10"/>
      <c r="AP56" s="10"/>
      <c r="AQ56" s="10"/>
      <c r="AR56" s="10"/>
      <c r="BE56"/>
      <c r="BF56"/>
      <c r="BG56"/>
      <c r="BH56"/>
      <c r="BI56"/>
    </row>
    <row r="57" spans="1:61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10"/>
      <c r="AM57" s="10"/>
      <c r="AN57" s="10"/>
      <c r="AO57" s="10"/>
      <c r="AP57" s="10"/>
      <c r="AQ57" s="10"/>
      <c r="AR57" s="10"/>
      <c r="BE57"/>
      <c r="BF57"/>
      <c r="BG57"/>
      <c r="BH57"/>
      <c r="BI57"/>
    </row>
    <row r="58" spans="1:61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10"/>
      <c r="AM58" s="10"/>
      <c r="AN58" s="10"/>
      <c r="AO58" s="10"/>
      <c r="AP58" s="10"/>
      <c r="AQ58" s="10"/>
      <c r="AR58" s="10"/>
      <c r="BE58"/>
      <c r="BF58"/>
      <c r="BG58"/>
      <c r="BH58"/>
      <c r="BI58"/>
    </row>
    <row r="59" spans="1:61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10"/>
      <c r="AM59" s="10"/>
      <c r="AN59" s="10"/>
      <c r="AO59" s="10"/>
      <c r="AP59" s="10"/>
      <c r="AQ59" s="10"/>
      <c r="AR59" s="10"/>
      <c r="BE59"/>
      <c r="BF59"/>
      <c r="BG59"/>
      <c r="BH59"/>
      <c r="BI59"/>
    </row>
    <row r="60" spans="1:61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10"/>
      <c r="AM60" s="10"/>
      <c r="AN60" s="10"/>
      <c r="AO60" s="10"/>
      <c r="AP60" s="10"/>
      <c r="AQ60" s="10"/>
      <c r="AR60" s="10"/>
      <c r="BE60"/>
      <c r="BF60"/>
      <c r="BG60"/>
      <c r="BH60"/>
      <c r="BI60"/>
    </row>
    <row r="61" spans="1:61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10"/>
      <c r="AM61" s="10"/>
      <c r="AN61" s="10"/>
      <c r="AO61" s="10"/>
      <c r="AP61" s="10"/>
      <c r="AQ61" s="10"/>
      <c r="AR61" s="10"/>
      <c r="BE61"/>
      <c r="BF61"/>
      <c r="BG61"/>
      <c r="BH61"/>
      <c r="BI61"/>
    </row>
    <row r="62" spans="1:61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10"/>
      <c r="AM62" s="10"/>
      <c r="AN62" s="10"/>
      <c r="AO62" s="10"/>
      <c r="AP62" s="10"/>
      <c r="AQ62" s="10"/>
      <c r="AR62" s="10"/>
      <c r="BE62"/>
      <c r="BF62"/>
      <c r="BG62"/>
      <c r="BH62"/>
      <c r="BI62"/>
    </row>
    <row r="63" spans="1:61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10"/>
      <c r="AM63" s="10"/>
      <c r="AN63" s="10"/>
      <c r="AO63" s="10"/>
      <c r="AP63" s="10"/>
      <c r="AQ63" s="10"/>
      <c r="AR63" s="10"/>
      <c r="BE63"/>
      <c r="BF63"/>
      <c r="BG63"/>
      <c r="BH63"/>
      <c r="BI63"/>
    </row>
    <row r="64" spans="1:61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10"/>
      <c r="AM64" s="10"/>
      <c r="AN64" s="10"/>
      <c r="AO64" s="10"/>
      <c r="AP64" s="10"/>
      <c r="AQ64" s="10"/>
      <c r="AR64" s="10"/>
      <c r="BE64"/>
      <c r="BF64"/>
      <c r="BG64"/>
      <c r="BH64"/>
      <c r="BI64"/>
    </row>
    <row r="65" spans="1:61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10"/>
      <c r="AM65" s="10"/>
      <c r="AN65" s="10"/>
      <c r="AO65" s="10"/>
      <c r="AP65" s="10"/>
      <c r="AQ65" s="10"/>
      <c r="AR65" s="10"/>
      <c r="BE65"/>
      <c r="BF65"/>
      <c r="BG65"/>
      <c r="BH65"/>
      <c r="BI65"/>
    </row>
    <row r="66" spans="1:61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10"/>
      <c r="AM66" s="10"/>
      <c r="AN66" s="10"/>
      <c r="AO66" s="10"/>
      <c r="AP66" s="10"/>
      <c r="AQ66" s="10"/>
      <c r="AR66" s="10"/>
      <c r="BE66"/>
      <c r="BF66"/>
      <c r="BG66"/>
      <c r="BH66"/>
      <c r="BI66"/>
    </row>
    <row r="67" spans="1:61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10"/>
      <c r="AM67" s="10"/>
      <c r="AN67" s="10"/>
      <c r="AO67" s="10"/>
      <c r="AP67" s="10"/>
      <c r="AQ67" s="10"/>
      <c r="AR67" s="10"/>
      <c r="BE67"/>
      <c r="BF67"/>
      <c r="BG67"/>
      <c r="BH67"/>
      <c r="BI67"/>
    </row>
    <row r="68" spans="1:61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10"/>
      <c r="AM68" s="10"/>
      <c r="AN68" s="10"/>
      <c r="AO68" s="10"/>
      <c r="AP68" s="10"/>
      <c r="AQ68" s="10"/>
      <c r="AR68" s="10"/>
      <c r="BE68"/>
      <c r="BF68"/>
      <c r="BG68"/>
      <c r="BH68"/>
      <c r="BI68"/>
    </row>
    <row r="69" spans="1:61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10"/>
      <c r="AM69" s="10"/>
      <c r="AN69" s="10"/>
      <c r="AO69" s="10"/>
      <c r="AP69" s="10"/>
      <c r="AQ69" s="10"/>
      <c r="AR69" s="10"/>
      <c r="BE69"/>
      <c r="BF69"/>
      <c r="BG69"/>
      <c r="BH69"/>
      <c r="BI69"/>
    </row>
    <row r="70" spans="1:61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10"/>
      <c r="AM70" s="10"/>
      <c r="AN70" s="10"/>
      <c r="AO70" s="10"/>
      <c r="AP70" s="10"/>
      <c r="AQ70" s="10"/>
      <c r="AR70" s="10"/>
      <c r="BE70"/>
      <c r="BF70"/>
      <c r="BG70"/>
      <c r="BH70"/>
      <c r="BI70"/>
    </row>
    <row r="71" spans="1:61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10"/>
      <c r="AM71" s="10"/>
      <c r="AN71" s="10"/>
      <c r="AO71" s="10"/>
      <c r="AP71" s="10"/>
      <c r="AQ71" s="10"/>
      <c r="AR71" s="10"/>
      <c r="BE71"/>
      <c r="BF71"/>
      <c r="BG71"/>
      <c r="BH71"/>
      <c r="BI71"/>
    </row>
    <row r="72" spans="1:61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10"/>
      <c r="AM72" s="10"/>
      <c r="AN72" s="10"/>
      <c r="AO72" s="10"/>
      <c r="AP72" s="10"/>
      <c r="AQ72" s="10"/>
      <c r="AR72" s="10"/>
      <c r="BE72"/>
      <c r="BF72"/>
      <c r="BG72"/>
      <c r="BH72"/>
      <c r="BI72"/>
    </row>
    <row r="73" spans="1:61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10"/>
      <c r="AM73" s="10"/>
      <c r="AN73" s="10"/>
      <c r="AO73" s="10"/>
      <c r="AP73" s="10"/>
      <c r="AQ73" s="10"/>
      <c r="AR73" s="10"/>
      <c r="BE73"/>
      <c r="BF73"/>
      <c r="BG73"/>
      <c r="BH73"/>
      <c r="BI73"/>
    </row>
    <row r="74" spans="1:61" x14ac:dyDescent="0.25">
      <c r="A74"/>
      <c r="B74"/>
      <c r="C74"/>
      <c r="D74"/>
      <c r="E7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BE74"/>
      <c r="BF74"/>
      <c r="BG74"/>
      <c r="BH74"/>
      <c r="BI74"/>
    </row>
    <row r="75" spans="1:61" x14ac:dyDescent="0.25">
      <c r="A75"/>
      <c r="B75"/>
      <c r="C75"/>
      <c r="D75"/>
      <c r="E75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BE75"/>
      <c r="BF75"/>
      <c r="BG75"/>
      <c r="BH75"/>
      <c r="BI75"/>
    </row>
    <row r="76" spans="1:61" x14ac:dyDescent="0.25">
      <c r="A76"/>
      <c r="B76"/>
      <c r="C76"/>
      <c r="D76"/>
      <c r="E76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BE76"/>
      <c r="BF76"/>
      <c r="BG76"/>
      <c r="BH76"/>
      <c r="BI76"/>
    </row>
    <row r="77" spans="1:61" x14ac:dyDescent="0.25">
      <c r="A77"/>
      <c r="B77"/>
      <c r="C77"/>
      <c r="D77"/>
      <c r="E77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BE77"/>
      <c r="BF77"/>
      <c r="BG77"/>
      <c r="BH77"/>
      <c r="BI77"/>
    </row>
    <row r="78" spans="1:61" x14ac:dyDescent="0.25">
      <c r="A78"/>
      <c r="B78"/>
      <c r="C78"/>
      <c r="D78"/>
      <c r="E78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BE78"/>
      <c r="BF78"/>
      <c r="BG78"/>
      <c r="BH78"/>
      <c r="BI78"/>
    </row>
    <row r="79" spans="1:61" ht="16.5" x14ac:dyDescent="0.3">
      <c r="A79"/>
      <c r="B79"/>
      <c r="C79"/>
      <c r="D79"/>
      <c r="E79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BE79"/>
      <c r="BF79"/>
      <c r="BG79"/>
      <c r="BH79"/>
      <c r="BI79"/>
    </row>
    <row r="80" spans="1:61" ht="16.5" x14ac:dyDescent="0.3">
      <c r="A80"/>
      <c r="B80"/>
      <c r="C80"/>
      <c r="D80"/>
      <c r="E80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BE80"/>
      <c r="BF80"/>
      <c r="BG80"/>
      <c r="BH80"/>
      <c r="BI80"/>
    </row>
    <row r="81" spans="1:61" ht="16.5" x14ac:dyDescent="0.3">
      <c r="A81"/>
      <c r="B81"/>
      <c r="C81"/>
      <c r="D81"/>
      <c r="E81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BE81"/>
      <c r="BF81"/>
      <c r="BG81"/>
      <c r="BH81"/>
      <c r="BI81"/>
    </row>
    <row r="82" spans="1:61" ht="16.5" x14ac:dyDescent="0.3">
      <c r="A82"/>
      <c r="B82"/>
      <c r="C82"/>
      <c r="D82"/>
      <c r="E82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BE82"/>
      <c r="BF82"/>
      <c r="BG82"/>
      <c r="BH82"/>
      <c r="BI82"/>
    </row>
    <row r="83" spans="1:61" ht="16.5" x14ac:dyDescent="0.3">
      <c r="A83"/>
      <c r="B83"/>
      <c r="C83"/>
      <c r="D83"/>
      <c r="E8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BE83"/>
      <c r="BF83"/>
      <c r="BG83"/>
      <c r="BH83"/>
      <c r="BI83"/>
    </row>
    <row r="84" spans="1:61" ht="16.5" x14ac:dyDescent="0.3">
      <c r="A84"/>
      <c r="B84"/>
      <c r="C84"/>
      <c r="D84"/>
      <c r="E84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BE84"/>
      <c r="BF84"/>
      <c r="BG84"/>
      <c r="BH84"/>
      <c r="BI84"/>
    </row>
    <row r="85" spans="1:61" ht="16.5" x14ac:dyDescent="0.3">
      <c r="A85"/>
      <c r="B85"/>
      <c r="C85"/>
      <c r="D85"/>
      <c r="E85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BE85"/>
      <c r="BF85"/>
      <c r="BG85"/>
      <c r="BH85"/>
      <c r="BI85"/>
    </row>
    <row r="86" spans="1:61" ht="16.5" x14ac:dyDescent="0.3">
      <c r="A86"/>
      <c r="B86"/>
      <c r="C86"/>
      <c r="D86"/>
      <c r="E86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BE86"/>
      <c r="BF86"/>
      <c r="BG86"/>
      <c r="BH86"/>
      <c r="BI86"/>
    </row>
    <row r="87" spans="1:61" ht="16.5" x14ac:dyDescent="0.3">
      <c r="A87"/>
      <c r="B87"/>
      <c r="C87"/>
      <c r="D87"/>
      <c r="E87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BE87"/>
      <c r="BF87"/>
      <c r="BG87"/>
      <c r="BH87"/>
      <c r="BI87"/>
    </row>
    <row r="88" spans="1:61" ht="16.5" x14ac:dyDescent="0.3">
      <c r="A88"/>
      <c r="B88"/>
      <c r="C88"/>
      <c r="D88"/>
      <c r="E8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61" ht="16.5" x14ac:dyDescent="0.3">
      <c r="A89"/>
      <c r="B89"/>
      <c r="C89"/>
      <c r="D89"/>
      <c r="E8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61" ht="16.5" x14ac:dyDescent="0.3">
      <c r="A90"/>
      <c r="B90"/>
      <c r="C90"/>
      <c r="D90"/>
      <c r="E90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61" x14ac:dyDescent="0.25">
      <c r="A91"/>
      <c r="B91"/>
      <c r="C91"/>
      <c r="D91"/>
      <c r="E91"/>
    </row>
    <row r="92" spans="1:61" x14ac:dyDescent="0.25">
      <c r="A92"/>
      <c r="B92"/>
      <c r="C92"/>
      <c r="D92"/>
      <c r="E92"/>
    </row>
    <row r="93" spans="1:61" x14ac:dyDescent="0.25">
      <c r="A93"/>
      <c r="B93"/>
      <c r="C93"/>
      <c r="D93"/>
      <c r="E93"/>
    </row>
    <row r="94" spans="1:61" x14ac:dyDescent="0.25">
      <c r="A94"/>
      <c r="B94"/>
      <c r="C94"/>
      <c r="D94"/>
      <c r="E94"/>
    </row>
    <row r="95" spans="1:61" x14ac:dyDescent="0.25">
      <c r="A95"/>
      <c r="B95"/>
      <c r="C95"/>
      <c r="D95"/>
      <c r="E95"/>
    </row>
    <row r="96" spans="1:61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3" t="s">
        <v>62</v>
      </c>
      <c r="C1" s="6" t="s">
        <v>21</v>
      </c>
      <c r="D1" s="42" t="s">
        <v>68</v>
      </c>
      <c r="E1" s="48" t="s">
        <v>67</v>
      </c>
      <c r="F1" s="48" t="s">
        <v>66</v>
      </c>
      <c r="G1" s="40" t="s">
        <v>3</v>
      </c>
      <c r="H1" s="40" t="s">
        <v>2</v>
      </c>
      <c r="I1" s="41" t="s">
        <v>1</v>
      </c>
      <c r="J1" s="41" t="s">
        <v>65</v>
      </c>
      <c r="K1" s="40" t="s">
        <v>61</v>
      </c>
      <c r="L1" s="40" t="s">
        <v>60</v>
      </c>
      <c r="M1" s="46" t="s">
        <v>64</v>
      </c>
      <c r="N1" s="39">
        <f>0.2</f>
        <v>0.2</v>
      </c>
      <c r="O1" s="3" t="str">
        <f>" F(next) ~ N ( "&amp;ROUND(F78,0)&amp;", "&amp;ROUND(1.25*I77,0)&amp;")"</f>
        <v xml:space="preserve"> F(next) ~ N ( 11080, 664)</v>
      </c>
      <c r="R1" s="38"/>
    </row>
    <row r="2" spans="1:24" x14ac:dyDescent="0.2">
      <c r="A2" s="2">
        <v>0</v>
      </c>
      <c r="B2" s="47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0"/>
      <c r="H2" s="40"/>
      <c r="I2" s="41"/>
      <c r="J2" s="41"/>
      <c r="K2" s="40"/>
      <c r="L2" s="40"/>
      <c r="M2" s="46" t="s">
        <v>63</v>
      </c>
      <c r="N2" s="39">
        <v>0.6</v>
      </c>
      <c r="R2" s="38"/>
    </row>
    <row r="3" spans="1:24" x14ac:dyDescent="0.2">
      <c r="A3" s="2">
        <f>[2]ArdiData!A3</f>
        <v>1</v>
      </c>
      <c r="B3" s="37" t="e">
        <f>#REF!</f>
        <v>#REF!</v>
      </c>
      <c r="C3" s="36">
        <v>1113.3499253558266</v>
      </c>
      <c r="D3" s="3">
        <f t="shared" ref="D3:D34" si="0">$N$1*C3+(1-$N$1)*F3</f>
        <v>1080.7567513593549</v>
      </c>
      <c r="E3" s="36">
        <f t="shared" ref="E3:E34" si="1">$N$2*(D3-D2)+(1-$N$2)*E2</f>
        <v>106.37733972243511</v>
      </c>
      <c r="F3" s="36">
        <f t="shared" ref="F3:F34" si="2">D2+E2</f>
        <v>1072.6084578602367</v>
      </c>
      <c r="G3" s="35">
        <f t="shared" ref="G3:G34" si="3">C3-F3</f>
        <v>40.741467495589859</v>
      </c>
      <c r="H3" s="35">
        <f t="shared" ref="H3:H34" si="4">ABS(G3)</f>
        <v>40.741467495589859</v>
      </c>
      <c r="I3" s="33">
        <f>SUM(H$3:H3)/COUNT(H$3:H3)</f>
        <v>40.741467495589859</v>
      </c>
      <c r="J3" s="33">
        <f>SUM(G$3:G3)/I3</f>
        <v>1</v>
      </c>
      <c r="K3" s="34">
        <f t="shared" ref="K3:K34" si="5">(G3-$G$78)^2</f>
        <v>30.869763613761691</v>
      </c>
      <c r="L3" s="33" t="e">
        <f>SQRT(SUM(K$3:K3)/(COUNT(K$3:K3)-1))</f>
        <v>#DIV/0!</v>
      </c>
    </row>
    <row r="4" spans="1:24" x14ac:dyDescent="0.2">
      <c r="A4" s="2">
        <f>[2]ArdiData!A4</f>
        <v>2</v>
      </c>
      <c r="B4" s="37" t="e">
        <f>#REF!</f>
        <v>#REF!</v>
      </c>
      <c r="C4" s="36">
        <v>1222.4509615075469</v>
      </c>
      <c r="D4" s="3">
        <f t="shared" si="0"/>
        <v>1194.1974651669416</v>
      </c>
      <c r="E4" s="36">
        <f t="shared" si="1"/>
        <v>110.61536417352605</v>
      </c>
      <c r="F4" s="36">
        <f t="shared" si="2"/>
        <v>1187.1340910817901</v>
      </c>
      <c r="G4" s="35">
        <f t="shared" si="3"/>
        <v>35.316870425756861</v>
      </c>
      <c r="H4" s="35">
        <f t="shared" si="4"/>
        <v>35.316870425756861</v>
      </c>
      <c r="I4" s="33">
        <f>SUM(H$3:H4)/COUNT(H$3:H4)</f>
        <v>38.02916896067336</v>
      </c>
      <c r="J4" s="33">
        <f>SUM(G$3:G4)/I4</f>
        <v>2</v>
      </c>
      <c r="K4" s="34">
        <f t="shared" si="5"/>
        <v>1.7281576635303535E-2</v>
      </c>
      <c r="L4" s="33">
        <f>SQRT(SUM(K$3:K4)/(COUNT(K$3:K4)-1))</f>
        <v>5.5576114645049621</v>
      </c>
    </row>
    <row r="5" spans="1:24" x14ac:dyDescent="0.2">
      <c r="A5" s="2">
        <f>[2]ArdiData!A5</f>
        <v>3</v>
      </c>
      <c r="B5" s="37" t="e">
        <f>#REF!</f>
        <v>#REF!</v>
      </c>
      <c r="C5" s="36">
        <v>1815.9308993190284</v>
      </c>
      <c r="D5" s="3">
        <f t="shared" si="0"/>
        <v>1407.0364433361801</v>
      </c>
      <c r="E5" s="36">
        <f t="shared" si="1"/>
        <v>171.94953257095355</v>
      </c>
      <c r="F5" s="36">
        <f t="shared" si="2"/>
        <v>1304.8128293404677</v>
      </c>
      <c r="G5" s="35">
        <f t="shared" si="3"/>
        <v>511.1180699785607</v>
      </c>
      <c r="H5" s="35">
        <f t="shared" si="4"/>
        <v>511.1180699785607</v>
      </c>
      <c r="I5" s="33">
        <f>SUM(H$3:H5)/COUNT(H$3:H5)</f>
        <v>195.72546929996915</v>
      </c>
      <c r="J5" s="33">
        <f>SUM(G$3:G5)/I5</f>
        <v>3</v>
      </c>
      <c r="K5" s="34">
        <f t="shared" si="5"/>
        <v>226511.89586797569</v>
      </c>
      <c r="L5" s="33">
        <f>SQRT(SUM(K$3:K5)/(COUNT(K$3:K5)-1))</f>
        <v>336.55815464282404</v>
      </c>
      <c r="M5" s="38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37" t="e">
        <f>#REF!</f>
        <v>#REF!</v>
      </c>
      <c r="C6" s="36">
        <v>1877.6018297269898</v>
      </c>
      <c r="D6" s="3">
        <f t="shared" si="0"/>
        <v>1638.7091466711051</v>
      </c>
      <c r="E6" s="36">
        <f t="shared" si="1"/>
        <v>207.78343502933643</v>
      </c>
      <c r="F6" s="36">
        <f t="shared" si="2"/>
        <v>1578.9859759071337</v>
      </c>
      <c r="G6" s="35">
        <f t="shared" si="3"/>
        <v>298.61585381985606</v>
      </c>
      <c r="H6" s="35">
        <f t="shared" si="4"/>
        <v>298.61585381985606</v>
      </c>
      <c r="I6" s="33">
        <f>SUM(H$3:H6)/COUNT(H$3:H6)</f>
        <v>221.44806542994087</v>
      </c>
      <c r="J6" s="33">
        <f>SUM(G$3:G6)/I6</f>
        <v>4</v>
      </c>
      <c r="K6" s="34">
        <f t="shared" si="5"/>
        <v>69395.598196279912</v>
      </c>
      <c r="L6" s="33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37" t="e">
        <f>#REF!</f>
        <v>#REF!</v>
      </c>
      <c r="C7" s="36">
        <v>1437.7413264412648</v>
      </c>
      <c r="D7" s="3">
        <f t="shared" si="0"/>
        <v>1764.7423306486062</v>
      </c>
      <c r="E7" s="36">
        <f t="shared" si="1"/>
        <v>158.73328439823518</v>
      </c>
      <c r="F7" s="36">
        <f t="shared" si="2"/>
        <v>1846.4925817004416</v>
      </c>
      <c r="G7" s="35">
        <f t="shared" si="3"/>
        <v>-408.75125525917679</v>
      </c>
      <c r="H7" s="35">
        <f t="shared" si="4"/>
        <v>408.75125525917679</v>
      </c>
      <c r="I7" s="33">
        <f>SUM(H$3:H7)/COUNT(H$3:H7)</f>
        <v>258.90870339578805</v>
      </c>
      <c r="J7" s="33">
        <f>SUM(G$3:G7)/I7</f>
        <v>1.8425066450212937</v>
      </c>
      <c r="K7" s="34">
        <f t="shared" si="5"/>
        <v>197079.76366276905</v>
      </c>
      <c r="L7" s="33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37" t="e">
        <f>#REF!</f>
        <v>#REF!</v>
      </c>
      <c r="C8" s="36">
        <v>1885.961866319813</v>
      </c>
      <c r="D8" s="3">
        <f t="shared" si="0"/>
        <v>1915.9728653014358</v>
      </c>
      <c r="E8" s="36">
        <f t="shared" si="1"/>
        <v>154.23163455099186</v>
      </c>
      <c r="F8" s="36">
        <f t="shared" si="2"/>
        <v>1923.4756150468413</v>
      </c>
      <c r="G8" s="35">
        <f t="shared" si="3"/>
        <v>-37.513748727028315</v>
      </c>
      <c r="H8" s="35">
        <f t="shared" si="4"/>
        <v>37.513748727028315</v>
      </c>
      <c r="I8" s="33">
        <f>SUM(H$3:H8)/COUNT(H$3:H8)</f>
        <v>222.00954428432809</v>
      </c>
      <c r="J8" s="33">
        <f>SUM(G$3:G8)/I8</f>
        <v>1.9797673976153696</v>
      </c>
      <c r="K8" s="34">
        <f t="shared" si="5"/>
        <v>5285.1678272197551</v>
      </c>
      <c r="L8" s="33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37" t="e">
        <f>#REF!</f>
        <v>#REF!</v>
      </c>
      <c r="C9" s="36">
        <v>1911.083953307721</v>
      </c>
      <c r="D9" s="3">
        <f t="shared" si="0"/>
        <v>2038.3803905434861</v>
      </c>
      <c r="E9" s="36">
        <f t="shared" si="1"/>
        <v>135.1371689656269</v>
      </c>
      <c r="F9" s="36">
        <f t="shared" si="2"/>
        <v>2070.2044998524275</v>
      </c>
      <c r="G9" s="35">
        <f t="shared" si="3"/>
        <v>-159.12054654470649</v>
      </c>
      <c r="H9" s="35">
        <f t="shared" si="4"/>
        <v>159.12054654470649</v>
      </c>
      <c r="I9" s="33">
        <f>SUM(H$3:H9)/COUNT(H$3:H9)</f>
        <v>213.02540175009645</v>
      </c>
      <c r="J9" s="33">
        <f>SUM(G$3:G9)/I9</f>
        <v>1.3163064539965124</v>
      </c>
      <c r="K9" s="34">
        <f t="shared" si="5"/>
        <v>37754.805143255406</v>
      </c>
      <c r="L9" s="33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37" t="e">
        <f>#REF!</f>
        <v>#REF!</v>
      </c>
      <c r="C10" s="36">
        <v>1960.2999710554132</v>
      </c>
      <c r="D10" s="3">
        <f t="shared" si="0"/>
        <v>2130.8740418183734</v>
      </c>
      <c r="E10" s="36">
        <f t="shared" si="1"/>
        <v>109.55105835118312</v>
      </c>
      <c r="F10" s="36">
        <f t="shared" si="2"/>
        <v>2173.5175595091132</v>
      </c>
      <c r="G10" s="35">
        <f t="shared" si="3"/>
        <v>-213.21758845370005</v>
      </c>
      <c r="H10" s="35">
        <f t="shared" si="4"/>
        <v>213.21758845370005</v>
      </c>
      <c r="I10" s="33">
        <f>SUM(H$3:H10)/COUNT(H$3:H10)</f>
        <v>213.04942508804689</v>
      </c>
      <c r="J10" s="33">
        <f>SUM(G$3:G10)/I10</f>
        <v>0.31536871177842701</v>
      </c>
      <c r="K10" s="34">
        <f t="shared" si="5"/>
        <v>61704.050145124907</v>
      </c>
      <c r="L10" s="33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37" t="e">
        <f>#REF!</f>
        <v>#REF!</v>
      </c>
      <c r="C11" s="36">
        <v>2414.1948755502854</v>
      </c>
      <c r="D11" s="3">
        <f t="shared" si="0"/>
        <v>2275.1790552457023</v>
      </c>
      <c r="E11" s="36">
        <f t="shared" si="1"/>
        <v>130.40343139687062</v>
      </c>
      <c r="F11" s="36">
        <f t="shared" si="2"/>
        <v>2240.4251001695566</v>
      </c>
      <c r="G11" s="35">
        <f t="shared" si="3"/>
        <v>173.76977538072879</v>
      </c>
      <c r="H11" s="35">
        <f t="shared" si="4"/>
        <v>173.76977538072879</v>
      </c>
      <c r="I11" s="33">
        <f>SUM(H$3:H11)/COUNT(H$3:H11)</f>
        <v>208.68501956501154</v>
      </c>
      <c r="J11" s="33">
        <f>SUM(G$3:G11)/I11</f>
        <v>1.154653547332442</v>
      </c>
      <c r="K11" s="34">
        <f t="shared" si="5"/>
        <v>19205.62604660961</v>
      </c>
      <c r="L11" s="33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37" t="e">
        <f>#REF!</f>
        <v>#REF!</v>
      </c>
      <c r="C12" s="36">
        <v>2386.0381627363281</v>
      </c>
      <c r="D12" s="3">
        <f t="shared" si="0"/>
        <v>2401.6736218613241</v>
      </c>
      <c r="E12" s="36">
        <f t="shared" si="1"/>
        <v>128.05811252812134</v>
      </c>
      <c r="F12" s="36">
        <f t="shared" si="2"/>
        <v>2405.5824866425728</v>
      </c>
      <c r="G12" s="35">
        <f t="shared" si="3"/>
        <v>-19.544323906244699</v>
      </c>
      <c r="H12" s="35">
        <f t="shared" si="4"/>
        <v>19.544323906244699</v>
      </c>
      <c r="I12" s="33">
        <f>SUM(H$3:H12)/COUNT(H$3:H12)</f>
        <v>189.77094999913487</v>
      </c>
      <c r="J12" s="33">
        <f>SUM(G$3:G12)/I12</f>
        <v>1.1667464077649679</v>
      </c>
      <c r="K12" s="34">
        <f t="shared" si="5"/>
        <v>2995.3438845668798</v>
      </c>
      <c r="L12" s="33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37" t="e">
        <f>#REF!</f>
        <v>#REF!</v>
      </c>
      <c r="C13" s="36">
        <v>2360.0321962860157</v>
      </c>
      <c r="D13" s="3">
        <f t="shared" si="0"/>
        <v>2495.7918267687596</v>
      </c>
      <c r="E13" s="36">
        <f t="shared" si="1"/>
        <v>107.69416795570982</v>
      </c>
      <c r="F13" s="36">
        <f t="shared" si="2"/>
        <v>2529.7317343894456</v>
      </c>
      <c r="G13" s="35">
        <f t="shared" si="3"/>
        <v>-169.69953810342986</v>
      </c>
      <c r="H13" s="35">
        <f t="shared" si="4"/>
        <v>169.69953810342986</v>
      </c>
      <c r="I13" s="33">
        <f>SUM(H$3:H13)/COUNT(H$3:H13)</f>
        <v>187.94627619043439</v>
      </c>
      <c r="J13" s="33">
        <f>SUM(G$3:G13)/I13</f>
        <v>0.27515860997323727</v>
      </c>
      <c r="K13" s="34">
        <f t="shared" si="5"/>
        <v>41977.842375325854</v>
      </c>
      <c r="L13" s="33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37" t="e">
        <f>#REF!</f>
        <v>#REF!</v>
      </c>
      <c r="C14" s="36">
        <v>2374.8996096579372</v>
      </c>
      <c r="D14" s="3">
        <f t="shared" si="0"/>
        <v>2557.7687177111629</v>
      </c>
      <c r="E14" s="36">
        <f t="shared" si="1"/>
        <v>80.263801747725921</v>
      </c>
      <c r="F14" s="36">
        <f t="shared" si="2"/>
        <v>2603.4859947244695</v>
      </c>
      <c r="G14" s="35">
        <f t="shared" si="3"/>
        <v>-228.58638506653233</v>
      </c>
      <c r="H14" s="35">
        <f t="shared" si="4"/>
        <v>228.58638506653233</v>
      </c>
      <c r="I14" s="33">
        <f>SUM(H$3:H14)/COUNT(H$3:H14)</f>
        <v>191.3329519301092</v>
      </c>
      <c r="J14" s="33">
        <f>SUM(G$3:G14)/I14</f>
        <v>-0.92441655854938398</v>
      </c>
      <c r="K14" s="34">
        <f t="shared" si="5"/>
        <v>69575.560408160207</v>
      </c>
      <c r="L14" s="33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37" t="e">
        <f>#REF!</f>
        <v>#REF!</v>
      </c>
      <c r="C15" s="36">
        <v>2837.1005129516102</v>
      </c>
      <c r="D15" s="3">
        <f t="shared" si="0"/>
        <v>2677.8461181574335</v>
      </c>
      <c r="E15" s="36">
        <f t="shared" si="1"/>
        <v>104.1519609668527</v>
      </c>
      <c r="F15" s="36">
        <f t="shared" si="2"/>
        <v>2638.0325194588891</v>
      </c>
      <c r="G15" s="35">
        <f t="shared" si="3"/>
        <v>199.06799349272114</v>
      </c>
      <c r="H15" s="35">
        <f t="shared" si="4"/>
        <v>199.06799349272114</v>
      </c>
      <c r="I15" s="33">
        <f>SUM(H$3:H15)/COUNT(H$3:H15)</f>
        <v>191.92795512723322</v>
      </c>
      <c r="J15" s="33">
        <f>SUM(G$3:G15)/I15</f>
        <v>0.11565091973016774</v>
      </c>
      <c r="K15" s="34">
        <f t="shared" si="5"/>
        <v>26857.500839515669</v>
      </c>
      <c r="L15" s="33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37" t="e">
        <f>#REF!</f>
        <v>#REF!</v>
      </c>
      <c r="C16" s="36">
        <v>2930.8445360245173</v>
      </c>
      <c r="D16" s="3">
        <f t="shared" si="0"/>
        <v>2811.7673705043326</v>
      </c>
      <c r="E16" s="36">
        <f t="shared" si="1"/>
        <v>122.01353579488055</v>
      </c>
      <c r="F16" s="36">
        <f t="shared" si="2"/>
        <v>2781.9980791242861</v>
      </c>
      <c r="G16" s="35">
        <f t="shared" si="3"/>
        <v>148.84645690023126</v>
      </c>
      <c r="H16" s="35">
        <f t="shared" si="4"/>
        <v>148.84645690023126</v>
      </c>
      <c r="I16" s="33">
        <f>SUM(H$3:H16)/COUNT(H$3:H16)</f>
        <v>188.85070525387593</v>
      </c>
      <c r="J16" s="33">
        <f>SUM(G$3:G16)/I16</f>
        <v>0.90570538882917773</v>
      </c>
      <c r="K16" s="34">
        <f t="shared" si="5"/>
        <v>12918.833351688992</v>
      </c>
      <c r="L16" s="33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37" t="e">
        <f>#REF!</f>
        <v>#REF!</v>
      </c>
      <c r="C17" s="36">
        <v>2610.1441965075874</v>
      </c>
      <c r="D17" s="3">
        <f t="shared" si="0"/>
        <v>2869.0535643408884</v>
      </c>
      <c r="E17" s="36">
        <f t="shared" si="1"/>
        <v>83.177130619885745</v>
      </c>
      <c r="F17" s="36">
        <f t="shared" si="2"/>
        <v>2933.7809062992133</v>
      </c>
      <c r="G17" s="35">
        <f t="shared" si="3"/>
        <v>-323.63670979162589</v>
      </c>
      <c r="H17" s="35">
        <f t="shared" si="4"/>
        <v>323.63670979162589</v>
      </c>
      <c r="I17" s="33">
        <f>SUM(H$3:H17)/COUNT(H$3:H17)</f>
        <v>197.83643888972591</v>
      </c>
      <c r="J17" s="33">
        <f>SUM(G$3:G17)/I17</f>
        <v>-0.77131194442928419</v>
      </c>
      <c r="K17" s="34">
        <f t="shared" si="5"/>
        <v>128753.31438027737</v>
      </c>
      <c r="L17" s="33">
        <f>SQRT(SUM(K$3:K17)/(COUNT(K$3:K17)-1))</f>
        <v>253.55278249789669</v>
      </c>
    </row>
    <row r="18" spans="1:12" x14ac:dyDescent="0.2">
      <c r="A18" s="2">
        <f>[2]ArdiData!A18</f>
        <v>16</v>
      </c>
      <c r="B18" s="37" t="e">
        <f>#REF!</f>
        <v>#REF!</v>
      </c>
      <c r="C18" s="36">
        <v>3135.2317628620631</v>
      </c>
      <c r="D18" s="3">
        <f t="shared" si="0"/>
        <v>2988.8309085410319</v>
      </c>
      <c r="E18" s="36">
        <f t="shared" si="1"/>
        <v>105.1372587680404</v>
      </c>
      <c r="F18" s="36">
        <f t="shared" si="2"/>
        <v>2952.2306949607741</v>
      </c>
      <c r="G18" s="35">
        <f t="shared" si="3"/>
        <v>183.00106790128893</v>
      </c>
      <c r="H18" s="35">
        <f t="shared" si="4"/>
        <v>183.00106790128893</v>
      </c>
      <c r="I18" s="33">
        <f>SUM(H$3:H18)/COUNT(H$3:H18)</f>
        <v>196.90922820294861</v>
      </c>
      <c r="J18" s="33">
        <f>SUM(G$3:G18)/I18</f>
        <v>0.15442374041987056</v>
      </c>
      <c r="K18" s="34">
        <f t="shared" si="5"/>
        <v>21849.468420678731</v>
      </c>
      <c r="L18" s="33">
        <f>SQRT(SUM(K$3:K18)/(COUNT(K$3:K18)-1))</f>
        <v>247.91069058495489</v>
      </c>
    </row>
    <row r="19" spans="1:12" x14ac:dyDescent="0.2">
      <c r="A19" s="2">
        <f>[2]ArdiData!A19</f>
        <v>17</v>
      </c>
      <c r="B19" s="37" t="e">
        <f>#REF!</f>
        <v>#REF!</v>
      </c>
      <c r="C19" s="36">
        <v>2997.405744195491</v>
      </c>
      <c r="D19" s="3">
        <f t="shared" si="0"/>
        <v>3074.6556826863562</v>
      </c>
      <c r="E19" s="36">
        <f t="shared" si="1"/>
        <v>93.549767994410701</v>
      </c>
      <c r="F19" s="36">
        <f t="shared" si="2"/>
        <v>3093.9681673090722</v>
      </c>
      <c r="G19" s="35">
        <f t="shared" si="3"/>
        <v>-96.56242311358119</v>
      </c>
      <c r="H19" s="35">
        <f t="shared" si="4"/>
        <v>96.56242311358119</v>
      </c>
      <c r="I19" s="33">
        <f>SUM(H$3:H19)/COUNT(H$3:H19)</f>
        <v>191.00647496239759</v>
      </c>
      <c r="J19" s="33">
        <f>SUM(G$3:G19)/I19</f>
        <v>-0.34634932446303496</v>
      </c>
      <c r="K19" s="34">
        <f t="shared" si="5"/>
        <v>17357.491797613467</v>
      </c>
      <c r="L19" s="33">
        <f>SQRT(SUM(K$3:K19)/(COUNT(K$3:K19)-1))</f>
        <v>242.28768403906906</v>
      </c>
    </row>
    <row r="20" spans="1:12" x14ac:dyDescent="0.2">
      <c r="A20" s="2">
        <f>[2]ArdiData!A20</f>
        <v>18</v>
      </c>
      <c r="B20" s="37" t="e">
        <f>#REF!</f>
        <v>#REF!</v>
      </c>
      <c r="C20" s="36">
        <v>2897.6453125752814</v>
      </c>
      <c r="D20" s="3">
        <f t="shared" si="0"/>
        <v>3114.0934230596699</v>
      </c>
      <c r="E20" s="36">
        <f t="shared" si="1"/>
        <v>61.082551421752541</v>
      </c>
      <c r="F20" s="36">
        <f t="shared" si="2"/>
        <v>3168.2054506807667</v>
      </c>
      <c r="G20" s="35">
        <f t="shared" si="3"/>
        <v>-270.56013810548529</v>
      </c>
      <c r="H20" s="35">
        <f t="shared" si="4"/>
        <v>270.56013810548529</v>
      </c>
      <c r="I20" s="33">
        <f>SUM(H$3:H20)/COUNT(H$3:H20)</f>
        <v>195.42612291479134</v>
      </c>
      <c r="J20" s="33">
        <f>SUM(G$3:G20)/I20</f>
        <v>-1.7229789787294201</v>
      </c>
      <c r="K20" s="34">
        <f t="shared" si="5"/>
        <v>93480.34080708299</v>
      </c>
      <c r="L20" s="33">
        <f>SQRT(SUM(K$3:K20)/(COUNT(K$3:K20)-1))</f>
        <v>246.47318076264403</v>
      </c>
    </row>
    <row r="21" spans="1:12" x14ac:dyDescent="0.2">
      <c r="A21" s="2">
        <f>[2]ArdiData!A21</f>
        <v>19</v>
      </c>
      <c r="B21" s="37" t="e">
        <f>#REF!</f>
        <v>#REF!</v>
      </c>
      <c r="C21" s="36">
        <v>2451.4955445656897</v>
      </c>
      <c r="D21" s="3">
        <f t="shared" si="0"/>
        <v>3030.4398884982761</v>
      </c>
      <c r="E21" s="36">
        <f t="shared" si="1"/>
        <v>-25.759100168135276</v>
      </c>
      <c r="F21" s="36">
        <f t="shared" si="2"/>
        <v>3175.1759744814226</v>
      </c>
      <c r="G21" s="35">
        <f t="shared" si="3"/>
        <v>-723.68042991573293</v>
      </c>
      <c r="H21" s="35">
        <f t="shared" si="4"/>
        <v>723.68042991573293</v>
      </c>
      <c r="I21" s="33">
        <f>SUM(H$3:H21)/COUNT(H$3:H21)</f>
        <v>223.2289811779988</v>
      </c>
      <c r="J21" s="33">
        <f>SUM(G$3:G21)/I21</f>
        <v>-4.7502592449990608</v>
      </c>
      <c r="K21" s="34">
        <f t="shared" si="5"/>
        <v>575877.3645317466</v>
      </c>
      <c r="L21" s="33">
        <f>SQRT(SUM(K$3:K21)/(COUNT(K$3:K21)-1))</f>
        <v>298.94358950692072</v>
      </c>
    </row>
    <row r="22" spans="1:12" x14ac:dyDescent="0.2">
      <c r="A22" s="2">
        <f>[2]ArdiData!A22</f>
        <v>20</v>
      </c>
      <c r="B22" s="37" t="e">
        <f>#REF!</f>
        <v>#REF!</v>
      </c>
      <c r="C22" s="36">
        <v>3606.7892415047718</v>
      </c>
      <c r="D22" s="3">
        <f t="shared" si="0"/>
        <v>3125.1024789650673</v>
      </c>
      <c r="E22" s="36">
        <f t="shared" si="1"/>
        <v>46.493914212820627</v>
      </c>
      <c r="F22" s="36">
        <f t="shared" si="2"/>
        <v>3004.6807883301408</v>
      </c>
      <c r="G22" s="35">
        <f t="shared" si="3"/>
        <v>602.10845317463099</v>
      </c>
      <c r="H22" s="35">
        <f t="shared" si="4"/>
        <v>602.10845317463099</v>
      </c>
      <c r="I22" s="33">
        <f>SUM(H$3:H22)/COUNT(H$3:H22)</f>
        <v>242.1729547778304</v>
      </c>
      <c r="J22" s="33">
        <f>SUM(G$3:G22)/I22</f>
        <v>-1.8923957831637808</v>
      </c>
      <c r="K22" s="34">
        <f t="shared" si="5"/>
        <v>321401.73573135288</v>
      </c>
      <c r="L22" s="33">
        <f>SQRT(SUM(K$3:K22)/(COUNT(K$3:K22)-1))</f>
        <v>318.71556288380185</v>
      </c>
    </row>
    <row r="23" spans="1:12" x14ac:dyDescent="0.2">
      <c r="A23" s="2">
        <f>[2]ArdiData!A23</f>
        <v>21</v>
      </c>
      <c r="B23" s="37" t="e">
        <f>#REF!</f>
        <v>#REF!</v>
      </c>
      <c r="C23" s="36">
        <v>3329.4002934339937</v>
      </c>
      <c r="D23" s="3">
        <f t="shared" si="0"/>
        <v>3203.157173229109</v>
      </c>
      <c r="E23" s="36">
        <f t="shared" si="1"/>
        <v>65.430382243553268</v>
      </c>
      <c r="F23" s="36">
        <f t="shared" si="2"/>
        <v>3171.5963931778879</v>
      </c>
      <c r="G23" s="35">
        <f t="shared" si="3"/>
        <v>157.80390025610586</v>
      </c>
      <c r="H23" s="35">
        <f t="shared" si="4"/>
        <v>157.80390025610586</v>
      </c>
      <c r="I23" s="33">
        <f>SUM(H$3:H23)/COUNT(H$3:H23)</f>
        <v>238.15538075298642</v>
      </c>
      <c r="J23" s="33">
        <f>SUM(G$3:G23)/I23</f>
        <v>-1.2617106412281023</v>
      </c>
      <c r="K23" s="34">
        <f t="shared" si="5"/>
        <v>15035.293903732731</v>
      </c>
      <c r="L23" s="33">
        <f>SQRT(SUM(K$3:K23)/(COUNT(K$3:K23)-1))</f>
        <v>311.85316130882552</v>
      </c>
    </row>
    <row r="24" spans="1:12" x14ac:dyDescent="0.2">
      <c r="A24" s="2">
        <f>[2]ArdiData!A24</f>
        <v>22</v>
      </c>
      <c r="B24" s="37" t="e">
        <f>#REF!</f>
        <v>#REF!</v>
      </c>
      <c r="C24" s="36">
        <v>3271.7372704254626</v>
      </c>
      <c r="D24" s="3">
        <f t="shared" si="0"/>
        <v>3269.2174984632225</v>
      </c>
      <c r="E24" s="36">
        <f t="shared" si="1"/>
        <v>65.808348037889346</v>
      </c>
      <c r="F24" s="36">
        <f t="shared" si="2"/>
        <v>3268.5875554726622</v>
      </c>
      <c r="G24" s="35">
        <f t="shared" si="3"/>
        <v>3.1497149528004229</v>
      </c>
      <c r="H24" s="35">
        <f t="shared" si="4"/>
        <v>3.1497149528004229</v>
      </c>
      <c r="I24" s="33">
        <f>SUM(H$3:H24)/COUNT(H$3:H24)</f>
        <v>227.47330503479614</v>
      </c>
      <c r="J24" s="33">
        <f>SUM(G$3:G24)/I24</f>
        <v>-1.3071136552198528</v>
      </c>
      <c r="K24" s="34">
        <f t="shared" si="5"/>
        <v>1026.2858221996787</v>
      </c>
      <c r="L24" s="33">
        <f>SQRT(SUM(K$3:K24)/(COUNT(K$3:K24)-1))</f>
        <v>304.41780266666143</v>
      </c>
    </row>
    <row r="25" spans="1:12" x14ac:dyDescent="0.2">
      <c r="A25" s="2">
        <f>[2]ArdiData!A25</f>
        <v>23</v>
      </c>
      <c r="B25" s="37" t="e">
        <f>#REF!</f>
        <v>#REF!</v>
      </c>
      <c r="C25" s="36">
        <v>3370.7908457036756</v>
      </c>
      <c r="D25" s="3">
        <f t="shared" si="0"/>
        <v>3342.1788463416246</v>
      </c>
      <c r="E25" s="36">
        <f t="shared" si="1"/>
        <v>70.100147942197054</v>
      </c>
      <c r="F25" s="36">
        <f t="shared" si="2"/>
        <v>3335.025846501112</v>
      </c>
      <c r="G25" s="35">
        <f t="shared" si="3"/>
        <v>35.764999202563558</v>
      </c>
      <c r="H25" s="35">
        <f t="shared" si="4"/>
        <v>35.764999202563558</v>
      </c>
      <c r="I25" s="33">
        <f>SUM(H$3:H25)/COUNT(H$3:H25)</f>
        <v>219.13816130295993</v>
      </c>
      <c r="J25" s="33">
        <f>SUM(G$3:G25)/I25</f>
        <v>-1.1936235224899476</v>
      </c>
      <c r="K25" s="34">
        <f t="shared" si="5"/>
        <v>0.3359224669813996</v>
      </c>
      <c r="L25" s="33">
        <f>SQRT(SUM(K$3:K25)/(COUNT(K$3:K25)-1))</f>
        <v>297.4187823523373</v>
      </c>
    </row>
    <row r="26" spans="1:12" x14ac:dyDescent="0.2">
      <c r="A26" s="2">
        <f>[2]ArdiData!A26</f>
        <v>24</v>
      </c>
      <c r="B26" s="37" t="e">
        <f>#REF!</f>
        <v>#REF!</v>
      </c>
      <c r="C26" s="36">
        <v>3326.6171341495628</v>
      </c>
      <c r="D26" s="3">
        <f t="shared" si="0"/>
        <v>3395.1466222569702</v>
      </c>
      <c r="E26" s="36">
        <f t="shared" si="1"/>
        <v>59.820724726086155</v>
      </c>
      <c r="F26" s="36">
        <f t="shared" si="2"/>
        <v>3412.2789942838217</v>
      </c>
      <c r="G26" s="35">
        <f t="shared" si="3"/>
        <v>-85.661860134258859</v>
      </c>
      <c r="H26" s="35">
        <f t="shared" si="4"/>
        <v>85.661860134258859</v>
      </c>
      <c r="I26" s="33">
        <f>SUM(H$3:H26)/COUNT(H$3:H26)</f>
        <v>213.57664875426406</v>
      </c>
      <c r="J26" s="33">
        <f>SUM(G$3:G26)/I26</f>
        <v>-1.6257878666322869</v>
      </c>
      <c r="K26" s="34">
        <f t="shared" si="5"/>
        <v>14604.0629442604</v>
      </c>
      <c r="L26" s="33">
        <f>SQRT(SUM(K$3:K26)/(COUNT(K$3:K26)-1))</f>
        <v>291.97070796013634</v>
      </c>
    </row>
    <row r="27" spans="1:12" x14ac:dyDescent="0.2">
      <c r="A27" s="2">
        <f>[2]ArdiData!A27</f>
        <v>25</v>
      </c>
      <c r="B27" s="37" t="e">
        <f>#REF!</f>
        <v>#REF!</v>
      </c>
      <c r="C27" s="36">
        <v>3919.3323507327541</v>
      </c>
      <c r="D27" s="3">
        <f t="shared" si="0"/>
        <v>3547.8403477329962</v>
      </c>
      <c r="E27" s="36">
        <f t="shared" si="1"/>
        <v>115.54452517605006</v>
      </c>
      <c r="F27" s="36">
        <f t="shared" si="2"/>
        <v>3454.9673469830564</v>
      </c>
      <c r="G27" s="35">
        <f t="shared" si="3"/>
        <v>464.36500374969773</v>
      </c>
      <c r="H27" s="35">
        <f t="shared" si="4"/>
        <v>464.36500374969773</v>
      </c>
      <c r="I27" s="33">
        <f>SUM(H$3:H27)/COUNT(H$3:H27)</f>
        <v>223.60818295408143</v>
      </c>
      <c r="J27" s="33">
        <f>SUM(G$3:G27)/I27</f>
        <v>0.52383896716822487</v>
      </c>
      <c r="K27" s="34">
        <f t="shared" si="5"/>
        <v>184195.1228197864</v>
      </c>
      <c r="L27" s="33">
        <f>SQRT(SUM(K$3:K27)/(COUNT(K$3:K27)-1))</f>
        <v>298.94771643458552</v>
      </c>
    </row>
    <row r="28" spans="1:12" x14ac:dyDescent="0.2">
      <c r="A28" s="2">
        <f>[2]ArdiData!A28</f>
        <v>26</v>
      </c>
      <c r="B28" s="37" t="e">
        <f>#REF!</f>
        <v>#REF!</v>
      </c>
      <c r="C28" s="36">
        <v>3932.7496928280202</v>
      </c>
      <c r="D28" s="3">
        <f t="shared" si="0"/>
        <v>3717.2578368928412</v>
      </c>
      <c r="E28" s="36">
        <f t="shared" si="1"/>
        <v>147.86830356632703</v>
      </c>
      <c r="F28" s="36">
        <f t="shared" si="2"/>
        <v>3663.3848729090464</v>
      </c>
      <c r="G28" s="35">
        <f t="shared" si="3"/>
        <v>269.36481991897381</v>
      </c>
      <c r="H28" s="35">
        <f t="shared" si="4"/>
        <v>269.36481991897381</v>
      </c>
      <c r="I28" s="33">
        <f>SUM(H$3:H28)/COUNT(H$3:H28)</f>
        <v>225.36805360657729</v>
      </c>
      <c r="J28" s="33">
        <f>SUM(G$3:G28)/I28</f>
        <v>1.7149702157995805</v>
      </c>
      <c r="K28" s="34">
        <f t="shared" si="5"/>
        <v>54839.995554541114</v>
      </c>
      <c r="L28" s="33">
        <f>SQRT(SUM(K$3:K28)/(COUNT(K$3:K28)-1))</f>
        <v>296.6286356661758</v>
      </c>
    </row>
    <row r="29" spans="1:12" x14ac:dyDescent="0.2">
      <c r="A29" s="2">
        <f>[2]ArdiData!A29</f>
        <v>27</v>
      </c>
      <c r="B29" s="37" t="e">
        <f>#REF!</f>
        <v>#REF!</v>
      </c>
      <c r="C29" s="36">
        <v>3271.4587202821313</v>
      </c>
      <c r="D29" s="3">
        <f t="shared" si="0"/>
        <v>3746.3926564237609</v>
      </c>
      <c r="E29" s="36">
        <f t="shared" si="1"/>
        <v>76.628213145082626</v>
      </c>
      <c r="F29" s="36">
        <f t="shared" si="2"/>
        <v>3865.1261404591683</v>
      </c>
      <c r="G29" s="35">
        <f t="shared" si="3"/>
        <v>-593.667420177037</v>
      </c>
      <c r="H29" s="35">
        <f t="shared" si="4"/>
        <v>593.667420177037</v>
      </c>
      <c r="I29" s="33">
        <f>SUM(H$3:H29)/COUNT(H$3:H29)</f>
        <v>239.00877088696467</v>
      </c>
      <c r="J29" s="33">
        <f>SUM(G$3:G29)/I29</f>
        <v>-0.86677957415634099</v>
      </c>
      <c r="K29" s="34">
        <f t="shared" si="5"/>
        <v>395455.88329843793</v>
      </c>
      <c r="L29" s="33">
        <f>SQRT(SUM(K$3:K29)/(COUNT(K$3:K29)-1))</f>
        <v>315.93387640258499</v>
      </c>
    </row>
    <row r="30" spans="1:12" x14ac:dyDescent="0.2">
      <c r="A30" s="2">
        <f>[2]ArdiData!A30</f>
        <v>28</v>
      </c>
      <c r="B30" s="37" t="e">
        <f>#REF!</f>
        <v>#REF!</v>
      </c>
      <c r="C30" s="36">
        <v>4226.8800578487453</v>
      </c>
      <c r="D30" s="3">
        <f t="shared" si="0"/>
        <v>3903.792707224824</v>
      </c>
      <c r="E30" s="36">
        <f t="shared" si="1"/>
        <v>125.09131573867093</v>
      </c>
      <c r="F30" s="36">
        <f t="shared" si="2"/>
        <v>3823.0208695688434</v>
      </c>
      <c r="G30" s="35">
        <f t="shared" si="3"/>
        <v>403.8591882799019</v>
      </c>
      <c r="H30" s="35">
        <f t="shared" si="4"/>
        <v>403.8591882799019</v>
      </c>
      <c r="I30" s="33">
        <f>SUM(H$3:H30)/COUNT(H$3:H30)</f>
        <v>244.89628579385527</v>
      </c>
      <c r="J30" s="33">
        <f>SUM(G$3:G30)/I30</f>
        <v>0.80316149750199028</v>
      </c>
      <c r="K30" s="34">
        <f t="shared" si="5"/>
        <v>135920.35404265486</v>
      </c>
      <c r="L30" s="33">
        <f>SQRT(SUM(K$3:K30)/(COUNT(K$3:K30)-1))</f>
        <v>318.0432025609166</v>
      </c>
    </row>
    <row r="31" spans="1:12" x14ac:dyDescent="0.2">
      <c r="A31" s="2">
        <f>[2]ArdiData!A31</f>
        <v>29</v>
      </c>
      <c r="B31" s="37" t="e">
        <f>#REF!</f>
        <v>#REF!</v>
      </c>
      <c r="C31" s="36">
        <v>3676.4065496322846</v>
      </c>
      <c r="D31" s="3">
        <f t="shared" si="0"/>
        <v>3958.3885282972533</v>
      </c>
      <c r="E31" s="36">
        <f t="shared" si="1"/>
        <v>82.794018938925973</v>
      </c>
      <c r="F31" s="36">
        <f t="shared" si="2"/>
        <v>4028.8840229634948</v>
      </c>
      <c r="G31" s="35">
        <f t="shared" si="3"/>
        <v>-352.47747333121015</v>
      </c>
      <c r="H31" s="35">
        <f t="shared" si="4"/>
        <v>352.47747333121015</v>
      </c>
      <c r="I31" s="33">
        <f>SUM(H$3:H31)/COUNT(H$3:H31)</f>
        <v>248.60598191583304</v>
      </c>
      <c r="J31" s="33">
        <f>SUM(G$3:G31)/I31</f>
        <v>-0.62663900723468613</v>
      </c>
      <c r="K31" s="34">
        <f t="shared" si="5"/>
        <v>150282.51189974471</v>
      </c>
      <c r="L31" s="33">
        <f>SQRT(SUM(K$3:K31)/(COUNT(K$3:K31)-1))</f>
        <v>320.78989767838584</v>
      </c>
    </row>
    <row r="32" spans="1:12" x14ac:dyDescent="0.2">
      <c r="A32" s="2">
        <f>[2]ArdiData!A32</f>
        <v>30</v>
      </c>
      <c r="B32" s="37" t="e">
        <f>#REF!</f>
        <v>#REF!</v>
      </c>
      <c r="C32" s="36">
        <v>3709.9538102697975</v>
      </c>
      <c r="D32" s="3">
        <f t="shared" si="0"/>
        <v>3974.9367998429034</v>
      </c>
      <c r="E32" s="36">
        <f t="shared" si="1"/>
        <v>43.046570502960449</v>
      </c>
      <c r="F32" s="36">
        <f t="shared" si="2"/>
        <v>4041.1825472361793</v>
      </c>
      <c r="G32" s="35">
        <f t="shared" si="3"/>
        <v>-331.2287369663818</v>
      </c>
      <c r="H32" s="35">
        <f t="shared" si="4"/>
        <v>331.2287369663818</v>
      </c>
      <c r="I32" s="33">
        <f>SUM(H$3:H32)/COUNT(H$3:H32)</f>
        <v>251.36007375085134</v>
      </c>
      <c r="J32" s="33">
        <f>SUM(G$3:G32)/I32</f>
        <v>-1.9375190952141987</v>
      </c>
      <c r="K32" s="34">
        <f t="shared" si="5"/>
        <v>134259.32784103689</v>
      </c>
      <c r="L32" s="33">
        <f>SQRT(SUM(K$3:K32)/(COUNT(K$3:K32)-1))</f>
        <v>322.47062226585456</v>
      </c>
    </row>
    <row r="33" spans="1:12" x14ac:dyDescent="0.2">
      <c r="A33" s="2">
        <f>[2]ArdiData!A33</f>
        <v>31</v>
      </c>
      <c r="B33" s="37" t="e">
        <f>#REF!</f>
        <v>#REF!</v>
      </c>
      <c r="C33" s="36">
        <v>4309.3917506051803</v>
      </c>
      <c r="D33" s="3">
        <f t="shared" si="0"/>
        <v>4076.2650463977275</v>
      </c>
      <c r="E33" s="36">
        <f t="shared" si="1"/>
        <v>78.015576134078628</v>
      </c>
      <c r="F33" s="36">
        <f t="shared" si="2"/>
        <v>4017.9833703458639</v>
      </c>
      <c r="G33" s="35">
        <f t="shared" si="3"/>
        <v>291.40838025931635</v>
      </c>
      <c r="H33" s="35">
        <f t="shared" si="4"/>
        <v>291.40838025931635</v>
      </c>
      <c r="I33" s="33">
        <f>SUM(H$3:H33)/COUNT(H$3:H33)</f>
        <v>252.65195460596314</v>
      </c>
      <c r="J33" s="33">
        <f>SUM(G$3:G33)/I33</f>
        <v>-0.77421353304974849</v>
      </c>
      <c r="K33" s="34">
        <f t="shared" si="5"/>
        <v>65650.209968293508</v>
      </c>
      <c r="L33" s="33">
        <f>SQRT(SUM(K$3:K33)/(COUNT(K$3:K33)-1))</f>
        <v>320.48307154874755</v>
      </c>
    </row>
    <row r="34" spans="1:12" x14ac:dyDescent="0.2">
      <c r="A34" s="2">
        <f>[2]ArdiData!A34</f>
        <v>32</v>
      </c>
      <c r="B34" s="37" t="e">
        <f>#REF!</f>
        <v>#REF!</v>
      </c>
      <c r="C34" s="36">
        <v>3396.6468613345064</v>
      </c>
      <c r="D34" s="3">
        <f t="shared" si="0"/>
        <v>4002.7538702923466</v>
      </c>
      <c r="E34" s="36">
        <f t="shared" si="1"/>
        <v>-12.900475209597058</v>
      </c>
      <c r="F34" s="36">
        <f t="shared" si="2"/>
        <v>4154.2806225318063</v>
      </c>
      <c r="G34" s="35">
        <f t="shared" si="3"/>
        <v>-757.63376119729992</v>
      </c>
      <c r="H34" s="35">
        <f t="shared" si="4"/>
        <v>757.63376119729992</v>
      </c>
      <c r="I34" s="33">
        <f>SUM(H$3:H34)/COUNT(H$3:H34)</f>
        <v>268.43263606194239</v>
      </c>
      <c r="J34" s="33">
        <f>SUM(G$3:G34)/I34</f>
        <v>-3.5511342346045494</v>
      </c>
      <c r="K34" s="34">
        <f t="shared" si="5"/>
        <v>628562.23982764524</v>
      </c>
      <c r="L34" s="33">
        <f>SQRT(SUM(K$3:K34)/(COUNT(K$3:K34)-1))</f>
        <v>345.93697982423157</v>
      </c>
    </row>
    <row r="35" spans="1:12" x14ac:dyDescent="0.2">
      <c r="A35" s="2">
        <f>[2]ArdiData!A35</f>
        <v>33</v>
      </c>
      <c r="B35" s="37" t="e">
        <f>#REF!</f>
        <v>#REF!</v>
      </c>
      <c r="C35" s="36">
        <v>3425.2650395092878</v>
      </c>
      <c r="D35" s="3">
        <f t="shared" ref="D35:D66" si="6">$N$1*C35+(1-$N$1)*F35</f>
        <v>3876.9357239680576</v>
      </c>
      <c r="E35" s="36">
        <f t="shared" ref="E35:E66" si="7">$N$2*(D35-D34)+(1-$N$2)*E34</f>
        <v>-80.651077878412252</v>
      </c>
      <c r="F35" s="36">
        <f t="shared" ref="F35:F66" si="8">D34+E34</f>
        <v>3989.8533950827496</v>
      </c>
      <c r="G35" s="35">
        <f t="shared" ref="G35:G66" si="9">C35-F35</f>
        <v>-564.58835557346174</v>
      </c>
      <c r="H35" s="35">
        <f t="shared" ref="H35:H66" si="10">ABS(G35)</f>
        <v>564.58835557346174</v>
      </c>
      <c r="I35" s="33">
        <f>SUM(H$3:H35)/COUNT(H$3:H35)</f>
        <v>277.40705180471571</v>
      </c>
      <c r="J35" s="33">
        <f>SUM(G$3:G35)/I35</f>
        <v>-5.4714855635561284</v>
      </c>
      <c r="K35" s="34">
        <f t="shared" ref="K35:K66" si="11">(G35-$G$78)^2</f>
        <v>359728.5710878988</v>
      </c>
      <c r="L35" s="33">
        <f>SQRT(SUM(K$3:K35)/(COUNT(K$3:K35)-1))</f>
        <v>356.61484762078811</v>
      </c>
    </row>
    <row r="36" spans="1:12" x14ac:dyDescent="0.2">
      <c r="A36" s="2">
        <f>[2]ArdiData!A36</f>
        <v>34</v>
      </c>
      <c r="B36" s="37" t="e">
        <f>#REF!</f>
        <v>#REF!</v>
      </c>
      <c r="C36" s="36">
        <v>3382.8091450329844</v>
      </c>
      <c r="D36" s="3">
        <f t="shared" si="6"/>
        <v>3713.5895458783134</v>
      </c>
      <c r="E36" s="36">
        <f t="shared" si="7"/>
        <v>-130.2681380052114</v>
      </c>
      <c r="F36" s="36">
        <f t="shared" si="8"/>
        <v>3796.2846460896453</v>
      </c>
      <c r="G36" s="35">
        <f t="shared" si="9"/>
        <v>-413.47550105666096</v>
      </c>
      <c r="H36" s="35">
        <f t="shared" si="10"/>
        <v>413.47550105666096</v>
      </c>
      <c r="I36" s="33">
        <f>SUM(H$3:H36)/COUNT(H$3:H36)</f>
        <v>281.40906501800822</v>
      </c>
      <c r="J36" s="33">
        <f>SUM(G$3:G36)/I36</f>
        <v>-6.8629778508067609</v>
      </c>
      <c r="K36" s="34">
        <f t="shared" si="11"/>
        <v>201296.61402111541</v>
      </c>
      <c r="L36" s="33">
        <f>SQRT(SUM(K$3:K36)/(COUNT(K$3:K36)-1))</f>
        <v>359.75030900722714</v>
      </c>
    </row>
    <row r="37" spans="1:12" x14ac:dyDescent="0.2">
      <c r="A37" s="2">
        <f>[2]ArdiData!A37</f>
        <v>35</v>
      </c>
      <c r="B37" s="37" t="e">
        <f>#REF!</f>
        <v>#REF!</v>
      </c>
      <c r="C37" s="36">
        <v>3846.9349712677931</v>
      </c>
      <c r="D37" s="3">
        <f t="shared" si="6"/>
        <v>3636.0441205520401</v>
      </c>
      <c r="E37" s="36">
        <f t="shared" si="7"/>
        <v>-98.63451039784853</v>
      </c>
      <c r="F37" s="36">
        <f t="shared" si="8"/>
        <v>3583.3214078731021</v>
      </c>
      <c r="G37" s="35">
        <f t="shared" si="9"/>
        <v>263.61356339469103</v>
      </c>
      <c r="H37" s="35">
        <f t="shared" si="10"/>
        <v>263.61356339469103</v>
      </c>
      <c r="I37" s="33">
        <f>SUM(H$3:H37)/COUNT(H$3:H37)</f>
        <v>280.90062211448486</v>
      </c>
      <c r="J37" s="33">
        <f>SUM(G$3:G37)/I37</f>
        <v>-5.936941699475657</v>
      </c>
      <c r="K37" s="34">
        <f t="shared" si="11"/>
        <v>52179.420799527696</v>
      </c>
      <c r="L37" s="33">
        <f>SQRT(SUM(K$3:K37)/(COUNT(K$3:K37)-1))</f>
        <v>356.57887586371226</v>
      </c>
    </row>
    <row r="38" spans="1:12" x14ac:dyDescent="0.2">
      <c r="A38" s="2">
        <f>[2]ArdiData!A38</f>
        <v>36</v>
      </c>
      <c r="B38" s="37" t="e">
        <f>#REF!</f>
        <v>#REF!</v>
      </c>
      <c r="C38" s="36">
        <v>4335.4663999878339</v>
      </c>
      <c r="D38" s="3">
        <f t="shared" si="6"/>
        <v>3697.0209681209203</v>
      </c>
      <c r="E38" s="36">
        <f t="shared" si="7"/>
        <v>-2.8676956178112931</v>
      </c>
      <c r="F38" s="36">
        <f t="shared" si="8"/>
        <v>3537.4096101541918</v>
      </c>
      <c r="G38" s="35">
        <f t="shared" si="9"/>
        <v>798.05678983364214</v>
      </c>
      <c r="H38" s="35">
        <f t="shared" si="10"/>
        <v>798.05678983364214</v>
      </c>
      <c r="I38" s="33">
        <f>SUM(H$3:H38)/COUNT(H$3:H38)</f>
        <v>295.26607121779477</v>
      </c>
      <c r="J38" s="33">
        <f>SUM(G$3:G38)/I38</f>
        <v>-2.9452548456372956</v>
      </c>
      <c r="K38" s="34">
        <f t="shared" si="11"/>
        <v>581972.74062041682</v>
      </c>
      <c r="L38" s="33">
        <f>SQRT(SUM(K$3:K38)/(COUNT(K$3:K38)-1))</f>
        <v>374.35741366606908</v>
      </c>
    </row>
    <row r="39" spans="1:12" x14ac:dyDescent="0.2">
      <c r="A39" s="2">
        <f>[2]ArdiData!A39</f>
        <v>37</v>
      </c>
      <c r="B39" s="37" t="e">
        <f>#REF!</f>
        <v>#REF!</v>
      </c>
      <c r="C39" s="36">
        <v>3778.0879495342488</v>
      </c>
      <c r="D39" s="3">
        <f t="shared" si="6"/>
        <v>3710.940207909337</v>
      </c>
      <c r="E39" s="36">
        <f t="shared" si="7"/>
        <v>7.2044656259254971</v>
      </c>
      <c r="F39" s="36">
        <f t="shared" si="8"/>
        <v>3694.1532725031088</v>
      </c>
      <c r="G39" s="35">
        <f t="shared" si="9"/>
        <v>83.934677031139927</v>
      </c>
      <c r="H39" s="35">
        <f t="shared" si="10"/>
        <v>83.934677031139927</v>
      </c>
      <c r="I39" s="33">
        <f>SUM(H$3:H39)/COUNT(H$3:H39)</f>
        <v>289.55441191545276</v>
      </c>
      <c r="J39" s="33">
        <f>SUM(G$3:G39)/I39</f>
        <v>-2.7134766995184791</v>
      </c>
      <c r="K39" s="34">
        <f t="shared" si="11"/>
        <v>2376.4909370970831</v>
      </c>
      <c r="L39" s="33">
        <f>SQRT(SUM(K$3:K39)/(COUNT(K$3:K39)-1))</f>
        <v>369.21079690233609</v>
      </c>
    </row>
    <row r="40" spans="1:12" x14ac:dyDescent="0.2">
      <c r="A40" s="2">
        <f>[2]ArdiData!A40</f>
        <v>38</v>
      </c>
      <c r="B40" s="37" t="e">
        <f>#REF!</f>
        <v>#REF!</v>
      </c>
      <c r="C40" s="36">
        <v>4091.3217573787838</v>
      </c>
      <c r="D40" s="3">
        <f t="shared" si="6"/>
        <v>3792.780090303967</v>
      </c>
      <c r="E40" s="36">
        <f t="shared" si="7"/>
        <v>51.985715687148179</v>
      </c>
      <c r="F40" s="36">
        <f t="shared" si="8"/>
        <v>3718.1446735352624</v>
      </c>
      <c r="G40" s="35">
        <f t="shared" si="9"/>
        <v>373.17708384352136</v>
      </c>
      <c r="H40" s="35">
        <f t="shared" si="10"/>
        <v>373.17708384352136</v>
      </c>
      <c r="I40" s="33">
        <f>SUM(H$3:H40)/COUNT(H$3:H40)</f>
        <v>291.75500854513876</v>
      </c>
      <c r="J40" s="33">
        <f>SUM(G$3:G40)/I40</f>
        <v>-1.413933108428582</v>
      </c>
      <c r="K40" s="34">
        <f t="shared" si="11"/>
        <v>114238.37090131622</v>
      </c>
      <c r="L40" s="33">
        <f>SQRT(SUM(K$3:K40)/(COUNT(K$3:K40)-1))</f>
        <v>368.40182317074635</v>
      </c>
    </row>
    <row r="41" spans="1:12" x14ac:dyDescent="0.2">
      <c r="A41" s="2">
        <f>[2]ArdiData!A41</f>
        <v>39</v>
      </c>
      <c r="B41" s="37" t="e">
        <f>#REF!</f>
        <v>#REF!</v>
      </c>
      <c r="C41" s="36">
        <v>5031.5420497583082</v>
      </c>
      <c r="D41" s="3">
        <f t="shared" si="6"/>
        <v>4082.1210547445539</v>
      </c>
      <c r="E41" s="36">
        <f t="shared" si="7"/>
        <v>194.39886493921145</v>
      </c>
      <c r="F41" s="36">
        <f t="shared" si="8"/>
        <v>3844.765805991115</v>
      </c>
      <c r="G41" s="35">
        <f t="shared" si="9"/>
        <v>1186.7762437671931</v>
      </c>
      <c r="H41" s="35">
        <f t="shared" si="10"/>
        <v>1186.7762437671931</v>
      </c>
      <c r="I41" s="33">
        <f>SUM(H$3:H41)/COUNT(H$3:H41)</f>
        <v>314.70427098672991</v>
      </c>
      <c r="J41" s="33">
        <f>SUM(G$3:G41)/I41</f>
        <v>2.4602595166813144</v>
      </c>
      <c r="K41" s="34">
        <f t="shared" si="11"/>
        <v>1326161.4460785284</v>
      </c>
      <c r="L41" s="33">
        <f>SQRT(SUM(K$3:K41)/(COUNT(K$3:K41)-1))</f>
        <v>408.71421841625329</v>
      </c>
    </row>
    <row r="42" spans="1:12" x14ac:dyDescent="0.2">
      <c r="A42" s="2">
        <f>[2]ArdiData!A42</f>
        <v>40</v>
      </c>
      <c r="B42" s="37" t="e">
        <f>#REF!</f>
        <v>#REF!</v>
      </c>
      <c r="C42" s="36">
        <v>4204.3946084920954</v>
      </c>
      <c r="D42" s="3">
        <f t="shared" si="6"/>
        <v>4262.0948574454324</v>
      </c>
      <c r="E42" s="36">
        <f t="shared" si="7"/>
        <v>185.74382759621164</v>
      </c>
      <c r="F42" s="36">
        <f t="shared" si="8"/>
        <v>4276.5199196837657</v>
      </c>
      <c r="G42" s="35">
        <f t="shared" si="9"/>
        <v>-72.125311191670335</v>
      </c>
      <c r="H42" s="35">
        <f t="shared" si="10"/>
        <v>72.125311191670335</v>
      </c>
      <c r="I42" s="33">
        <f>SUM(H$3:H42)/COUNT(H$3:H42)</f>
        <v>308.63979699185342</v>
      </c>
      <c r="J42" s="33">
        <f>SUM(G$3:G42)/I42</f>
        <v>2.2749135830406861</v>
      </c>
      <c r="K42" s="34">
        <f t="shared" si="11"/>
        <v>11515.591100550831</v>
      </c>
      <c r="L42" s="33">
        <f>SQRT(SUM(K$3:K42)/(COUNT(K$3:K42)-1))</f>
        <v>403.80604191050412</v>
      </c>
    </row>
    <row r="43" spans="1:12" x14ac:dyDescent="0.2">
      <c r="A43" s="2">
        <f>[2]ArdiData!A43</f>
        <v>41</v>
      </c>
      <c r="B43" s="37" t="e">
        <f>#REF!</f>
        <v>#REF!</v>
      </c>
      <c r="C43" s="36">
        <v>5586.0237690188087</v>
      </c>
      <c r="D43" s="3">
        <f t="shared" si="6"/>
        <v>4675.4757018370765</v>
      </c>
      <c r="E43" s="36">
        <f t="shared" si="7"/>
        <v>322.32603767347109</v>
      </c>
      <c r="F43" s="36">
        <f t="shared" si="8"/>
        <v>4447.8386850416437</v>
      </c>
      <c r="G43" s="35">
        <f t="shared" si="9"/>
        <v>1138.185083977165</v>
      </c>
      <c r="H43" s="35">
        <f t="shared" si="10"/>
        <v>1138.185083977165</v>
      </c>
      <c r="I43" s="33">
        <f>SUM(H$3:H43)/COUNT(H$3:H43)</f>
        <v>328.87260886954397</v>
      </c>
      <c r="J43" s="33">
        <f>SUM(G$3:G43)/I43</f>
        <v>5.5958261673013379</v>
      </c>
      <c r="K43" s="34">
        <f t="shared" si="11"/>
        <v>1216608.2785542971</v>
      </c>
      <c r="L43" s="33">
        <f>SQRT(SUM(K$3:K43)/(COUNT(K$3:K43)-1))</f>
        <v>435.19885507684825</v>
      </c>
    </row>
    <row r="44" spans="1:12" x14ac:dyDescent="0.2">
      <c r="A44" s="2">
        <f>[2]ArdiData!A44</f>
        <v>42</v>
      </c>
      <c r="B44" s="37" t="e">
        <f>#REF!</f>
        <v>#REF!</v>
      </c>
      <c r="C44" s="36">
        <v>5777.5611763875086</v>
      </c>
      <c r="D44" s="3">
        <f t="shared" si="6"/>
        <v>5153.7536268859394</v>
      </c>
      <c r="E44" s="36">
        <f t="shared" si="7"/>
        <v>415.89717009870617</v>
      </c>
      <c r="F44" s="36">
        <f t="shared" si="8"/>
        <v>4997.8017395105471</v>
      </c>
      <c r="G44" s="35">
        <f t="shared" si="9"/>
        <v>779.75943687696144</v>
      </c>
      <c r="H44" s="35">
        <f t="shared" si="10"/>
        <v>779.75943687696144</v>
      </c>
      <c r="I44" s="33">
        <f>SUM(H$3:H44)/COUNT(H$3:H44)</f>
        <v>339.60800953638727</v>
      </c>
      <c r="J44" s="33">
        <f>SUM(G$3:G44)/I44</f>
        <v>7.7149929145504617</v>
      </c>
      <c r="K44" s="34">
        <f t="shared" si="11"/>
        <v>554390.47998805519</v>
      </c>
      <c r="L44" s="33">
        <f>SQRT(SUM(K$3:K44)/(COUNT(K$3:K44)-1))</f>
        <v>445.30921617417647</v>
      </c>
    </row>
    <row r="45" spans="1:12" x14ac:dyDescent="0.2">
      <c r="A45" s="2">
        <f>[2]ArdiData!A45</f>
        <v>43</v>
      </c>
      <c r="B45" s="37" t="e">
        <f>#REF!</f>
        <v>#REF!</v>
      </c>
      <c r="C45" s="36">
        <v>5672.6454679130029</v>
      </c>
      <c r="D45" s="3">
        <f t="shared" si="6"/>
        <v>5590.2497311703173</v>
      </c>
      <c r="E45" s="36">
        <f t="shared" si="7"/>
        <v>428.25653061010917</v>
      </c>
      <c r="F45" s="36">
        <f t="shared" si="8"/>
        <v>5569.6507969846452</v>
      </c>
      <c r="G45" s="35">
        <f t="shared" si="9"/>
        <v>102.99467092835766</v>
      </c>
      <c r="H45" s="35">
        <f t="shared" si="10"/>
        <v>102.99467092835766</v>
      </c>
      <c r="I45" s="33">
        <f>SUM(H$3:H45)/COUNT(H$3:H45)</f>
        <v>334.10537375480516</v>
      </c>
      <c r="J45" s="33">
        <f>SUM(G$3:G45)/I45</f>
        <v>8.1503270289348571</v>
      </c>
      <c r="K45" s="34">
        <f t="shared" si="11"/>
        <v>4598.0957299760239</v>
      </c>
      <c r="L45" s="33">
        <f>SQRT(SUM(K$3:K45)/(COUNT(K$3:K45)-1))</f>
        <v>440.10037583774471</v>
      </c>
    </row>
    <row r="46" spans="1:12" x14ac:dyDescent="0.2">
      <c r="A46" s="2">
        <f>[2]ArdiData!A46</f>
        <v>44</v>
      </c>
      <c r="B46" s="37" t="e">
        <f>#REF!</f>
        <v>#REF!</v>
      </c>
      <c r="C46" s="36">
        <v>4442.4749424361789</v>
      </c>
      <c r="D46" s="3">
        <f t="shared" si="6"/>
        <v>5703.2999979115775</v>
      </c>
      <c r="E46" s="36">
        <f t="shared" si="7"/>
        <v>239.1327722887998</v>
      </c>
      <c r="F46" s="36">
        <f t="shared" si="8"/>
        <v>6018.5062617804269</v>
      </c>
      <c r="G46" s="35">
        <f t="shared" si="9"/>
        <v>-1576.031319344248</v>
      </c>
      <c r="H46" s="35">
        <f t="shared" si="10"/>
        <v>1576.031319344248</v>
      </c>
      <c r="I46" s="33">
        <f>SUM(H$3:H46)/COUNT(H$3:H46)</f>
        <v>362.33096342729255</v>
      </c>
      <c r="J46" s="33">
        <f>SUM(G$3:G46)/I46</f>
        <v>3.1657154774521339</v>
      </c>
      <c r="K46" s="34">
        <f t="shared" si="11"/>
        <v>2596019.3521900512</v>
      </c>
      <c r="L46" s="33">
        <f>SQRT(SUM(K$3:K46)/(COUNT(K$3:K46)-1))</f>
        <v>499.55630700434108</v>
      </c>
    </row>
    <row r="47" spans="1:12" x14ac:dyDescent="0.2">
      <c r="A47" s="2">
        <f>[2]ArdiData!A47</f>
        <v>45</v>
      </c>
      <c r="B47" s="37" t="e">
        <f>#REF!</f>
        <v>#REF!</v>
      </c>
      <c r="C47" s="36">
        <v>6116.4376324786244</v>
      </c>
      <c r="D47" s="3">
        <f t="shared" si="6"/>
        <v>5977.2337426560271</v>
      </c>
      <c r="E47" s="36">
        <f t="shared" si="7"/>
        <v>260.01335576218963</v>
      </c>
      <c r="F47" s="36">
        <f t="shared" si="8"/>
        <v>5942.4327702003775</v>
      </c>
      <c r="G47" s="35">
        <f t="shared" si="9"/>
        <v>174.00486227824695</v>
      </c>
      <c r="H47" s="35">
        <f t="shared" si="10"/>
        <v>174.00486227824695</v>
      </c>
      <c r="I47" s="33">
        <f>SUM(H$3:H47)/COUNT(H$3:H47)</f>
        <v>358.14593895731372</v>
      </c>
      <c r="J47" s="33">
        <f>SUM(G$3:G47)/I47</f>
        <v>3.6885566956480855</v>
      </c>
      <c r="K47" s="34">
        <f t="shared" si="11"/>
        <v>19270.84004898545</v>
      </c>
      <c r="L47" s="33">
        <f>SQRT(SUM(K$3:K47)/(COUNT(K$3:K47)-1))</f>
        <v>494.29013623682994</v>
      </c>
    </row>
    <row r="48" spans="1:12" x14ac:dyDescent="0.2">
      <c r="A48" s="2">
        <f>[2]ArdiData!A48</f>
        <v>46</v>
      </c>
      <c r="B48" s="37" t="e">
        <f>#REF!</f>
        <v>#REF!</v>
      </c>
      <c r="C48" s="36">
        <v>4831.7623955679137</v>
      </c>
      <c r="D48" s="3">
        <f t="shared" si="6"/>
        <v>5956.1501578481566</v>
      </c>
      <c r="E48" s="36">
        <f t="shared" si="7"/>
        <v>91.355191420153574</v>
      </c>
      <c r="F48" s="36">
        <f t="shared" si="8"/>
        <v>6237.2470984182164</v>
      </c>
      <c r="G48" s="35">
        <f t="shared" si="9"/>
        <v>-1405.4847028503027</v>
      </c>
      <c r="H48" s="35">
        <f t="shared" si="10"/>
        <v>1405.4847028503027</v>
      </c>
      <c r="I48" s="33">
        <f>SUM(H$3:H48)/COUNT(H$3:H48)</f>
        <v>380.91417295498735</v>
      </c>
      <c r="J48" s="33">
        <f>SUM(G$3:G48)/I48</f>
        <v>-0.22168537609156186</v>
      </c>
      <c r="K48" s="34">
        <f t="shared" si="11"/>
        <v>2075530.3769851164</v>
      </c>
      <c r="L48" s="33">
        <f>SQRT(SUM(K$3:K48)/(COUNT(K$3:K48)-1))</f>
        <v>533.86912427319294</v>
      </c>
    </row>
    <row r="49" spans="1:12" x14ac:dyDescent="0.2">
      <c r="A49" s="2">
        <f>[2]ArdiData!A49</f>
        <v>47</v>
      </c>
      <c r="B49" s="37" t="e">
        <f>#REF!</f>
        <v>#REF!</v>
      </c>
      <c r="C49" s="36">
        <v>6206.0910692130574</v>
      </c>
      <c r="D49" s="3">
        <f t="shared" si="6"/>
        <v>6079.2224932572599</v>
      </c>
      <c r="E49" s="36">
        <f t="shared" si="7"/>
        <v>110.38547781352341</v>
      </c>
      <c r="F49" s="36">
        <f t="shared" si="8"/>
        <v>6047.5053492683101</v>
      </c>
      <c r="G49" s="35">
        <f t="shared" si="9"/>
        <v>158.58571994474732</v>
      </c>
      <c r="H49" s="35">
        <f t="shared" si="10"/>
        <v>158.58571994474732</v>
      </c>
      <c r="I49" s="33">
        <f>SUM(H$3:H49)/COUNT(H$3:H49)</f>
        <v>376.18378033774826</v>
      </c>
      <c r="J49" s="33">
        <f>SUM(G$3:G49)/I49</f>
        <v>0.19709148062696222</v>
      </c>
      <c r="K49" s="34">
        <f t="shared" si="11"/>
        <v>15227.636243918369</v>
      </c>
      <c r="L49" s="33">
        <f>SQRT(SUM(K$3:K49)/(COUNT(K$3:K49)-1))</f>
        <v>528.34768113912344</v>
      </c>
    </row>
    <row r="50" spans="1:12" x14ac:dyDescent="0.2">
      <c r="A50" s="2">
        <f>[2]ArdiData!A50</f>
        <v>48</v>
      </c>
      <c r="B50" s="37" t="e">
        <f>#REF!</f>
        <v>#REF!</v>
      </c>
      <c r="C50" s="36">
        <v>5086.0787376555791</v>
      </c>
      <c r="D50" s="3">
        <f t="shared" si="6"/>
        <v>5968.9021243877432</v>
      </c>
      <c r="E50" s="36">
        <f t="shared" si="7"/>
        <v>-22.03803019630061</v>
      </c>
      <c r="F50" s="36">
        <f t="shared" si="8"/>
        <v>6189.6079710707836</v>
      </c>
      <c r="G50" s="35">
        <f t="shared" si="9"/>
        <v>-1103.5292334152045</v>
      </c>
      <c r="H50" s="35">
        <f t="shared" si="10"/>
        <v>1103.5292334152045</v>
      </c>
      <c r="I50" s="33">
        <f>SUM(H$3:H50)/COUNT(H$3:H50)</f>
        <v>391.33681061019524</v>
      </c>
      <c r="J50" s="33">
        <f>SUM(G$3:G50)/I50</f>
        <v>-2.630436461000206</v>
      </c>
      <c r="K50" s="34">
        <f t="shared" si="11"/>
        <v>1296671.0414401644</v>
      </c>
      <c r="L50" s="33">
        <f>SQRT(SUM(K$3:K50)/(COUNT(K$3:K50)-1))</f>
        <v>548.45294142540206</v>
      </c>
    </row>
    <row r="51" spans="1:12" x14ac:dyDescent="0.2">
      <c r="A51" s="2">
        <f>[2]ArdiData!A51</f>
        <v>49</v>
      </c>
      <c r="B51" s="37" t="e">
        <f>#REF!</f>
        <v>#REF!</v>
      </c>
      <c r="C51" s="36">
        <v>5256.5559094460787</v>
      </c>
      <c r="D51" s="3">
        <f t="shared" si="6"/>
        <v>5808.8024572423701</v>
      </c>
      <c r="E51" s="36">
        <f t="shared" si="7"/>
        <v>-104.87501236574413</v>
      </c>
      <c r="F51" s="36">
        <f t="shared" si="8"/>
        <v>5946.8640941914427</v>
      </c>
      <c r="G51" s="35">
        <f t="shared" si="9"/>
        <v>-690.30818474536409</v>
      </c>
      <c r="H51" s="35">
        <f t="shared" si="10"/>
        <v>690.30818474536409</v>
      </c>
      <c r="I51" s="33">
        <f>SUM(H$3:H51)/COUNT(H$3:H51)</f>
        <v>397.43826722519873</v>
      </c>
      <c r="J51" s="33">
        <f>SUM(G$3:G51)/I51</f>
        <v>-4.3269482123912608</v>
      </c>
      <c r="K51" s="34">
        <f t="shared" si="11"/>
        <v>526340.95748953021</v>
      </c>
      <c r="L51" s="33">
        <f>SQRT(SUM(K$3:K51)/(COUNT(K$3:K51)-1))</f>
        <v>552.71998860415636</v>
      </c>
    </row>
    <row r="52" spans="1:12" x14ac:dyDescent="0.2">
      <c r="A52" s="2">
        <f>[2]ArdiData!A52</f>
        <v>50</v>
      </c>
      <c r="B52" s="37" t="e">
        <f>#REF!</f>
        <v>#REF!</v>
      </c>
      <c r="C52" s="36">
        <v>5988.37014518462</v>
      </c>
      <c r="D52" s="3">
        <f t="shared" si="6"/>
        <v>5760.8159849382255</v>
      </c>
      <c r="E52" s="36">
        <f t="shared" si="7"/>
        <v>-70.741888328784427</v>
      </c>
      <c r="F52" s="36">
        <f t="shared" si="8"/>
        <v>5703.9274448766264</v>
      </c>
      <c r="G52" s="35">
        <f t="shared" si="9"/>
        <v>284.44270030799362</v>
      </c>
      <c r="H52" s="35">
        <f t="shared" si="10"/>
        <v>284.44270030799362</v>
      </c>
      <c r="I52" s="33">
        <f>SUM(H$3:H52)/COUNT(H$3:H52)</f>
        <v>395.1783558868546</v>
      </c>
      <c r="J52" s="33">
        <f>SUM(G$3:G52)/I52</f>
        <v>-3.6319096889225739</v>
      </c>
      <c r="K52" s="34">
        <f t="shared" si="11"/>
        <v>62129.196265612925</v>
      </c>
      <c r="L52" s="33">
        <f>SQRT(SUM(K$3:K52)/(COUNT(K$3:K52)-1))</f>
        <v>548.20858005014838</v>
      </c>
    </row>
    <row r="53" spans="1:12" x14ac:dyDescent="0.2">
      <c r="A53" s="2">
        <f>[2]ArdiData!A53</f>
        <v>51</v>
      </c>
      <c r="B53" s="37" t="e">
        <f>#REF!</f>
        <v>#REF!</v>
      </c>
      <c r="C53" s="36">
        <v>6526.7676661512296</v>
      </c>
      <c r="D53" s="3">
        <f t="shared" si="6"/>
        <v>5857.4128105177988</v>
      </c>
      <c r="E53" s="36">
        <f t="shared" si="7"/>
        <v>29.661340016230206</v>
      </c>
      <c r="F53" s="36">
        <f t="shared" si="8"/>
        <v>5690.0740966094409</v>
      </c>
      <c r="G53" s="35">
        <f t="shared" si="9"/>
        <v>836.69356954178875</v>
      </c>
      <c r="H53" s="35">
        <f t="shared" si="10"/>
        <v>836.69356954178875</v>
      </c>
      <c r="I53" s="33">
        <f>SUM(H$3:H53)/COUNT(H$3:H53)</f>
        <v>403.83551693891218</v>
      </c>
      <c r="J53" s="33">
        <f>SUM(G$3:G53)/I53</f>
        <v>-1.4821839708237325</v>
      </c>
      <c r="K53" s="34">
        <f t="shared" si="11"/>
        <v>642415.32818475238</v>
      </c>
      <c r="L53" s="33">
        <f>SQRT(SUM(K$3:K53)/(COUNT(K$3:K53)-1))</f>
        <v>554.40986720970511</v>
      </c>
    </row>
    <row r="54" spans="1:12" x14ac:dyDescent="0.2">
      <c r="A54" s="2">
        <f>[2]ArdiData!A54</f>
        <v>52</v>
      </c>
      <c r="B54" s="37" t="e">
        <f>#REF!</f>
        <v>#REF!</v>
      </c>
      <c r="C54" s="36">
        <v>5794.3331193675949</v>
      </c>
      <c r="D54" s="3">
        <f t="shared" si="6"/>
        <v>5868.5259443007435</v>
      </c>
      <c r="E54" s="36">
        <f t="shared" si="7"/>
        <v>18.53241627625891</v>
      </c>
      <c r="F54" s="36">
        <f t="shared" si="8"/>
        <v>5887.0741505340293</v>
      </c>
      <c r="G54" s="35">
        <f t="shared" si="9"/>
        <v>-92.741031166434368</v>
      </c>
      <c r="H54" s="35">
        <f t="shared" si="10"/>
        <v>92.741031166434368</v>
      </c>
      <c r="I54" s="33">
        <f>SUM(H$3:H54)/COUNT(H$3:H54)</f>
        <v>397.85293067405684</v>
      </c>
      <c r="J54" s="33">
        <f>SUM(G$3:G54)/I54</f>
        <v>-1.7375756414597252</v>
      </c>
      <c r="K54" s="34">
        <f t="shared" si="11"/>
        <v>16365.174609239999</v>
      </c>
      <c r="L54" s="33">
        <f>SQRT(SUM(K$3:K54)/(COUNT(K$3:K54)-1))</f>
        <v>549.2397636659523</v>
      </c>
    </row>
    <row r="55" spans="1:12" x14ac:dyDescent="0.2">
      <c r="A55" s="2">
        <f>[2]ArdiData!A55</f>
        <v>53</v>
      </c>
      <c r="B55" s="37" t="e">
        <f>#REF!</f>
        <v>#REF!</v>
      </c>
      <c r="C55" s="36">
        <v>5545.614554778329</v>
      </c>
      <c r="D55" s="3">
        <f t="shared" si="6"/>
        <v>5818.7695994172682</v>
      </c>
      <c r="E55" s="36">
        <f t="shared" si="7"/>
        <v>-22.440840419581626</v>
      </c>
      <c r="F55" s="36">
        <f t="shared" si="8"/>
        <v>5887.0583605770025</v>
      </c>
      <c r="G55" s="35">
        <f t="shared" si="9"/>
        <v>-341.44380579867357</v>
      </c>
      <c r="H55" s="35">
        <f t="shared" si="10"/>
        <v>341.44380579867357</v>
      </c>
      <c r="I55" s="33">
        <f>SUM(H$3:H55)/COUNT(H$3:H55)</f>
        <v>396.78860756320057</v>
      </c>
      <c r="J55" s="33">
        <f>SUM(G$3:G55)/I55</f>
        <v>-2.602754583514054</v>
      </c>
      <c r="K55" s="34">
        <f t="shared" si="11"/>
        <v>141849.56695779925</v>
      </c>
      <c r="L55" s="33">
        <f>SQRT(SUM(K$3:K55)/(COUNT(K$3:K55)-1))</f>
        <v>546.43476957000348</v>
      </c>
    </row>
    <row r="56" spans="1:12" x14ac:dyDescent="0.2">
      <c r="A56" s="2">
        <f>[2]ArdiData!A56</f>
        <v>54</v>
      </c>
      <c r="B56" s="37" t="e">
        <f>#REF!</f>
        <v>#REF!</v>
      </c>
      <c r="C56" s="36">
        <v>6272.3581433243171</v>
      </c>
      <c r="D56" s="3">
        <f t="shared" si="6"/>
        <v>5891.5346358630131</v>
      </c>
      <c r="E56" s="36">
        <f t="shared" si="7"/>
        <v>34.682685699614325</v>
      </c>
      <c r="F56" s="36">
        <f t="shared" si="8"/>
        <v>5796.3287589976862</v>
      </c>
      <c r="G56" s="35">
        <f t="shared" si="9"/>
        <v>476.02938432663086</v>
      </c>
      <c r="H56" s="35">
        <f t="shared" si="10"/>
        <v>476.02938432663086</v>
      </c>
      <c r="I56" s="33">
        <f>SUM(H$3:H56)/COUNT(H$3:H56)</f>
        <v>398.25602935511591</v>
      </c>
      <c r="J56" s="33">
        <f>SUM(G$3:G56)/I56</f>
        <v>-1.3978796092456376</v>
      </c>
      <c r="K56" s="34">
        <f t="shared" si="11"/>
        <v>194343.40880504763</v>
      </c>
      <c r="L56" s="33">
        <f>SQRT(SUM(K$3:K56)/(COUNT(K$3:K56)-1))</f>
        <v>544.63200651078773</v>
      </c>
    </row>
    <row r="57" spans="1:12" x14ac:dyDescent="0.2">
      <c r="A57" s="2">
        <f>[2]ArdiData!A57</f>
        <v>55</v>
      </c>
      <c r="B57" s="37" t="e">
        <f>#REF!</f>
        <v>#REF!</v>
      </c>
      <c r="C57" s="36">
        <v>5129.4309137141636</v>
      </c>
      <c r="D57" s="3">
        <f t="shared" si="6"/>
        <v>5766.8600399929346</v>
      </c>
      <c r="E57" s="36">
        <f t="shared" si="7"/>
        <v>-60.93168324220138</v>
      </c>
      <c r="F57" s="36">
        <f t="shared" si="8"/>
        <v>5926.2173215626271</v>
      </c>
      <c r="G57" s="35">
        <f t="shared" si="9"/>
        <v>-796.78640784846357</v>
      </c>
      <c r="H57" s="35">
        <f t="shared" si="10"/>
        <v>796.78640784846357</v>
      </c>
      <c r="I57" s="33">
        <f>SUM(H$3:H57)/COUNT(H$3:H57)</f>
        <v>405.50203623681313</v>
      </c>
      <c r="J57" s="33">
        <f>SUM(G$3:G57)/I57</f>
        <v>-3.3378387026216267</v>
      </c>
      <c r="K57" s="34">
        <f t="shared" si="11"/>
        <v>692177.10738324083</v>
      </c>
      <c r="L57" s="33">
        <f>SQRT(SUM(K$3:K57)/(COUNT(K$3:K57)-1))</f>
        <v>551.31577126283844</v>
      </c>
    </row>
    <row r="58" spans="1:12" x14ac:dyDescent="0.2">
      <c r="A58" s="2">
        <f>[2]ArdiData!A58</f>
        <v>56</v>
      </c>
      <c r="B58" s="37" t="e">
        <f>#REF!</f>
        <v>#REF!</v>
      </c>
      <c r="C58" s="36">
        <v>5666.7623903768372</v>
      </c>
      <c r="D58" s="3">
        <f t="shared" si="6"/>
        <v>5698.0951634759549</v>
      </c>
      <c r="E58" s="36">
        <f t="shared" si="7"/>
        <v>-65.631599207068376</v>
      </c>
      <c r="F58" s="36">
        <f t="shared" si="8"/>
        <v>5705.9283567507337</v>
      </c>
      <c r="G58" s="35">
        <f t="shared" si="9"/>
        <v>-39.165966373896481</v>
      </c>
      <c r="H58" s="35">
        <f t="shared" si="10"/>
        <v>39.165966373896481</v>
      </c>
      <c r="I58" s="33">
        <f>SUM(H$3:H58)/COUNT(H$3:H58)</f>
        <v>398.96032070354676</v>
      </c>
      <c r="J58" s="33">
        <f>SUM(G$3:G58)/I58</f>
        <v>-3.4907390150005657</v>
      </c>
      <c r="K58" s="34">
        <f t="shared" si="11"/>
        <v>5528.1273196494303</v>
      </c>
      <c r="L58" s="33">
        <f>SQRT(SUM(K$3:K58)/(COUNT(K$3:K58)-1))</f>
        <v>546.37280692430852</v>
      </c>
    </row>
    <row r="59" spans="1:12" x14ac:dyDescent="0.2">
      <c r="A59" s="2">
        <f>[2]ArdiData!A59</f>
        <v>57</v>
      </c>
      <c r="B59" s="37" t="e">
        <f>#REF!</f>
        <v>#REF!</v>
      </c>
      <c r="C59" s="36">
        <v>6383.3602430207802</v>
      </c>
      <c r="D59" s="3">
        <f t="shared" si="6"/>
        <v>5782.6429000192647</v>
      </c>
      <c r="E59" s="36">
        <f t="shared" si="7"/>
        <v>24.476002243158554</v>
      </c>
      <c r="F59" s="36">
        <f t="shared" si="8"/>
        <v>5632.4635642688863</v>
      </c>
      <c r="G59" s="35">
        <f t="shared" si="9"/>
        <v>750.89667875189389</v>
      </c>
      <c r="H59" s="35">
        <f t="shared" si="10"/>
        <v>750.89667875189389</v>
      </c>
      <c r="I59" s="33">
        <f>SUM(H$3:H59)/COUNT(H$3:H59)</f>
        <v>405.13464277457041</v>
      </c>
      <c r="J59" s="33">
        <f>SUM(G$3:G59)/I59</f>
        <v>-1.5840898565719927</v>
      </c>
      <c r="K59" s="34">
        <f t="shared" si="11"/>
        <v>512242.61876532721</v>
      </c>
      <c r="L59" s="33">
        <f>SQRT(SUM(K$3:K59)/(COUNT(K$3:K59)-1))</f>
        <v>549.85421845272583</v>
      </c>
    </row>
    <row r="60" spans="1:12" x14ac:dyDescent="0.2">
      <c r="A60" s="2">
        <f>[2]ArdiData!A60</f>
        <v>58</v>
      </c>
      <c r="B60" s="37" t="e">
        <f>#REF!</f>
        <v>#REF!</v>
      </c>
      <c r="C60" s="36">
        <v>6421.0416971132518</v>
      </c>
      <c r="D60" s="3">
        <f t="shared" si="6"/>
        <v>5929.9034612325886</v>
      </c>
      <c r="E60" s="36">
        <f t="shared" si="7"/>
        <v>98.146737625257728</v>
      </c>
      <c r="F60" s="36">
        <f t="shared" si="8"/>
        <v>5807.118902262423</v>
      </c>
      <c r="G60" s="35">
        <f t="shared" si="9"/>
        <v>613.92279485082872</v>
      </c>
      <c r="H60" s="35">
        <f t="shared" si="10"/>
        <v>613.92279485082872</v>
      </c>
      <c r="I60" s="33">
        <f>SUM(H$3:H60)/COUNT(H$3:H60)</f>
        <v>408.73443850002315</v>
      </c>
      <c r="J60" s="33">
        <f>SUM(G$3:G60)/I60</f>
        <v>-6.8129525411361885E-2</v>
      </c>
      <c r="K60" s="34">
        <f t="shared" si="11"/>
        <v>334936.95944895776</v>
      </c>
      <c r="L60" s="33">
        <f>SQRT(SUM(K$3:K60)/(COUNT(K$3:K60)-1))</f>
        <v>550.3740037188652</v>
      </c>
    </row>
    <row r="61" spans="1:12" x14ac:dyDescent="0.2">
      <c r="A61" s="2">
        <f>[2]ArdiData!A61</f>
        <v>59</v>
      </c>
      <c r="B61" s="37" t="e">
        <f>#REF!</f>
        <v>#REF!</v>
      </c>
      <c r="C61" s="36">
        <v>6732.3029027761122</v>
      </c>
      <c r="D61" s="3">
        <f t="shared" si="6"/>
        <v>6168.9007396415</v>
      </c>
      <c r="E61" s="36">
        <f t="shared" si="7"/>
        <v>182.6570620954499</v>
      </c>
      <c r="F61" s="36">
        <f t="shared" si="8"/>
        <v>6028.0501988578462</v>
      </c>
      <c r="G61" s="35">
        <f t="shared" si="9"/>
        <v>704.25270391826598</v>
      </c>
      <c r="H61" s="35">
        <f t="shared" si="10"/>
        <v>704.25270391826598</v>
      </c>
      <c r="I61" s="33">
        <f>SUM(H$3:H61)/COUNT(H$3:H61)</f>
        <v>413.74322265965441</v>
      </c>
      <c r="J61" s="33">
        <f>SUM(G$3:G61)/I61</f>
        <v>1.6348444725108937</v>
      </c>
      <c r="K61" s="34">
        <f t="shared" si="11"/>
        <v>447651.04243269475</v>
      </c>
      <c r="L61" s="33">
        <f>SQRT(SUM(K$3:K61)/(COUNT(K$3:K61)-1))</f>
        <v>552.63645605743909</v>
      </c>
    </row>
    <row r="62" spans="1:12" x14ac:dyDescent="0.2">
      <c r="A62" s="2">
        <f>[2]ArdiData!A62</f>
        <v>60</v>
      </c>
      <c r="B62" s="37" t="e">
        <f>#REF!</f>
        <v>#REF!</v>
      </c>
      <c r="C62" s="36">
        <v>5383.813648815224</v>
      </c>
      <c r="D62" s="3">
        <f t="shared" si="6"/>
        <v>6158.0089711526052</v>
      </c>
      <c r="E62" s="36">
        <f t="shared" si="7"/>
        <v>66.527763744843114</v>
      </c>
      <c r="F62" s="36">
        <f t="shared" si="8"/>
        <v>6351.5578017369498</v>
      </c>
      <c r="G62" s="35">
        <f t="shared" si="9"/>
        <v>-967.7441529217258</v>
      </c>
      <c r="H62" s="35">
        <f t="shared" si="10"/>
        <v>967.7441529217258</v>
      </c>
      <c r="I62" s="33">
        <f>SUM(H$3:H62)/COUNT(H$3:H62)</f>
        <v>422.97657149735556</v>
      </c>
      <c r="J62" s="33">
        <f>SUM(G$3:G62)/I62</f>
        <v>-0.68878125161021431</v>
      </c>
      <c r="K62" s="34">
        <f t="shared" si="11"/>
        <v>1005867.7102186256</v>
      </c>
      <c r="L62" s="33">
        <f>SQRT(SUM(K$3:K62)/(COUNT(K$3:K62)-1))</f>
        <v>563.27548064890027</v>
      </c>
    </row>
    <row r="63" spans="1:12" x14ac:dyDescent="0.2">
      <c r="A63" s="2">
        <f>[2]ArdiData!A63</f>
        <v>61</v>
      </c>
      <c r="B63" s="37" t="e">
        <f>#REF!</f>
        <v>#REF!</v>
      </c>
      <c r="C63" s="36">
        <v>6306.029263075081</v>
      </c>
      <c r="D63" s="3">
        <f t="shared" si="6"/>
        <v>6240.8352405329751</v>
      </c>
      <c r="E63" s="36">
        <f t="shared" si="7"/>
        <v>76.306867126159204</v>
      </c>
      <c r="F63" s="36">
        <f t="shared" si="8"/>
        <v>6224.5367348974487</v>
      </c>
      <c r="G63" s="35">
        <f t="shared" si="9"/>
        <v>81.492528177632266</v>
      </c>
      <c r="H63" s="35">
        <f t="shared" si="10"/>
        <v>81.492528177632266</v>
      </c>
      <c r="I63" s="33">
        <f>SUM(H$3:H63)/COUNT(H$3:H63)</f>
        <v>417.37847242654038</v>
      </c>
      <c r="J63" s="33">
        <f>SUM(G$3:G63)/I63</f>
        <v>-0.50277102918154692</v>
      </c>
      <c r="K63" s="34">
        <f t="shared" si="11"/>
        <v>2144.3490998992256</v>
      </c>
      <c r="L63" s="33">
        <f>SQRT(SUM(K$3:K63)/(COUNT(K$3:K63)-1))</f>
        <v>558.59378663471591</v>
      </c>
    </row>
    <row r="64" spans="1:12" x14ac:dyDescent="0.2">
      <c r="A64" s="2">
        <f>[2]ArdiData!A64</f>
        <v>62</v>
      </c>
      <c r="B64" s="37" t="e">
        <f>#REF!</f>
        <v>#REF!</v>
      </c>
      <c r="C64" s="36">
        <v>6344.73822659077</v>
      </c>
      <c r="D64" s="3">
        <f t="shared" si="6"/>
        <v>6322.6613314454617</v>
      </c>
      <c r="E64" s="36">
        <f t="shared" si="7"/>
        <v>79.61840139795558</v>
      </c>
      <c r="F64" s="36">
        <f t="shared" si="8"/>
        <v>6317.1421076591341</v>
      </c>
      <c r="G64" s="35">
        <f t="shared" si="9"/>
        <v>27.596118931635829</v>
      </c>
      <c r="H64" s="35">
        <f t="shared" si="10"/>
        <v>27.596118931635829</v>
      </c>
      <c r="I64" s="33">
        <f>SUM(H$3:H64)/COUNT(H$3:H64)</f>
        <v>411.09166027339677</v>
      </c>
      <c r="J64" s="33">
        <f>SUM(G$3:G64)/I64</f>
        <v>-0.44333102035510163</v>
      </c>
      <c r="K64" s="34">
        <f t="shared" si="11"/>
        <v>57.597354328994768</v>
      </c>
      <c r="L64" s="33">
        <f>SQRT(SUM(K$3:K64)/(COUNT(K$3:K64)-1))</f>
        <v>553.99708091449918</v>
      </c>
    </row>
    <row r="65" spans="1:12" x14ac:dyDescent="0.2">
      <c r="A65" s="2">
        <f>[2]ArdiData!A65</f>
        <v>63</v>
      </c>
      <c r="B65" s="37" t="e">
        <f>#REF!</f>
        <v>#REF!</v>
      </c>
      <c r="C65" s="36">
        <v>6433.484918596806</v>
      </c>
      <c r="D65" s="3">
        <f t="shared" si="6"/>
        <v>6408.5207699940947</v>
      </c>
      <c r="E65" s="36">
        <f t="shared" si="7"/>
        <v>83.363023688362091</v>
      </c>
      <c r="F65" s="36">
        <f t="shared" si="8"/>
        <v>6402.2797328434172</v>
      </c>
      <c r="G65" s="35">
        <f t="shared" si="9"/>
        <v>31.205185753388832</v>
      </c>
      <c r="H65" s="35">
        <f t="shared" si="10"/>
        <v>31.205185753388832</v>
      </c>
      <c r="I65" s="33">
        <f>SUM(H$3:H65)/COUNT(H$3:H65)</f>
        <v>405.06171623339668</v>
      </c>
      <c r="J65" s="33">
        <f>SUM(G$3:G65)/I65</f>
        <v>-0.37289255785421366</v>
      </c>
      <c r="K65" s="34">
        <f t="shared" si="11"/>
        <v>15.842193134416243</v>
      </c>
      <c r="L65" s="33">
        <f>SQRT(SUM(K$3:K65)/(COUNT(K$3:K65)-1))</f>
        <v>549.51143325981809</v>
      </c>
    </row>
    <row r="66" spans="1:12" x14ac:dyDescent="0.2">
      <c r="A66" s="2">
        <f>[2]ArdiData!A66</f>
        <v>64</v>
      </c>
      <c r="B66" s="37" t="e">
        <f>#REF!</f>
        <v>#REF!</v>
      </c>
      <c r="C66" s="36">
        <v>7126.6521295344728</v>
      </c>
      <c r="D66" s="3">
        <f t="shared" si="6"/>
        <v>6618.8374608528602</v>
      </c>
      <c r="E66" s="36">
        <f t="shared" si="7"/>
        <v>159.53522399060412</v>
      </c>
      <c r="F66" s="36">
        <f t="shared" si="8"/>
        <v>6491.8837936824566</v>
      </c>
      <c r="G66" s="35">
        <f t="shared" si="9"/>
        <v>634.76833585201621</v>
      </c>
      <c r="H66" s="35">
        <f t="shared" si="10"/>
        <v>634.76833585201621</v>
      </c>
      <c r="I66" s="33">
        <f>SUM(H$3:H66)/COUNT(H$3:H66)</f>
        <v>408.65088216493757</v>
      </c>
      <c r="J66" s="33">
        <f>SUM(G$3:G66)/I66</f>
        <v>1.1837092675152703</v>
      </c>
      <c r="K66" s="34">
        <f t="shared" si="11"/>
        <v>359499.68375592289</v>
      </c>
      <c r="L66" s="33">
        <f>SQRT(SUM(K$3:K66)/(COUNT(K$3:K66)-1))</f>
        <v>550.34180189206938</v>
      </c>
    </row>
    <row r="67" spans="1:12" x14ac:dyDescent="0.2">
      <c r="A67" s="2">
        <f>[2]ArdiData!A67</f>
        <v>65</v>
      </c>
      <c r="B67" s="37" t="e">
        <f>#REF!</f>
        <v>#REF!</v>
      </c>
      <c r="C67" s="36">
        <v>7865.1338288516981</v>
      </c>
      <c r="D67" s="3">
        <f t="shared" ref="D67:D77" si="12">$N$1*C67+(1-$N$1)*F67</f>
        <v>6995.7249136451119</v>
      </c>
      <c r="E67" s="36">
        <f t="shared" ref="E67:E77" si="13">$N$2*(D67-D66)+(1-$N$2)*E66</f>
        <v>289.94656127159266</v>
      </c>
      <c r="F67" s="36">
        <f t="shared" ref="F67:F78" si="14">D66+E66</f>
        <v>6778.3726848434644</v>
      </c>
      <c r="G67" s="35">
        <f t="shared" ref="G67:G77" si="15">C67-F67</f>
        <v>1086.7611440082337</v>
      </c>
      <c r="H67" s="35">
        <f t="shared" ref="H67:H78" si="16">ABS(G67)</f>
        <v>1086.7611440082337</v>
      </c>
      <c r="I67" s="33">
        <f>SUM(H$3:H67)/COUNT(H$3:H67)</f>
        <v>419.0833477317575</v>
      </c>
      <c r="J67" s="33">
        <f>SUM(G$3:G67)/I67</f>
        <v>3.7474287368019708</v>
      </c>
      <c r="K67" s="34">
        <f t="shared" ref="K67:K77" si="17">(G67-$G$78)^2</f>
        <v>1105811.5222199268</v>
      </c>
      <c r="L67" s="33">
        <f>SQRT(SUM(K$3:K67)/(COUNT(K$3:K67)-1))</f>
        <v>561.62439841857861</v>
      </c>
    </row>
    <row r="68" spans="1:12" x14ac:dyDescent="0.2">
      <c r="A68" s="2">
        <f>[2]ArdiData!A68</f>
        <v>66</v>
      </c>
      <c r="B68" s="37" t="e">
        <f>#REF!</f>
        <v>#REF!</v>
      </c>
      <c r="C68" s="36">
        <v>7010.35704845092</v>
      </c>
      <c r="D68" s="3">
        <f t="shared" si="12"/>
        <v>7230.6085896235481</v>
      </c>
      <c r="E68" s="36">
        <f t="shared" si="13"/>
        <v>256.90883009569882</v>
      </c>
      <c r="F68" s="36">
        <f t="shared" si="14"/>
        <v>7285.6714749167049</v>
      </c>
      <c r="G68" s="35">
        <f t="shared" si="15"/>
        <v>-275.31442646578489</v>
      </c>
      <c r="H68" s="35">
        <f t="shared" si="16"/>
        <v>275.31442646578489</v>
      </c>
      <c r="I68" s="33">
        <f>SUM(H$3:H68)/COUNT(H$3:H68)</f>
        <v>416.90503074287915</v>
      </c>
      <c r="J68" s="33">
        <f>SUM(G$3:G68)/I68</f>
        <v>3.1066321066731284</v>
      </c>
      <c r="K68" s="34">
        <f t="shared" si="17"/>
        <v>96410.149075691224</v>
      </c>
      <c r="L68" s="33">
        <f>SQRT(SUM(K$3:K68)/(COUNT(K$3:K68)-1))</f>
        <v>558.61664166752325</v>
      </c>
    </row>
    <row r="69" spans="1:12" x14ac:dyDescent="0.2">
      <c r="A69" s="2">
        <f>[2]ArdiData!A69</f>
        <v>67</v>
      </c>
      <c r="B69" s="37" t="e">
        <f>#REF!</f>
        <v>#REF!</v>
      </c>
      <c r="C69" s="36">
        <v>9422.7261880039478</v>
      </c>
      <c r="D69" s="3">
        <f t="shared" si="12"/>
        <v>7874.5591733761876</v>
      </c>
      <c r="E69" s="36">
        <f t="shared" si="13"/>
        <v>489.13388228986321</v>
      </c>
      <c r="F69" s="36">
        <f t="shared" si="14"/>
        <v>7487.5174197192473</v>
      </c>
      <c r="G69" s="35">
        <f t="shared" si="15"/>
        <v>1935.2087682847005</v>
      </c>
      <c r="H69" s="35">
        <f t="shared" si="16"/>
        <v>1935.2087682847005</v>
      </c>
      <c r="I69" s="33">
        <f>SUM(H$3:H69)/COUNT(H$3:H69)</f>
        <v>439.56628055693619</v>
      </c>
      <c r="J69" s="33">
        <f>SUM(G$3:G69)/I69</f>
        <v>7.3490153023820293</v>
      </c>
      <c r="K69" s="34">
        <f t="shared" si="17"/>
        <v>3610088.7581698275</v>
      </c>
      <c r="L69" s="33">
        <f>SQRT(SUM(K$3:K69)/(COUNT(K$3:K69)-1))</f>
        <v>601.68330364956819</v>
      </c>
    </row>
    <row r="70" spans="1:12" x14ac:dyDescent="0.2">
      <c r="A70" s="2">
        <f>[2]ArdiData!A70</f>
        <v>68</v>
      </c>
      <c r="B70" s="37" t="e">
        <f>#REF!</f>
        <v>#REF!</v>
      </c>
      <c r="C70" s="36">
        <v>7040.5275765927445</v>
      </c>
      <c r="D70" s="3">
        <f t="shared" si="12"/>
        <v>8099.0599598513891</v>
      </c>
      <c r="E70" s="36">
        <f t="shared" si="13"/>
        <v>330.3540248010662</v>
      </c>
      <c r="F70" s="36">
        <f t="shared" si="14"/>
        <v>8363.69305566605</v>
      </c>
      <c r="G70" s="35">
        <f t="shared" si="15"/>
        <v>-1323.1654790733055</v>
      </c>
      <c r="H70" s="35">
        <f t="shared" si="16"/>
        <v>1323.1654790733055</v>
      </c>
      <c r="I70" s="33">
        <f>SUM(H$3:H70)/COUNT(H$3:H70)</f>
        <v>452.56038641747102</v>
      </c>
      <c r="J70" s="33">
        <f>SUM(G$3:G70)/I70</f>
        <v>4.2142748247334074</v>
      </c>
      <c r="K70" s="34">
        <f t="shared" si="17"/>
        <v>1845117.1406041181</v>
      </c>
      <c r="L70" s="33">
        <f>SQRT(SUM(K$3:K70)/(COUNT(K$3:K70)-1))</f>
        <v>619.80523904616064</v>
      </c>
    </row>
    <row r="71" spans="1:12" x14ac:dyDescent="0.2">
      <c r="A71" s="2">
        <f>[2]ArdiData!A71</f>
        <v>69</v>
      </c>
      <c r="B71" s="37" t="e">
        <f>#REF!</f>
        <v>#REF!</v>
      </c>
      <c r="C71" s="36">
        <v>9903.7758241325882</v>
      </c>
      <c r="D71" s="3">
        <f t="shared" si="12"/>
        <v>8724.2863525484827</v>
      </c>
      <c r="E71" s="36">
        <f t="shared" si="13"/>
        <v>507.27744553868263</v>
      </c>
      <c r="F71" s="36">
        <f t="shared" si="14"/>
        <v>8429.4139846524558</v>
      </c>
      <c r="G71" s="35">
        <f t="shared" si="15"/>
        <v>1474.3618394801324</v>
      </c>
      <c r="H71" s="35">
        <f t="shared" si="16"/>
        <v>1474.3618394801324</v>
      </c>
      <c r="I71" s="33">
        <f>SUM(H$3:H71)/COUNT(H$3:H71)</f>
        <v>467.3691031285241</v>
      </c>
      <c r="J71" s="33">
        <f>SUM(G$3:G71)/I71</f>
        <v>7.235342815763727</v>
      </c>
      <c r="K71" s="34">
        <f t="shared" si="17"/>
        <v>2071228.7922492027</v>
      </c>
      <c r="L71" s="33">
        <f>SQRT(SUM(K$3:K71)/(COUNT(K$3:K71)-1))</f>
        <v>639.50636516214115</v>
      </c>
    </row>
    <row r="72" spans="1:12" x14ac:dyDescent="0.2">
      <c r="A72" s="2">
        <f>[2]ArdiData!A72</f>
        <v>70</v>
      </c>
      <c r="B72" s="37" t="e">
        <f>#REF!</f>
        <v>#REF!</v>
      </c>
      <c r="C72" s="36">
        <v>7385.6932650971721</v>
      </c>
      <c r="D72" s="3">
        <f t="shared" si="12"/>
        <v>8862.3896914891666</v>
      </c>
      <c r="E72" s="36">
        <f t="shared" si="13"/>
        <v>285.77298157988338</v>
      </c>
      <c r="F72" s="36">
        <f t="shared" si="14"/>
        <v>9231.5637980871652</v>
      </c>
      <c r="G72" s="35">
        <f t="shared" si="15"/>
        <v>-1845.8705329899931</v>
      </c>
      <c r="H72" s="35">
        <f t="shared" si="16"/>
        <v>1845.8705329899931</v>
      </c>
      <c r="I72" s="33">
        <f>SUM(H$3:H72)/COUNT(H$3:H72)</f>
        <v>487.06198069797369</v>
      </c>
      <c r="J72" s="33">
        <f>SUM(G$3:G72)/I72</f>
        <v>3.1529973812371912</v>
      </c>
      <c r="K72" s="34">
        <f t="shared" si="17"/>
        <v>3538371.464477106</v>
      </c>
      <c r="L72" s="33">
        <f>SQRT(SUM(K$3:K72)/(COUNT(K$3:K72)-1))</f>
        <v>674.03416739305192</v>
      </c>
    </row>
    <row r="73" spans="1:12" x14ac:dyDescent="0.2">
      <c r="A73" s="2">
        <f>[2]ArdiData!A73</f>
        <v>71</v>
      </c>
      <c r="B73" s="37" t="e">
        <f>#REF!</f>
        <v>#REF!</v>
      </c>
      <c r="C73" s="36">
        <v>9011.9704290236768</v>
      </c>
      <c r="D73" s="3">
        <f t="shared" si="12"/>
        <v>9120.9242242599757</v>
      </c>
      <c r="E73" s="36">
        <f t="shared" si="13"/>
        <v>269.42991229443885</v>
      </c>
      <c r="F73" s="36">
        <f t="shared" si="14"/>
        <v>9148.1626730690496</v>
      </c>
      <c r="G73" s="35">
        <f t="shared" si="15"/>
        <v>-136.19224404537272</v>
      </c>
      <c r="H73" s="35">
        <f t="shared" si="16"/>
        <v>136.19224404537272</v>
      </c>
      <c r="I73" s="33">
        <f>SUM(H$3:H73)/COUNT(H$3:H73)</f>
        <v>482.1201534211765</v>
      </c>
      <c r="J73" s="33">
        <f>SUM(G$3:G73)/I73</f>
        <v>2.9028301257776583</v>
      </c>
      <c r="K73" s="34">
        <f t="shared" si="17"/>
        <v>29370.300654045848</v>
      </c>
      <c r="L73" s="33">
        <f>SQRT(SUM(K$3:K73)/(COUNT(K$3:K73)-1))</f>
        <v>669.51573499879032</v>
      </c>
    </row>
    <row r="74" spans="1:12" x14ac:dyDescent="0.2">
      <c r="A74" s="2">
        <f>[2]ArdiData!A74</f>
        <v>72</v>
      </c>
      <c r="B74" s="37" t="e">
        <f>#REF!</f>
        <v>#REF!</v>
      </c>
      <c r="C74" s="36">
        <v>10014.199326672129</v>
      </c>
      <c r="D74" s="3">
        <f t="shared" si="12"/>
        <v>9515.1231745779587</v>
      </c>
      <c r="E74" s="36">
        <f t="shared" si="13"/>
        <v>344.29133510856531</v>
      </c>
      <c r="F74" s="36">
        <f t="shared" si="14"/>
        <v>9390.3541365544152</v>
      </c>
      <c r="G74" s="35">
        <f t="shared" si="15"/>
        <v>623.84519011771408</v>
      </c>
      <c r="H74" s="35">
        <f t="shared" si="16"/>
        <v>623.84519011771408</v>
      </c>
      <c r="I74" s="33">
        <f>SUM(H$3:H74)/COUNT(H$3:H74)</f>
        <v>484.08855670862835</v>
      </c>
      <c r="J74" s="33">
        <f>SUM(G$3:G74)/I74</f>
        <v>4.179727175271994</v>
      </c>
      <c r="K74" s="34">
        <f t="shared" si="17"/>
        <v>346520.33553307143</v>
      </c>
      <c r="L74" s="33">
        <f>SQRT(SUM(K$3:K74)/(COUNT(K$3:K74)-1))</f>
        <v>668.44482842799141</v>
      </c>
    </row>
    <row r="75" spans="1:12" x14ac:dyDescent="0.2">
      <c r="A75" s="2">
        <f>[2]ArdiData!A75</f>
        <v>73</v>
      </c>
      <c r="B75" s="37" t="e">
        <f>#REF!</f>
        <v>#REF!</v>
      </c>
      <c r="C75" s="36">
        <v>10910.3731121908</v>
      </c>
      <c r="D75" s="3">
        <f t="shared" si="12"/>
        <v>10069.606230187379</v>
      </c>
      <c r="E75" s="36">
        <f t="shared" si="13"/>
        <v>470.40636740907826</v>
      </c>
      <c r="F75" s="36">
        <f t="shared" si="14"/>
        <v>9859.4145096865232</v>
      </c>
      <c r="G75" s="35">
        <f t="shared" si="15"/>
        <v>1050.9586025042772</v>
      </c>
      <c r="H75" s="35">
        <f t="shared" si="16"/>
        <v>1050.9586025042772</v>
      </c>
      <c r="I75" s="33">
        <f>SUM(H$3:H75)/COUNT(H$3:H75)</f>
        <v>491.85389980171948</v>
      </c>
      <c r="J75" s="33">
        <f>SUM(G$3:G75)/I75</f>
        <v>6.2504672616337391</v>
      </c>
      <c r="K75" s="34">
        <f t="shared" si="17"/>
        <v>1031795.1765479931</v>
      </c>
      <c r="L75" s="33">
        <f>SQRT(SUM(K$3:K75)/(COUNT(K$3:K75)-1))</f>
        <v>674.49474784678841</v>
      </c>
    </row>
    <row r="76" spans="1:12" x14ac:dyDescent="0.2">
      <c r="A76" s="2">
        <f>[2]ArdiData!A76</f>
        <v>74</v>
      </c>
      <c r="B76" s="37" t="e">
        <f>#REF!</f>
        <v>#REF!</v>
      </c>
      <c r="C76" s="36">
        <v>8358.5918304447059</v>
      </c>
      <c r="D76" s="3">
        <f t="shared" si="12"/>
        <v>10103.728444166107</v>
      </c>
      <c r="E76" s="36">
        <f t="shared" si="13"/>
        <v>208.63587535086799</v>
      </c>
      <c r="F76" s="36">
        <f t="shared" si="14"/>
        <v>10540.012597596457</v>
      </c>
      <c r="G76" s="35">
        <f t="shared" si="15"/>
        <v>-2181.4207671517506</v>
      </c>
      <c r="H76" s="35">
        <f t="shared" si="16"/>
        <v>2181.4207671517506</v>
      </c>
      <c r="I76" s="33">
        <f>SUM(H$3:H76)/COUNT(H$3:H76)</f>
        <v>514.68588449563879</v>
      </c>
      <c r="J76" s="33">
        <f>SUM(G$3:G76)/I76</f>
        <v>1.734836641072375</v>
      </c>
      <c r="K76" s="34">
        <f t="shared" si="17"/>
        <v>4913342.9490877027</v>
      </c>
      <c r="L76" s="33">
        <f>SQRT(SUM(K$3:K76)/(COUNT(K$3:K76)-1))</f>
        <v>718.34332635563669</v>
      </c>
    </row>
    <row r="77" spans="1:12" x14ac:dyDescent="0.2">
      <c r="A77" s="2">
        <f>[2]ArdiData!A77</f>
        <v>75</v>
      </c>
      <c r="B77" s="37" t="e">
        <f>#REF!</f>
        <v>#REF!</v>
      </c>
      <c r="C77" s="36">
        <v>12058.374214587961</v>
      </c>
      <c r="D77" s="3">
        <f t="shared" si="12"/>
        <v>10661.566298531172</v>
      </c>
      <c r="E77" s="36">
        <f t="shared" si="13"/>
        <v>418.15706275938624</v>
      </c>
      <c r="F77" s="36">
        <f t="shared" si="14"/>
        <v>10312.364319516975</v>
      </c>
      <c r="G77" s="35">
        <f t="shared" si="15"/>
        <v>1746.0098950709853</v>
      </c>
      <c r="H77" s="35">
        <f t="shared" si="16"/>
        <v>1746.0098950709853</v>
      </c>
      <c r="I77" s="33">
        <f>SUM(H$3:H77)/COUNT(H$3:H77)</f>
        <v>531.10353796997686</v>
      </c>
      <c r="J77" s="33">
        <f>SUM(G$3:G77)/I77</f>
        <v>4.9687219863444785</v>
      </c>
      <c r="K77" s="34">
        <f t="shared" si="17"/>
        <v>2926920.4152448913</v>
      </c>
      <c r="L77" s="33">
        <f>SQRT(SUM(K$3:K77)/(COUNT(K$3:K77)-1))</f>
        <v>740.67328059241811</v>
      </c>
    </row>
    <row r="78" spans="1:12" x14ac:dyDescent="0.2">
      <c r="A78" s="2">
        <f>[2]ArdiData!A78</f>
        <v>0</v>
      </c>
      <c r="B78" s="32"/>
      <c r="C78" s="32"/>
      <c r="E78" s="36"/>
      <c r="F78" s="36">
        <f t="shared" si="14"/>
        <v>11079.723361290558</v>
      </c>
      <c r="G78" s="32">
        <f>AVERAGE(G3:G77)</f>
        <v>35.185411015156845</v>
      </c>
      <c r="H78" s="32">
        <f t="shared" si="16"/>
        <v>35.185411015156845</v>
      </c>
      <c r="I78" s="33">
        <f>1.25*I77</f>
        <v>663.8794224624711</v>
      </c>
      <c r="J78" s="33"/>
      <c r="K78" s="32"/>
      <c r="L78" s="32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48" t="s">
        <v>0</v>
      </c>
      <c r="C1" s="48" t="s">
        <v>73</v>
      </c>
      <c r="D1" s="48" t="s">
        <v>3</v>
      </c>
      <c r="E1" s="48" t="s">
        <v>2</v>
      </c>
      <c r="F1" s="48" t="s">
        <v>1</v>
      </c>
      <c r="G1" s="42" t="s">
        <v>72</v>
      </c>
      <c r="H1" s="48" t="s">
        <v>67</v>
      </c>
      <c r="I1" s="48" t="s">
        <v>71</v>
      </c>
      <c r="J1" s="40" t="s">
        <v>3</v>
      </c>
      <c r="K1" s="40" t="s">
        <v>2</v>
      </c>
      <c r="L1" s="41" t="s">
        <v>1</v>
      </c>
      <c r="M1" s="41" t="s">
        <v>24</v>
      </c>
      <c r="N1" s="3">
        <v>0.5</v>
      </c>
      <c r="O1" s="46" t="s">
        <v>64</v>
      </c>
      <c r="P1" s="39">
        <v>0.5</v>
      </c>
      <c r="Q1" s="3" t="str">
        <f>" F(next) ~ N ( "&amp;ROUND(I78,0)&amp;", "&amp;ROUND(1.25*L77,0)&amp;")"</f>
        <v xml:space="preserve"> F(next) ~ N ( 0, 0)</v>
      </c>
      <c r="T1" s="38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0"/>
      <c r="K2" s="40"/>
      <c r="L2" s="41"/>
      <c r="M2" s="41"/>
      <c r="O2" s="46" t="s">
        <v>63</v>
      </c>
      <c r="P2" s="39">
        <v>0.5</v>
      </c>
      <c r="T2" s="38"/>
    </row>
    <row r="3" spans="1:20" x14ac:dyDescent="0.2">
      <c r="A3" s="2">
        <f>[2]ArdiData!A3</f>
        <v>1</v>
      </c>
      <c r="B3" s="36" t="e">
        <f>ROUND(#REF!/10,0)</f>
        <v>#REF!</v>
      </c>
      <c r="C3" s="36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36" t="e">
        <f t="shared" ref="I3:I23" si="0">G3+H3</f>
        <v>#REF!</v>
      </c>
      <c r="J3" s="35" t="e">
        <f t="shared" ref="J3:J23" si="1">B3-I3</f>
        <v>#REF!</v>
      </c>
      <c r="K3" s="35" t="e">
        <f t="shared" ref="K3:K23" si="2">ABS(J3)</f>
        <v>#REF!</v>
      </c>
      <c r="L3" s="33" t="e">
        <f>AVERAGE($K$3:K3)</f>
        <v>#REF!</v>
      </c>
      <c r="M3" s="33" t="e">
        <f>SUM(J$3:J3)/L3</f>
        <v>#REF!</v>
      </c>
    </row>
    <row r="4" spans="1:20" x14ac:dyDescent="0.2">
      <c r="A4" s="2">
        <f>[2]ArdiData!A4</f>
        <v>2</v>
      </c>
      <c r="B4" s="36" t="e">
        <f>ROUND(#REF!/10,0)</f>
        <v>#REF!</v>
      </c>
      <c r="C4" s="51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36" t="e">
        <f t="shared" ref="H4:H23" si="7">(1-$P$2)*H3+$P$2*(B4-B3)</f>
        <v>#REF!</v>
      </c>
      <c r="I4" s="36" t="e">
        <f t="shared" si="0"/>
        <v>#REF!</v>
      </c>
      <c r="J4" s="35" t="e">
        <f t="shared" si="1"/>
        <v>#REF!</v>
      </c>
      <c r="K4" s="35" t="e">
        <f t="shared" si="2"/>
        <v>#REF!</v>
      </c>
      <c r="L4" s="33" t="e">
        <f>AVERAGE($K$3:K4)</f>
        <v>#REF!</v>
      </c>
      <c r="M4" s="33" t="e">
        <f>SUM(J$3:J4)/L4</f>
        <v>#REF!</v>
      </c>
      <c r="O4" s="45" t="e">
        <f>F23</f>
        <v>#REF!</v>
      </c>
    </row>
    <row r="5" spans="1:20" x14ac:dyDescent="0.2">
      <c r="A5" s="2">
        <f>[2]ArdiData!A5</f>
        <v>3</v>
      </c>
      <c r="B5" s="36" t="e">
        <f>ROUND(#REF!/10,0)</f>
        <v>#REF!</v>
      </c>
      <c r="C5" s="51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36" t="e">
        <f t="shared" si="7"/>
        <v>#REF!</v>
      </c>
      <c r="I5" s="36" t="e">
        <f t="shared" si="0"/>
        <v>#REF!</v>
      </c>
      <c r="J5" s="35" t="e">
        <f t="shared" si="1"/>
        <v>#REF!</v>
      </c>
      <c r="K5" s="35" t="e">
        <f t="shared" si="2"/>
        <v>#REF!</v>
      </c>
      <c r="L5" s="33" t="e">
        <f>AVERAGE($K$3:K5)</f>
        <v>#REF!</v>
      </c>
      <c r="M5" s="33" t="e">
        <f>SUM(J$3:J5)/L5</f>
        <v>#REF!</v>
      </c>
      <c r="N5" s="38">
        <f>L77</f>
        <v>0</v>
      </c>
      <c r="O5" s="3" t="e">
        <f t="dataTable" ref="O5:O15" dt2D="0" dtr="0" r1="N1"/>
        <v>#REF!</v>
      </c>
    </row>
    <row r="6" spans="1:20" x14ac:dyDescent="0.2">
      <c r="A6" s="2">
        <f>[2]ArdiData!A6</f>
        <v>4</v>
      </c>
      <c r="B6" s="36" t="e">
        <f>ROUND(#REF!/10,0)</f>
        <v>#REF!</v>
      </c>
      <c r="C6" s="51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36" t="e">
        <f t="shared" si="7"/>
        <v>#REF!</v>
      </c>
      <c r="I6" s="36" t="e">
        <f t="shared" si="0"/>
        <v>#REF!</v>
      </c>
      <c r="J6" s="35" t="e">
        <f t="shared" si="1"/>
        <v>#REF!</v>
      </c>
      <c r="K6" s="35" t="e">
        <f t="shared" si="2"/>
        <v>#REF!</v>
      </c>
      <c r="L6" s="33" t="e">
        <f>AVERAGE($K$3:K6)</f>
        <v>#REF!</v>
      </c>
      <c r="M6" s="33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[2]ArdiData!A7</f>
        <v>5</v>
      </c>
      <c r="B7" s="36" t="e">
        <f>ROUND(#REF!/10,0)</f>
        <v>#REF!</v>
      </c>
      <c r="C7" s="51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36" t="e">
        <f t="shared" si="7"/>
        <v>#REF!</v>
      </c>
      <c r="I7" s="36" t="e">
        <f t="shared" si="0"/>
        <v>#REF!</v>
      </c>
      <c r="J7" s="35" t="e">
        <f t="shared" si="1"/>
        <v>#REF!</v>
      </c>
      <c r="K7" s="35" t="e">
        <f t="shared" si="2"/>
        <v>#REF!</v>
      </c>
      <c r="L7" s="33" t="e">
        <f>AVERAGE($K$3:K7)</f>
        <v>#REF!</v>
      </c>
      <c r="M7" s="33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[2]ArdiData!A8</f>
        <v>6</v>
      </c>
      <c r="B8" s="36" t="e">
        <f>ROUND(#REF!/10,0)</f>
        <v>#REF!</v>
      </c>
      <c r="C8" s="51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36" t="e">
        <f t="shared" si="7"/>
        <v>#REF!</v>
      </c>
      <c r="I8" s="36" t="e">
        <f t="shared" si="0"/>
        <v>#REF!</v>
      </c>
      <c r="J8" s="35" t="e">
        <f t="shared" si="1"/>
        <v>#REF!</v>
      </c>
      <c r="K8" s="35" t="e">
        <f t="shared" si="2"/>
        <v>#REF!</v>
      </c>
      <c r="L8" s="33" t="e">
        <f>AVERAGE($K$3:K8)</f>
        <v>#REF!</v>
      </c>
      <c r="M8" s="33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[2]ArdiData!A9</f>
        <v>7</v>
      </c>
      <c r="B9" s="36" t="e">
        <f>ROUND(#REF!/10,0)</f>
        <v>#REF!</v>
      </c>
      <c r="C9" s="51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36" t="e">
        <f t="shared" si="7"/>
        <v>#REF!</v>
      </c>
      <c r="I9" s="36" t="e">
        <f t="shared" si="0"/>
        <v>#REF!</v>
      </c>
      <c r="J9" s="35" t="e">
        <f t="shared" si="1"/>
        <v>#REF!</v>
      </c>
      <c r="K9" s="35" t="e">
        <f t="shared" si="2"/>
        <v>#REF!</v>
      </c>
      <c r="L9" s="33" t="e">
        <f>AVERAGE($K$3:K9)</f>
        <v>#REF!</v>
      </c>
      <c r="M9" s="33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[2]ArdiData!A10</f>
        <v>8</v>
      </c>
      <c r="B10" s="36" t="e">
        <f>ROUND(#REF!/10,0)</f>
        <v>#REF!</v>
      </c>
      <c r="C10" s="51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36" t="e">
        <f t="shared" si="7"/>
        <v>#REF!</v>
      </c>
      <c r="I10" s="36" t="e">
        <f t="shared" si="0"/>
        <v>#REF!</v>
      </c>
      <c r="J10" s="35" t="e">
        <f t="shared" si="1"/>
        <v>#REF!</v>
      </c>
      <c r="K10" s="35" t="e">
        <f t="shared" si="2"/>
        <v>#REF!</v>
      </c>
      <c r="L10" s="33" t="e">
        <f>AVERAGE($K$3:K10)</f>
        <v>#REF!</v>
      </c>
      <c r="M10" s="33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[2]ArdiData!A11</f>
        <v>9</v>
      </c>
      <c r="B11" s="36" t="e">
        <f>ROUND(#REF!/10,0)</f>
        <v>#REF!</v>
      </c>
      <c r="C11" s="51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36" t="e">
        <f t="shared" si="7"/>
        <v>#REF!</v>
      </c>
      <c r="I11" s="36" t="e">
        <f t="shared" si="0"/>
        <v>#REF!</v>
      </c>
      <c r="J11" s="35" t="e">
        <f t="shared" si="1"/>
        <v>#REF!</v>
      </c>
      <c r="K11" s="35" t="e">
        <f t="shared" si="2"/>
        <v>#REF!</v>
      </c>
      <c r="L11" s="33" t="e">
        <f>AVERAGE($K$3:K11)</f>
        <v>#REF!</v>
      </c>
      <c r="M11" s="33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[2]ArdiData!A12</f>
        <v>10</v>
      </c>
      <c r="B12" s="36" t="e">
        <f>ROUND(#REF!/10,0)</f>
        <v>#REF!</v>
      </c>
      <c r="C12" s="51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36" t="e">
        <f t="shared" si="7"/>
        <v>#REF!</v>
      </c>
      <c r="I12" s="36" t="e">
        <f t="shared" si="0"/>
        <v>#REF!</v>
      </c>
      <c r="J12" s="35" t="e">
        <f t="shared" si="1"/>
        <v>#REF!</v>
      </c>
      <c r="K12" s="35" t="e">
        <f t="shared" si="2"/>
        <v>#REF!</v>
      </c>
      <c r="L12" s="33" t="e">
        <f>AVERAGE($K$3:K12)</f>
        <v>#REF!</v>
      </c>
      <c r="M12" s="33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[2]ArdiData!A13</f>
        <v>11</v>
      </c>
      <c r="B13" s="36" t="e">
        <f>ROUND(#REF!/10,0)</f>
        <v>#REF!</v>
      </c>
      <c r="C13" s="51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36" t="e">
        <f t="shared" si="7"/>
        <v>#REF!</v>
      </c>
      <c r="I13" s="36" t="e">
        <f t="shared" si="0"/>
        <v>#REF!</v>
      </c>
      <c r="J13" s="35" t="e">
        <f t="shared" si="1"/>
        <v>#REF!</v>
      </c>
      <c r="K13" s="35" t="e">
        <f t="shared" si="2"/>
        <v>#REF!</v>
      </c>
      <c r="L13" s="33" t="e">
        <f>AVERAGE($K$3:K13)</f>
        <v>#REF!</v>
      </c>
      <c r="M13" s="33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[2]ArdiData!A14</f>
        <v>12</v>
      </c>
      <c r="B14" s="36" t="e">
        <f>ROUND(#REF!/10,0)</f>
        <v>#REF!</v>
      </c>
      <c r="C14" s="51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36" t="e">
        <f t="shared" si="7"/>
        <v>#REF!</v>
      </c>
      <c r="I14" s="36" t="e">
        <f t="shared" si="0"/>
        <v>#REF!</v>
      </c>
      <c r="J14" s="35" t="e">
        <f t="shared" si="1"/>
        <v>#REF!</v>
      </c>
      <c r="K14" s="35" t="e">
        <f t="shared" si="2"/>
        <v>#REF!</v>
      </c>
      <c r="L14" s="33" t="e">
        <f>AVERAGE($K$3:K14)</f>
        <v>#REF!</v>
      </c>
      <c r="M14" s="33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[2]ArdiData!A15</f>
        <v>13</v>
      </c>
      <c r="B15" s="36" t="e">
        <f>ROUND(#REF!/10,0)</f>
        <v>#REF!</v>
      </c>
      <c r="C15" s="51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36" t="e">
        <f t="shared" si="7"/>
        <v>#REF!</v>
      </c>
      <c r="I15" s="36" t="e">
        <f t="shared" si="0"/>
        <v>#REF!</v>
      </c>
      <c r="J15" s="35" t="e">
        <f t="shared" si="1"/>
        <v>#REF!</v>
      </c>
      <c r="K15" s="35" t="e">
        <f t="shared" si="2"/>
        <v>#REF!</v>
      </c>
      <c r="L15" s="33" t="e">
        <f>AVERAGE($K$3:K15)</f>
        <v>#REF!</v>
      </c>
      <c r="M15" s="33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[2]ArdiData!A16</f>
        <v>14</v>
      </c>
      <c r="B16" s="36" t="e">
        <f>ROUND(#REF!/10,0)</f>
        <v>#REF!</v>
      </c>
      <c r="C16" s="51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36" t="e">
        <f t="shared" si="7"/>
        <v>#REF!</v>
      </c>
      <c r="I16" s="36" t="e">
        <f t="shared" si="0"/>
        <v>#REF!</v>
      </c>
      <c r="J16" s="35" t="e">
        <f t="shared" si="1"/>
        <v>#REF!</v>
      </c>
      <c r="K16" s="35" t="e">
        <f t="shared" si="2"/>
        <v>#REF!</v>
      </c>
      <c r="L16" s="33" t="e">
        <f>AVERAGE($K$3:K16)</f>
        <v>#REF!</v>
      </c>
      <c r="M16" s="33" t="e">
        <f>SUM(J$3:J16)/L16</f>
        <v>#REF!</v>
      </c>
      <c r="N16" s="3" t="e">
        <f>MIN(O5:O15)</f>
        <v>#REF!</v>
      </c>
    </row>
    <row r="17" spans="1:26" x14ac:dyDescent="0.2">
      <c r="A17" s="2">
        <f>[2]ArdiData!A17</f>
        <v>15</v>
      </c>
      <c r="B17" s="36" t="e">
        <f>ROUND(#REF!/10,0)</f>
        <v>#REF!</v>
      </c>
      <c r="C17" s="51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36" t="e">
        <f t="shared" si="7"/>
        <v>#REF!</v>
      </c>
      <c r="I17" s="36" t="e">
        <f t="shared" si="0"/>
        <v>#REF!</v>
      </c>
      <c r="J17" s="35" t="e">
        <f t="shared" si="1"/>
        <v>#REF!</v>
      </c>
      <c r="K17" s="35" t="e">
        <f t="shared" si="2"/>
        <v>#REF!</v>
      </c>
      <c r="L17" s="33" t="e">
        <f>AVERAGE($K$3:K17)</f>
        <v>#REF!</v>
      </c>
      <c r="M17" s="33" t="e">
        <f>SUM(J$3:J17)/L17</f>
        <v>#REF!</v>
      </c>
      <c r="N17" s="44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36" t="e">
        <f>ROUND(#REF!/10,0)</f>
        <v>#REF!</v>
      </c>
      <c r="C18" s="51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36" t="e">
        <f t="shared" si="7"/>
        <v>#REF!</v>
      </c>
      <c r="I18" s="36" t="e">
        <f t="shared" si="0"/>
        <v>#REF!</v>
      </c>
      <c r="J18" s="35" t="e">
        <f t="shared" si="1"/>
        <v>#REF!</v>
      </c>
      <c r="K18" s="35" t="e">
        <f t="shared" si="2"/>
        <v>#REF!</v>
      </c>
      <c r="L18" s="33" t="e">
        <f>AVERAGE($K$3:K18)</f>
        <v>#REF!</v>
      </c>
      <c r="M18" s="33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[2]ArdiData!A19</f>
        <v>17</v>
      </c>
      <c r="B19" s="36" t="e">
        <f>ROUND(#REF!/10,0)</f>
        <v>#REF!</v>
      </c>
      <c r="C19" s="51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36" t="e">
        <f t="shared" si="7"/>
        <v>#REF!</v>
      </c>
      <c r="I19" s="36" t="e">
        <f t="shared" si="0"/>
        <v>#REF!</v>
      </c>
      <c r="J19" s="35" t="e">
        <f t="shared" si="1"/>
        <v>#REF!</v>
      </c>
      <c r="K19" s="35" t="e">
        <f t="shared" si="2"/>
        <v>#REF!</v>
      </c>
      <c r="L19" s="33" t="e">
        <f>AVERAGE($K$3:K19)</f>
        <v>#REF!</v>
      </c>
      <c r="M19" s="33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[2]ArdiData!A20</f>
        <v>18</v>
      </c>
      <c r="B20" s="36" t="e">
        <f>ROUND(#REF!/10,0)</f>
        <v>#REF!</v>
      </c>
      <c r="C20" s="51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36" t="e">
        <f t="shared" si="7"/>
        <v>#REF!</v>
      </c>
      <c r="I20" s="36" t="e">
        <f t="shared" si="0"/>
        <v>#REF!</v>
      </c>
      <c r="J20" s="35" t="e">
        <f t="shared" si="1"/>
        <v>#REF!</v>
      </c>
      <c r="K20" s="35" t="e">
        <f t="shared" si="2"/>
        <v>#REF!</v>
      </c>
      <c r="L20" s="33" t="e">
        <f>AVERAGE($K$3:K20)</f>
        <v>#REF!</v>
      </c>
      <c r="M20" s="33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[2]ArdiData!A21</f>
        <v>19</v>
      </c>
      <c r="B21" s="36" t="e">
        <f>ROUND(#REF!/10,0)</f>
        <v>#REF!</v>
      </c>
      <c r="C21" s="51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36" t="e">
        <f t="shared" si="7"/>
        <v>#REF!</v>
      </c>
      <c r="I21" s="36" t="e">
        <f t="shared" si="0"/>
        <v>#REF!</v>
      </c>
      <c r="J21" s="35" t="e">
        <f t="shared" si="1"/>
        <v>#REF!</v>
      </c>
      <c r="K21" s="35" t="e">
        <f t="shared" si="2"/>
        <v>#REF!</v>
      </c>
      <c r="L21" s="33" t="e">
        <f>AVERAGE($K$3:K21)</f>
        <v>#REF!</v>
      </c>
      <c r="M21" s="33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[2]ArdiData!A22</f>
        <v>20</v>
      </c>
      <c r="B22" s="36" t="e">
        <f>ROUND(#REF!/10,0)</f>
        <v>#REF!</v>
      </c>
      <c r="C22" s="51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36" t="e">
        <f t="shared" si="7"/>
        <v>#REF!</v>
      </c>
      <c r="I22" s="36" t="e">
        <f t="shared" si="0"/>
        <v>#REF!</v>
      </c>
      <c r="J22" s="35" t="e">
        <f t="shared" si="1"/>
        <v>#REF!</v>
      </c>
      <c r="K22" s="35" t="e">
        <f t="shared" si="2"/>
        <v>#REF!</v>
      </c>
      <c r="L22" s="33" t="e">
        <f>AVERAGE($K$3:K22)</f>
        <v>#REF!</v>
      </c>
      <c r="M22" s="33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[2]ArdiData!A23</f>
        <v>21</v>
      </c>
      <c r="B23" s="36" t="e">
        <f>ROUND(#REF!/10,0)</f>
        <v>#REF!</v>
      </c>
      <c r="C23" s="51" t="e">
        <f t="shared" si="3"/>
        <v>#REF!</v>
      </c>
      <c r="D23" s="6" t="e">
        <f t="shared" si="4"/>
        <v>#REF!</v>
      </c>
      <c r="E23" s="6" t="e">
        <f t="shared" si="5"/>
        <v>#REF!</v>
      </c>
      <c r="F23" s="50" t="e">
        <f>AVERAGE($E$4:E23)</f>
        <v>#REF!</v>
      </c>
      <c r="G23" s="3" t="e">
        <f t="shared" si="6"/>
        <v>#REF!</v>
      </c>
      <c r="H23" s="36" t="e">
        <f t="shared" si="7"/>
        <v>#REF!</v>
      </c>
      <c r="I23" s="36" t="e">
        <f t="shared" si="0"/>
        <v>#REF!</v>
      </c>
      <c r="J23" s="35" t="e">
        <f t="shared" si="1"/>
        <v>#REF!</v>
      </c>
      <c r="K23" s="35" t="e">
        <f t="shared" si="2"/>
        <v>#REF!</v>
      </c>
      <c r="L23" s="33" t="e">
        <f>AVERAGE($K$3:K23)</f>
        <v>#REF!</v>
      </c>
      <c r="M23" s="33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70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49" t="e">
        <f>MIN(O18:Y28)</f>
        <v>#REF!</v>
      </c>
    </row>
    <row r="30" spans="1:26" x14ac:dyDescent="0.2">
      <c r="G30" s="8" t="s">
        <v>69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4" sqref="F4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68" t="s">
        <v>85</v>
      </c>
      <c r="B1" s="4">
        <v>1</v>
      </c>
      <c r="C1" s="67">
        <v>8000</v>
      </c>
    </row>
    <row r="2" spans="1:7" x14ac:dyDescent="0.25">
      <c r="A2" s="56" t="s">
        <v>84</v>
      </c>
      <c r="B2" s="5">
        <v>2</v>
      </c>
      <c r="C2" s="59">
        <v>13000</v>
      </c>
    </row>
    <row r="3" spans="1:7" x14ac:dyDescent="0.25">
      <c r="A3" s="56" t="s">
        <v>83</v>
      </c>
      <c r="B3" s="5">
        <v>3</v>
      </c>
      <c r="C3" s="59">
        <v>23000</v>
      </c>
      <c r="D3">
        <f t="shared" ref="D3:D10" si="0">(C1+2*(C2+C3+C4)+C5)/8</f>
        <v>19750</v>
      </c>
      <c r="E3" s="58">
        <f t="shared" ref="E3:E10" si="1">C3/D3</f>
        <v>1.1645569620253164</v>
      </c>
      <c r="F3" s="63">
        <f>C3/D3</f>
        <v>1.1645569620253164</v>
      </c>
    </row>
    <row r="4" spans="1:7" x14ac:dyDescent="0.25">
      <c r="A4" s="56" t="s">
        <v>82</v>
      </c>
      <c r="B4" s="5">
        <v>4</v>
      </c>
      <c r="C4" s="59">
        <v>34000</v>
      </c>
      <c r="D4">
        <f t="shared" si="0"/>
        <v>20625</v>
      </c>
      <c r="E4" s="58">
        <f t="shared" si="1"/>
        <v>1.6484848484848484</v>
      </c>
      <c r="F4" s="61">
        <f t="shared" ref="F3:F10" si="2">C4/D4</f>
        <v>1.6484848484848484</v>
      </c>
      <c r="G4" s="66">
        <f>(F4+F8)/2</f>
        <v>1.682999486389317</v>
      </c>
    </row>
    <row r="5" spans="1:7" x14ac:dyDescent="0.25">
      <c r="A5" s="56" t="s">
        <v>81</v>
      </c>
      <c r="B5" s="5">
        <v>5</v>
      </c>
      <c r="C5" s="59">
        <v>10000</v>
      </c>
      <c r="D5">
        <f t="shared" si="0"/>
        <v>21250</v>
      </c>
      <c r="E5" s="58">
        <f t="shared" si="1"/>
        <v>0.47058823529411764</v>
      </c>
      <c r="F5" s="60">
        <f t="shared" si="2"/>
        <v>0.47058823529411764</v>
      </c>
      <c r="G5" s="65">
        <f>(F5+F9)/2</f>
        <v>0.50048748781280472</v>
      </c>
    </row>
    <row r="6" spans="1:7" x14ac:dyDescent="0.25">
      <c r="A6" s="56" t="s">
        <v>80</v>
      </c>
      <c r="B6" s="5">
        <v>6</v>
      </c>
      <c r="C6" s="59">
        <v>18000</v>
      </c>
      <c r="D6">
        <f t="shared" si="0"/>
        <v>21750</v>
      </c>
      <c r="E6" s="58">
        <f t="shared" si="1"/>
        <v>0.82758620689655171</v>
      </c>
      <c r="F6" s="57">
        <f t="shared" si="2"/>
        <v>0.82758620689655171</v>
      </c>
      <c r="G6" s="64">
        <f>(F6+F10)/2</f>
        <v>0.68322315526174737</v>
      </c>
    </row>
    <row r="7" spans="1:7" x14ac:dyDescent="0.25">
      <c r="A7" s="56" t="s">
        <v>79</v>
      </c>
      <c r="B7" s="5">
        <v>7</v>
      </c>
      <c r="C7" s="59">
        <v>23000</v>
      </c>
      <c r="D7">
        <f t="shared" si="0"/>
        <v>22500</v>
      </c>
      <c r="E7" s="58">
        <f t="shared" si="1"/>
        <v>1.0222222222222221</v>
      </c>
      <c r="F7" s="63">
        <f t="shared" si="2"/>
        <v>1.0222222222222221</v>
      </c>
      <c r="G7" s="62">
        <f>(F7+F3)/2</f>
        <v>1.0933895921237693</v>
      </c>
    </row>
    <row r="8" spans="1:7" x14ac:dyDescent="0.25">
      <c r="A8" s="56" t="s">
        <v>78</v>
      </c>
      <c r="B8" s="5">
        <v>8</v>
      </c>
      <c r="C8" s="59">
        <v>38000</v>
      </c>
      <c r="D8">
        <f t="shared" si="0"/>
        <v>22125</v>
      </c>
      <c r="E8" s="58">
        <f t="shared" si="1"/>
        <v>1.7175141242937852</v>
      </c>
      <c r="F8" s="61">
        <f t="shared" si="2"/>
        <v>1.7175141242937852</v>
      </c>
    </row>
    <row r="9" spans="1:7" x14ac:dyDescent="0.25">
      <c r="A9" s="56" t="s">
        <v>77</v>
      </c>
      <c r="B9" s="5">
        <v>9</v>
      </c>
      <c r="C9" s="59">
        <v>12000</v>
      </c>
      <c r="D9">
        <f t="shared" si="0"/>
        <v>22625</v>
      </c>
      <c r="E9" s="58">
        <f t="shared" si="1"/>
        <v>0.53038674033149169</v>
      </c>
      <c r="F9" s="60">
        <f t="shared" si="2"/>
        <v>0.53038674033149169</v>
      </c>
    </row>
    <row r="10" spans="1:7" x14ac:dyDescent="0.25">
      <c r="A10" s="56" t="s">
        <v>76</v>
      </c>
      <c r="B10" s="5">
        <v>10</v>
      </c>
      <c r="C10" s="59">
        <v>13000</v>
      </c>
      <c r="D10">
        <f t="shared" si="0"/>
        <v>24125</v>
      </c>
      <c r="E10" s="58">
        <f t="shared" si="1"/>
        <v>0.53886010362694303</v>
      </c>
      <c r="F10" s="57">
        <f t="shared" si="2"/>
        <v>0.53886010362694303</v>
      </c>
    </row>
    <row r="11" spans="1:7" x14ac:dyDescent="0.25">
      <c r="A11" s="56" t="s">
        <v>75</v>
      </c>
      <c r="B11" s="5">
        <v>11</v>
      </c>
      <c r="C11" s="55">
        <v>32000</v>
      </c>
    </row>
    <row r="12" spans="1:7" ht="15.75" thickBot="1" x14ac:dyDescent="0.3">
      <c r="A12" s="54" t="s">
        <v>74</v>
      </c>
      <c r="B12" s="7">
        <v>12</v>
      </c>
      <c r="C12" s="53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16384" width="9.140625" style="86"/>
  </cols>
  <sheetData>
    <row r="1" spans="1:2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</row>
    <row r="2" spans="1:2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14 - 21</v>
      </c>
      <c r="G2" s="180">
        <f>Y4</f>
        <v>14</v>
      </c>
      <c r="H2" s="97">
        <f>G2+$Y$3</f>
        <v>21</v>
      </c>
      <c r="I2" s="151">
        <f>COUNTIF($B$3:$B$86, "&lt;"&amp;H2)</f>
        <v>1</v>
      </c>
      <c r="J2" s="98">
        <f>I2</f>
        <v>1</v>
      </c>
      <c r="K2" s="99">
        <f>J2/$J$15</f>
        <v>3.5714285714285712E-2</v>
      </c>
      <c r="L2" s="100">
        <f>I2/$J$15</f>
        <v>3.5714285714285712E-2</v>
      </c>
      <c r="N2" s="179" t="s">
        <v>12</v>
      </c>
      <c r="O2" s="178">
        <f>AVERAGE($B$3:$B$86)</f>
        <v>47.214285714285715</v>
      </c>
      <c r="P2" s="178">
        <f>AVERAGE($B$3:$B$86)</f>
        <v>47.214285714285715</v>
      </c>
      <c r="Q2" s="178">
        <f>AVERAGE($B$3:$B$86)</f>
        <v>47.214285714285715</v>
      </c>
      <c r="R2" s="178">
        <f>AVERAGE($D$3:$D$86)</f>
        <v>47.214285714285715</v>
      </c>
      <c r="V2" s="86" t="s">
        <v>101</v>
      </c>
      <c r="Y2" s="86">
        <f>ROUND(O6/10,0)</f>
        <v>7</v>
      </c>
    </row>
    <row r="3" spans="1:25" ht="17.25" thickBot="1" x14ac:dyDescent="0.35">
      <c r="A3" s="9">
        <v>1</v>
      </c>
      <c r="B3" s="101">
        <v>65</v>
      </c>
      <c r="C3" s="102">
        <v>20</v>
      </c>
      <c r="D3" s="103">
        <v>20</v>
      </c>
      <c r="E3" s="156">
        <v>42</v>
      </c>
      <c r="F3" s="105" t="str">
        <f>G3&amp;" - "&amp;H3</f>
        <v>21 - 28</v>
      </c>
      <c r="G3" s="106">
        <f>H2</f>
        <v>21</v>
      </c>
      <c r="H3" s="107">
        <f>G3+$Y$3</f>
        <v>28</v>
      </c>
      <c r="I3" s="151">
        <f>COUNTIF($B$3:$B$86, "&lt;"&amp;H3)</f>
        <v>3</v>
      </c>
      <c r="J3" s="173">
        <f>I3-I2</f>
        <v>2</v>
      </c>
      <c r="K3" s="137">
        <f>J3/$J$15</f>
        <v>7.1428571428571425E-2</v>
      </c>
      <c r="L3" s="110">
        <f>I3/$J$15</f>
        <v>0.10714285714285714</v>
      </c>
      <c r="N3" s="143" t="s">
        <v>98</v>
      </c>
      <c r="O3" s="149">
        <f>MEDIAN(B$3:B$86)</f>
        <v>45</v>
      </c>
      <c r="P3" s="149">
        <f>MEDIAN(C$3:C$86)</f>
        <v>45</v>
      </c>
      <c r="Q3" s="149">
        <f>MEDIAN(D$3:D$86)</f>
        <v>45</v>
      </c>
      <c r="R3" s="149">
        <f>MEDIAN(E$3:E$86)</f>
        <v>45</v>
      </c>
      <c r="V3" s="86" t="s">
        <v>102</v>
      </c>
      <c r="Y3" s="86">
        <f>ROUND(Y2,-LEN(Y2)+1)</f>
        <v>7</v>
      </c>
    </row>
    <row r="4" spans="1:25" ht="17.25" thickBot="1" x14ac:dyDescent="0.35">
      <c r="A4" s="9">
        <v>2</v>
      </c>
      <c r="B4" s="101">
        <v>31</v>
      </c>
      <c r="C4" s="102">
        <v>21</v>
      </c>
      <c r="D4" s="103">
        <v>33</v>
      </c>
      <c r="E4" s="156">
        <v>73</v>
      </c>
      <c r="F4" s="105" t="str">
        <f>G4&amp;" - "&amp;H4</f>
        <v>28 - 35</v>
      </c>
      <c r="G4" s="106">
        <f>H3</f>
        <v>28</v>
      </c>
      <c r="H4" s="107">
        <f>G4+$Y$3</f>
        <v>35</v>
      </c>
      <c r="I4" s="151">
        <f>COUNTIF($B$3:$B$86, "&lt;"&amp;H4)</f>
        <v>7</v>
      </c>
      <c r="J4" s="173">
        <f>I4-I3</f>
        <v>4</v>
      </c>
      <c r="K4" s="137">
        <f>J4/$J$15</f>
        <v>0.14285714285714285</v>
      </c>
      <c r="L4" s="110">
        <f>I4/$J$15</f>
        <v>0.25</v>
      </c>
      <c r="N4" s="177" t="s">
        <v>13</v>
      </c>
      <c r="O4" s="176">
        <f>MAX(B$3:B$86)</f>
        <v>92</v>
      </c>
      <c r="P4" s="176">
        <f>MAX(C$3:C$86)</f>
        <v>92</v>
      </c>
      <c r="Q4" s="176">
        <f>MAX(D$3:D$86)</f>
        <v>92</v>
      </c>
      <c r="R4" s="176">
        <f>MAX(E$3:E$86)</f>
        <v>92</v>
      </c>
      <c r="V4" s="86" t="s">
        <v>103</v>
      </c>
      <c r="Y4" s="86">
        <f>Y3*INT(O5/Y3)</f>
        <v>14</v>
      </c>
    </row>
    <row r="5" spans="1:25" ht="17.25" thickBot="1" x14ac:dyDescent="0.35">
      <c r="A5" s="9">
        <v>3</v>
      </c>
      <c r="B5" s="101">
        <v>37</v>
      </c>
      <c r="C5" s="102">
        <v>27</v>
      </c>
      <c r="D5" s="103">
        <v>42</v>
      </c>
      <c r="E5" s="156">
        <v>46</v>
      </c>
      <c r="F5" s="105" t="str">
        <f>G5&amp;" - "&amp;H5</f>
        <v>35 - 42</v>
      </c>
      <c r="G5" s="106">
        <f>H4</f>
        <v>35</v>
      </c>
      <c r="H5" s="107">
        <f>G5+$Y$3</f>
        <v>42</v>
      </c>
      <c r="I5" s="151">
        <f>COUNTIF($B$3:$B$86, "&lt;"&amp;H5)</f>
        <v>12</v>
      </c>
      <c r="J5" s="173">
        <f>I5-I4</f>
        <v>5</v>
      </c>
      <c r="K5" s="137">
        <f>J5/$J$15</f>
        <v>0.17857142857142858</v>
      </c>
      <c r="L5" s="110">
        <f>I5/$J$15</f>
        <v>0.42857142857142855</v>
      </c>
      <c r="N5" s="177" t="s">
        <v>14</v>
      </c>
      <c r="O5" s="176">
        <f>MIN(B$3:B$84)</f>
        <v>20</v>
      </c>
      <c r="P5" s="176">
        <f>MIN(C$3:C$84)</f>
        <v>20</v>
      </c>
      <c r="Q5" s="176">
        <f>MIN(D$3:D$84)</f>
        <v>20</v>
      </c>
      <c r="R5" s="176">
        <f>MIN(E$3:E$84)</f>
        <v>20</v>
      </c>
      <c r="V5" s="86" t="s">
        <v>100</v>
      </c>
      <c r="Y5" s="86">
        <f>ROUNDUP(O4/Y3,0)</f>
        <v>14</v>
      </c>
    </row>
    <row r="6" spans="1:25" ht="17.25" thickBot="1" x14ac:dyDescent="0.35">
      <c r="A6" s="9">
        <v>4</v>
      </c>
      <c r="B6" s="101">
        <v>59</v>
      </c>
      <c r="C6" s="102">
        <v>31</v>
      </c>
      <c r="D6" s="103">
        <v>21</v>
      </c>
      <c r="E6" s="156">
        <v>44</v>
      </c>
      <c r="F6" s="105" t="str">
        <f>G6&amp;" - "&amp;H6</f>
        <v>42 - 49</v>
      </c>
      <c r="G6" s="106">
        <f>H5</f>
        <v>42</v>
      </c>
      <c r="H6" s="107">
        <f>G6+$Y$3</f>
        <v>49</v>
      </c>
      <c r="I6" s="151">
        <f>COUNTIF($B$3:$B$86, "&lt;"&amp;H6)</f>
        <v>16</v>
      </c>
      <c r="J6" s="173">
        <f>I6-I5</f>
        <v>4</v>
      </c>
      <c r="K6" s="137">
        <f>J6/$J$15</f>
        <v>0.14285714285714285</v>
      </c>
      <c r="L6" s="110">
        <f>I6/$J$15</f>
        <v>0.5714285714285714</v>
      </c>
      <c r="N6" s="177" t="s">
        <v>5</v>
      </c>
      <c r="O6" s="176">
        <f>O4-O5</f>
        <v>72</v>
      </c>
      <c r="P6" s="176">
        <f>P4-P5</f>
        <v>72</v>
      </c>
      <c r="Q6" s="176">
        <f>Q4-Q5</f>
        <v>72</v>
      </c>
      <c r="R6" s="176">
        <f>R4-R5</f>
        <v>72</v>
      </c>
      <c r="V6" s="86" t="s">
        <v>104</v>
      </c>
      <c r="Y6" s="86">
        <f>Y5*Y3</f>
        <v>98</v>
      </c>
    </row>
    <row r="7" spans="1:25" ht="17.25" thickBot="1" x14ac:dyDescent="0.35">
      <c r="A7" s="9">
        <v>5</v>
      </c>
      <c r="B7" s="101">
        <v>42</v>
      </c>
      <c r="C7" s="102">
        <v>33</v>
      </c>
      <c r="D7" s="103">
        <v>37</v>
      </c>
      <c r="E7" s="156">
        <v>21</v>
      </c>
      <c r="F7" s="105" t="str">
        <f>G7&amp;" - "&amp;H7</f>
        <v>49 - 56</v>
      </c>
      <c r="G7" s="106">
        <f>H6</f>
        <v>49</v>
      </c>
      <c r="H7" s="107">
        <f>G7+$Y$3</f>
        <v>56</v>
      </c>
      <c r="I7" s="151">
        <f>COUNTIF($B$3:$B$86, "&lt;"&amp;H7)</f>
        <v>20</v>
      </c>
      <c r="J7" s="173">
        <f>I7-I6</f>
        <v>4</v>
      </c>
      <c r="K7" s="137">
        <f>J7/$J$15</f>
        <v>0.14285714285714285</v>
      </c>
      <c r="L7" s="110">
        <f>I7/$J$15</f>
        <v>0.7142857142857143</v>
      </c>
      <c r="N7" s="177" t="s">
        <v>15</v>
      </c>
      <c r="O7" s="176">
        <f>_xlfn.STDEV.S(B$3:B$86)</f>
        <v>17.012755874162842</v>
      </c>
      <c r="P7" s="176">
        <f>_xlfn.STDEV.S(C$3:C$86)</f>
        <v>17.012755874162842</v>
      </c>
      <c r="Q7" s="176">
        <f>_xlfn.STDEV.S(D$3:D$86)</f>
        <v>17.012755874162842</v>
      </c>
      <c r="R7" s="176">
        <f>_xlfn.STDEV.S(E$3:E$86)</f>
        <v>17.012755874162842</v>
      </c>
      <c r="V7" s="86" t="s">
        <v>105</v>
      </c>
      <c r="Y7" s="86">
        <v>4</v>
      </c>
    </row>
    <row r="8" spans="1:25" ht="17.25" thickBot="1" x14ac:dyDescent="0.35">
      <c r="A8" s="9">
        <v>6</v>
      </c>
      <c r="B8" s="101">
        <v>47</v>
      </c>
      <c r="C8" s="102">
        <v>33</v>
      </c>
      <c r="D8" s="103">
        <v>37</v>
      </c>
      <c r="E8" s="156">
        <v>65</v>
      </c>
      <c r="F8" s="105" t="str">
        <f>G8&amp;" - "&amp;H8</f>
        <v>56 - 63</v>
      </c>
      <c r="G8" s="106">
        <f>H7</f>
        <v>56</v>
      </c>
      <c r="H8" s="107">
        <f>G8+$Y$3</f>
        <v>63</v>
      </c>
      <c r="I8" s="151">
        <f>COUNTIF($B$3:$B$86, "&lt;"&amp;H8)</f>
        <v>23</v>
      </c>
      <c r="J8" s="173">
        <f>I8-I7</f>
        <v>3</v>
      </c>
      <c r="K8" s="137">
        <f>J8/$J$15</f>
        <v>0.10714285714285714</v>
      </c>
      <c r="L8" s="110">
        <f>I8/$J$15</f>
        <v>0.8214285714285714</v>
      </c>
      <c r="N8" s="177" t="s">
        <v>16</v>
      </c>
      <c r="O8" s="176">
        <f>O7/O2</f>
        <v>0.36033068417288922</v>
      </c>
      <c r="P8" s="176">
        <f>P7/P2</f>
        <v>0.36033068417288922</v>
      </c>
      <c r="Q8" s="176">
        <f>Q7/Q2</f>
        <v>0.36033068417288922</v>
      </c>
      <c r="R8" s="176">
        <f>R7/R2</f>
        <v>0.36033068417288922</v>
      </c>
    </row>
    <row r="9" spans="1:25" ht="17.25" thickBot="1" x14ac:dyDescent="0.35">
      <c r="A9" s="9">
        <v>7</v>
      </c>
      <c r="B9" s="101">
        <v>33</v>
      </c>
      <c r="C9" s="102">
        <v>34</v>
      </c>
      <c r="D9" s="103">
        <v>53</v>
      </c>
      <c r="E9" s="156">
        <v>47</v>
      </c>
      <c r="F9" s="105" t="str">
        <f>G9&amp;" - "&amp;H9</f>
        <v>63 - 70</v>
      </c>
      <c r="G9" s="106">
        <f>H8</f>
        <v>63</v>
      </c>
      <c r="H9" s="107">
        <f>G9+$Y$3</f>
        <v>70</v>
      </c>
      <c r="I9" s="151">
        <f>COUNTIF($B$3:$B$86, "&lt;"&amp;H9)</f>
        <v>25</v>
      </c>
      <c r="J9" s="173">
        <f>I9-I8</f>
        <v>2</v>
      </c>
      <c r="K9" s="137">
        <f>J9/$J$15</f>
        <v>7.1428571428571425E-2</v>
      </c>
      <c r="L9" s="110">
        <f>I9/$J$15</f>
        <v>0.8928571428571429</v>
      </c>
      <c r="N9" s="143" t="s">
        <v>99</v>
      </c>
      <c r="O9" s="144">
        <f>O2/O3</f>
        <v>1.0492063492063493</v>
      </c>
      <c r="P9" s="144">
        <f>P2/P3</f>
        <v>1.0492063492063493</v>
      </c>
      <c r="Q9" s="144">
        <f>Q2/Q3</f>
        <v>1.0492063492063493</v>
      </c>
      <c r="R9" s="144">
        <f>R2/R3</f>
        <v>1.0492063492063493</v>
      </c>
    </row>
    <row r="10" spans="1:25" ht="17.25" thickBot="1" x14ac:dyDescent="0.35">
      <c r="A10" s="9">
        <v>8</v>
      </c>
      <c r="B10" s="101">
        <v>46</v>
      </c>
      <c r="C10" s="102">
        <v>37</v>
      </c>
      <c r="D10" s="103">
        <v>33</v>
      </c>
      <c r="E10" s="156">
        <v>38</v>
      </c>
      <c r="F10" s="105" t="str">
        <f>G10&amp;" - "&amp;H10</f>
        <v>70 - 77</v>
      </c>
      <c r="G10" s="106">
        <f>H9</f>
        <v>70</v>
      </c>
      <c r="H10" s="107">
        <f>G10+$Y$3</f>
        <v>77</v>
      </c>
      <c r="I10" s="151">
        <f>COUNTIF($B$3:$B$86, "&lt;"&amp;H10)</f>
        <v>26</v>
      </c>
      <c r="J10" s="173">
        <f>I10-I9</f>
        <v>1</v>
      </c>
      <c r="K10" s="137">
        <f>J10/$J$15</f>
        <v>3.5714285714285712E-2</v>
      </c>
      <c r="L10" s="110">
        <f>I10/$J$15</f>
        <v>0.9285714285714286</v>
      </c>
      <c r="N10" s="175" t="s">
        <v>90</v>
      </c>
      <c r="O10" s="174">
        <f>O6/O2</f>
        <v>1.5249621785173979</v>
      </c>
      <c r="P10" s="174">
        <f>P6/P2</f>
        <v>1.5249621785173979</v>
      </c>
      <c r="Q10" s="174">
        <f>Q6/Q2</f>
        <v>1.5249621785173979</v>
      </c>
      <c r="R10" s="174">
        <f>R6/R2</f>
        <v>1.5249621785173979</v>
      </c>
    </row>
    <row r="11" spans="1:25" ht="17.25" thickBot="1" x14ac:dyDescent="0.35">
      <c r="A11" s="9">
        <v>9</v>
      </c>
      <c r="B11" s="101">
        <v>21</v>
      </c>
      <c r="C11" s="102">
        <v>37</v>
      </c>
      <c r="D11" s="103">
        <v>41</v>
      </c>
      <c r="E11" s="156">
        <v>31</v>
      </c>
      <c r="F11" s="105" t="str">
        <f>G11&amp;" - "&amp;H11</f>
        <v>77 - 84</v>
      </c>
      <c r="G11" s="106">
        <f>H10</f>
        <v>77</v>
      </c>
      <c r="H11" s="107">
        <f>G11+$Y$3</f>
        <v>84</v>
      </c>
      <c r="I11" s="151">
        <f>COUNTIF($B$3:$B$86, "&lt;"&amp;H11)</f>
        <v>27</v>
      </c>
      <c r="J11" s="173">
        <f>I11-I10</f>
        <v>1</v>
      </c>
      <c r="K11" s="137">
        <f>J11/$J$15</f>
        <v>3.5714285714285712E-2</v>
      </c>
      <c r="L11" s="110">
        <f>I11/$J$15</f>
        <v>0.9642857142857143</v>
      </c>
    </row>
    <row r="12" spans="1:25" ht="17.25" thickBot="1" x14ac:dyDescent="0.35">
      <c r="A12" s="9">
        <v>10</v>
      </c>
      <c r="B12" s="101">
        <v>20</v>
      </c>
      <c r="C12" s="102">
        <v>38</v>
      </c>
      <c r="D12" s="103">
        <v>47</v>
      </c>
      <c r="E12" s="156">
        <v>49</v>
      </c>
      <c r="F12" s="105" t="str">
        <f>G12&amp;" - "&amp;H12</f>
        <v>84 - 91</v>
      </c>
      <c r="G12" s="106">
        <f>H11</f>
        <v>84</v>
      </c>
      <c r="H12" s="107">
        <f>G12+$Y$3</f>
        <v>91</v>
      </c>
      <c r="I12" s="151">
        <f>COUNTIF($B$3:$B$86, "&lt;"&amp;H12)</f>
        <v>27</v>
      </c>
      <c r="J12" s="173">
        <f>I12-I11</f>
        <v>0</v>
      </c>
      <c r="K12" s="137">
        <f>J12/$J$15</f>
        <v>0</v>
      </c>
      <c r="L12" s="110">
        <f>I12/$J$15</f>
        <v>0.9642857142857143</v>
      </c>
    </row>
    <row r="13" spans="1:25" ht="17.25" thickBot="1" x14ac:dyDescent="0.35">
      <c r="A13" s="9">
        <v>11</v>
      </c>
      <c r="B13" s="101">
        <v>38</v>
      </c>
      <c r="C13" s="102">
        <v>38</v>
      </c>
      <c r="D13" s="103">
        <v>58</v>
      </c>
      <c r="E13" s="156">
        <v>50</v>
      </c>
      <c r="F13" s="105" t="str">
        <f>G13&amp;" - "&amp;H13</f>
        <v>91 - 98</v>
      </c>
      <c r="G13" s="106">
        <f>H12</f>
        <v>91</v>
      </c>
      <c r="H13" s="107">
        <f>G13+$Y$3</f>
        <v>98</v>
      </c>
      <c r="I13" s="151">
        <f>COUNTIF($B$3:$B$86, "&lt;"&amp;H13)</f>
        <v>28</v>
      </c>
      <c r="J13" s="173">
        <f>I13-I12</f>
        <v>1</v>
      </c>
      <c r="K13" s="137">
        <f>J13/$J$15</f>
        <v>3.5714285714285712E-2</v>
      </c>
      <c r="L13" s="110">
        <f>I13/$J$15</f>
        <v>1</v>
      </c>
    </row>
    <row r="14" spans="1:25" ht="17.25" thickBot="1" x14ac:dyDescent="0.35">
      <c r="A14" s="9">
        <v>12</v>
      </c>
      <c r="B14" s="101">
        <v>33</v>
      </c>
      <c r="C14" s="102">
        <v>41</v>
      </c>
      <c r="D14" s="103">
        <v>27</v>
      </c>
      <c r="E14" s="156">
        <v>37</v>
      </c>
      <c r="F14" s="112" t="str">
        <f>G14&amp;" - "&amp;H14</f>
        <v>98 - 105</v>
      </c>
      <c r="G14" s="113">
        <f>H13</f>
        <v>98</v>
      </c>
      <c r="H14" s="114">
        <f>G14+$Y$3</f>
        <v>105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</row>
    <row r="15" spans="1:25" ht="16.5" x14ac:dyDescent="0.3">
      <c r="A15" s="9">
        <v>13</v>
      </c>
      <c r="B15" s="101">
        <v>41</v>
      </c>
      <c r="C15" s="102">
        <v>42</v>
      </c>
      <c r="D15" s="103">
        <v>50</v>
      </c>
      <c r="E15" s="156">
        <v>27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 s="137"/>
    </row>
    <row r="16" spans="1:25" ht="16.5" x14ac:dyDescent="0.3">
      <c r="A16" s="9">
        <v>14</v>
      </c>
      <c r="B16" s="101">
        <v>58</v>
      </c>
      <c r="C16" s="102">
        <v>44</v>
      </c>
      <c r="D16" s="103">
        <v>46</v>
      </c>
      <c r="E16" s="156">
        <v>63</v>
      </c>
    </row>
    <row r="17" spans="1:43" ht="16.5" x14ac:dyDescent="0.3">
      <c r="A17" s="9">
        <v>15</v>
      </c>
      <c r="B17" s="101">
        <v>63</v>
      </c>
      <c r="C17" s="102">
        <v>46</v>
      </c>
      <c r="D17" s="103">
        <v>53</v>
      </c>
      <c r="E17" s="156">
        <v>92</v>
      </c>
      <c r="J17" s="119"/>
      <c r="K17" s="119"/>
    </row>
    <row r="18" spans="1:43" ht="16.5" x14ac:dyDescent="0.3">
      <c r="A18" s="9">
        <v>16</v>
      </c>
      <c r="B18" s="101">
        <v>49</v>
      </c>
      <c r="C18" s="102">
        <v>47</v>
      </c>
      <c r="D18" s="103">
        <v>38</v>
      </c>
      <c r="E18" s="156">
        <v>38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</row>
    <row r="19" spans="1:43" ht="16.5" x14ac:dyDescent="0.3">
      <c r="A19" s="9">
        <v>17</v>
      </c>
      <c r="B19" s="101">
        <v>53</v>
      </c>
      <c r="C19" s="102">
        <v>49</v>
      </c>
      <c r="D19" s="103">
        <v>44</v>
      </c>
      <c r="E19" s="156">
        <v>34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</row>
    <row r="20" spans="1:43" ht="16.5" x14ac:dyDescent="0.3">
      <c r="A20" s="9">
        <v>18</v>
      </c>
      <c r="B20" s="101">
        <v>50</v>
      </c>
      <c r="C20" s="102">
        <v>50</v>
      </c>
      <c r="D20" s="103">
        <v>60</v>
      </c>
      <c r="E20" s="156">
        <v>58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</row>
    <row r="21" spans="1:43" ht="16.5" x14ac:dyDescent="0.3">
      <c r="A21" s="9">
        <v>19</v>
      </c>
      <c r="B21" s="101">
        <v>73</v>
      </c>
      <c r="C21" s="102">
        <v>53</v>
      </c>
      <c r="D21" s="103">
        <v>65</v>
      </c>
      <c r="E21" s="156">
        <v>53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</row>
    <row r="22" spans="1:43" ht="16.5" x14ac:dyDescent="0.3">
      <c r="A22" s="9">
        <v>20</v>
      </c>
      <c r="B22" s="101">
        <v>44</v>
      </c>
      <c r="C22" s="102">
        <v>53</v>
      </c>
      <c r="D22" s="103">
        <v>31</v>
      </c>
      <c r="E22" s="156">
        <v>41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43" ht="16.5" x14ac:dyDescent="0.3">
      <c r="A23" s="9">
        <v>21</v>
      </c>
      <c r="B23" s="101">
        <v>34</v>
      </c>
      <c r="C23" s="102">
        <v>58</v>
      </c>
      <c r="D23" s="103">
        <v>34</v>
      </c>
      <c r="E23" s="156">
        <v>20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</row>
    <row r="24" spans="1:43" ht="16.5" x14ac:dyDescent="0.3">
      <c r="A24" s="9">
        <v>22</v>
      </c>
      <c r="B24" s="101">
        <v>60</v>
      </c>
      <c r="C24" s="102">
        <v>59</v>
      </c>
      <c r="D24" s="103">
        <v>63</v>
      </c>
      <c r="E24" s="156">
        <v>60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</row>
    <row r="25" spans="1:43" ht="16.5" x14ac:dyDescent="0.3">
      <c r="A25" s="9">
        <v>23</v>
      </c>
      <c r="B25" s="101">
        <v>92</v>
      </c>
      <c r="C25" s="102">
        <v>60</v>
      </c>
      <c r="D25" s="103">
        <v>73</v>
      </c>
      <c r="E25" s="156">
        <v>59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</row>
    <row r="26" spans="1:43" ht="16.5" x14ac:dyDescent="0.3">
      <c r="A26" s="9">
        <v>24</v>
      </c>
      <c r="B26" s="101">
        <v>78</v>
      </c>
      <c r="C26" s="102">
        <v>63</v>
      </c>
      <c r="D26" s="103">
        <v>49</v>
      </c>
      <c r="E26" s="156">
        <v>33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</row>
    <row r="27" spans="1:43" ht="16.5" x14ac:dyDescent="0.3">
      <c r="A27" s="9">
        <v>25</v>
      </c>
      <c r="B27" s="101">
        <v>27</v>
      </c>
      <c r="C27" s="102">
        <v>65</v>
      </c>
      <c r="D27" s="103">
        <v>38</v>
      </c>
      <c r="E27" s="156">
        <v>33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</row>
    <row r="28" spans="1:43" ht="16.5" x14ac:dyDescent="0.3">
      <c r="A28" s="9">
        <v>26</v>
      </c>
      <c r="B28" s="101">
        <v>38</v>
      </c>
      <c r="C28" s="102">
        <v>73</v>
      </c>
      <c r="D28" s="103">
        <v>78</v>
      </c>
      <c r="E28" s="156">
        <v>53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</row>
    <row r="29" spans="1:43" ht="16.5" x14ac:dyDescent="0.3">
      <c r="A29" s="9">
        <v>27</v>
      </c>
      <c r="B29" s="101">
        <v>37</v>
      </c>
      <c r="C29" s="102">
        <v>78</v>
      </c>
      <c r="D29" s="103">
        <v>92</v>
      </c>
      <c r="E29" s="156">
        <v>78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</row>
    <row r="30" spans="1:43" ht="16.5" x14ac:dyDescent="0.3">
      <c r="A30" s="9">
        <v>28</v>
      </c>
      <c r="B30" s="101">
        <v>53</v>
      </c>
      <c r="C30" s="102">
        <v>92</v>
      </c>
      <c r="D30" s="103">
        <v>59</v>
      </c>
      <c r="E30" s="156">
        <v>37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</row>
    <row r="31" spans="1:4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</row>
    <row r="32" spans="1:4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</row>
    <row r="33" spans="1:4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</row>
    <row r="34" spans="1:4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</row>
    <row r="35" spans="1:4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</row>
    <row r="36" spans="1:4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</row>
    <row r="37" spans="1:4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</row>
    <row r="38" spans="1:4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</row>
    <row r="39" spans="1:4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</row>
    <row r="40" spans="1:4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</row>
    <row r="41" spans="1:4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</row>
    <row r="42" spans="1:4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</row>
    <row r="43" spans="1:4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</row>
    <row r="44" spans="1:4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</row>
    <row r="45" spans="1:4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</row>
    <row r="46" spans="1:4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</row>
    <row r="47" spans="1:4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</row>
    <row r="48" spans="1:4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</row>
    <row r="49" spans="1:4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</row>
    <row r="50" spans="1:4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</row>
    <row r="51" spans="1:4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</row>
    <row r="52" spans="1:4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</row>
    <row r="53" spans="1:4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</row>
    <row r="54" spans="1:4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</row>
    <row r="55" spans="1:4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</row>
    <row r="56" spans="1:4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</row>
    <row r="57" spans="1:4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</row>
    <row r="58" spans="1:43" ht="16.5" x14ac:dyDescent="0.3">
      <c r="A58" s="9"/>
      <c r="B58" s="101"/>
      <c r="C58" s="102"/>
      <c r="D58" s="103"/>
      <c r="E58" s="156"/>
      <c r="AN58"/>
      <c r="AO58"/>
      <c r="AP58"/>
      <c r="AQ58"/>
    </row>
    <row r="59" spans="1:43" ht="16.5" x14ac:dyDescent="0.3">
      <c r="A59" s="9"/>
      <c r="B59" s="101"/>
      <c r="C59" s="102"/>
      <c r="D59" s="103"/>
      <c r="E59" s="156"/>
      <c r="AN59"/>
      <c r="AO59"/>
      <c r="AP59"/>
      <c r="AQ59"/>
    </row>
    <row r="60" spans="1:43" ht="16.5" x14ac:dyDescent="0.3">
      <c r="A60" s="9"/>
      <c r="B60" s="101"/>
      <c r="C60" s="102"/>
      <c r="D60" s="103"/>
      <c r="E60" s="156"/>
      <c r="AN60"/>
      <c r="AO60"/>
      <c r="AP60"/>
      <c r="AQ60"/>
    </row>
    <row r="61" spans="1:43" ht="16.5" x14ac:dyDescent="0.3">
      <c r="A61" s="9"/>
      <c r="B61" s="101"/>
      <c r="C61" s="102"/>
      <c r="D61" s="103"/>
      <c r="E61" s="156"/>
      <c r="AN61"/>
      <c r="AO61"/>
      <c r="AP61"/>
      <c r="AQ61"/>
    </row>
    <row r="62" spans="1:43" ht="16.5" x14ac:dyDescent="0.3">
      <c r="A62" s="9"/>
      <c r="B62" s="101"/>
      <c r="C62" s="102"/>
      <c r="D62" s="103"/>
      <c r="E62" s="156"/>
      <c r="AN62"/>
      <c r="AO62"/>
      <c r="AP62"/>
      <c r="AQ62"/>
    </row>
    <row r="63" spans="1:43" ht="16.5" x14ac:dyDescent="0.3">
      <c r="A63" s="9"/>
      <c r="B63" s="101"/>
      <c r="C63" s="102"/>
      <c r="D63" s="103"/>
      <c r="E63" s="156"/>
      <c r="AN63"/>
      <c r="AO63"/>
      <c r="AP63"/>
      <c r="AQ63"/>
    </row>
    <row r="64" spans="1:43" ht="16.5" x14ac:dyDescent="0.3">
      <c r="A64" s="9"/>
      <c r="B64" s="101"/>
      <c r="C64" s="102"/>
      <c r="D64" s="103"/>
      <c r="E64" s="156"/>
      <c r="AN64"/>
      <c r="AO64"/>
      <c r="AP64"/>
      <c r="AQ64"/>
    </row>
    <row r="65" spans="1:43" ht="16.5" x14ac:dyDescent="0.3">
      <c r="A65" s="9"/>
      <c r="B65" s="101"/>
      <c r="C65" s="102"/>
      <c r="D65" s="103"/>
      <c r="E65" s="156"/>
      <c r="AN65"/>
      <c r="AO65"/>
      <c r="AP65"/>
      <c r="AQ65"/>
    </row>
    <row r="66" spans="1:43" ht="16.5" x14ac:dyDescent="0.3">
      <c r="A66" s="9"/>
      <c r="B66" s="101"/>
      <c r="C66" s="102"/>
      <c r="D66" s="103"/>
      <c r="E66" s="156"/>
      <c r="AN66"/>
      <c r="AO66"/>
      <c r="AP66"/>
      <c r="AQ66"/>
    </row>
    <row r="67" spans="1:43" ht="16.5" x14ac:dyDescent="0.3">
      <c r="A67" s="9"/>
      <c r="B67" s="101"/>
      <c r="C67" s="102"/>
      <c r="D67" s="103"/>
      <c r="E67" s="156"/>
      <c r="AN67"/>
      <c r="AO67"/>
      <c r="AP67"/>
      <c r="AQ67"/>
    </row>
    <row r="68" spans="1:43" ht="16.5" x14ac:dyDescent="0.3">
      <c r="A68" s="9"/>
      <c r="B68" s="101"/>
      <c r="C68" s="102"/>
      <c r="D68" s="103"/>
      <c r="E68" s="156"/>
      <c r="AN68"/>
      <c r="AO68"/>
      <c r="AP68"/>
      <c r="AQ68"/>
    </row>
    <row r="69" spans="1:43" ht="16.5" x14ac:dyDescent="0.3">
      <c r="A69" s="9"/>
      <c r="B69" s="101"/>
      <c r="C69" s="102"/>
      <c r="D69" s="103"/>
      <c r="E69" s="156"/>
      <c r="AN69"/>
      <c r="AO69"/>
      <c r="AP69"/>
      <c r="AQ69"/>
    </row>
    <row r="70" spans="1:43" ht="16.5" x14ac:dyDescent="0.3">
      <c r="A70" s="9"/>
      <c r="B70" s="101"/>
      <c r="C70" s="102"/>
      <c r="D70" s="103"/>
      <c r="E70" s="156"/>
      <c r="AN70"/>
      <c r="AO70"/>
      <c r="AP70"/>
      <c r="AQ70"/>
    </row>
    <row r="71" spans="1:43" ht="16.5" x14ac:dyDescent="0.3">
      <c r="A71" s="9"/>
      <c r="B71" s="101"/>
      <c r="C71" s="102"/>
      <c r="D71" s="103"/>
      <c r="E71" s="156"/>
      <c r="AN71"/>
      <c r="AO71"/>
      <c r="AP71"/>
      <c r="AQ71"/>
    </row>
    <row r="72" spans="1:43" ht="16.5" x14ac:dyDescent="0.3">
      <c r="A72" s="9"/>
      <c r="B72" s="101"/>
      <c r="C72" s="102"/>
      <c r="D72" s="103"/>
      <c r="E72" s="156"/>
      <c r="AN72"/>
      <c r="AO72"/>
      <c r="AP72"/>
      <c r="AQ72"/>
    </row>
    <row r="73" spans="1:43" ht="16.5" x14ac:dyDescent="0.3">
      <c r="A73" s="9"/>
      <c r="B73" s="101"/>
      <c r="C73" s="102"/>
      <c r="D73" s="103"/>
      <c r="E73" s="156"/>
      <c r="AN73"/>
      <c r="AO73"/>
      <c r="AP73"/>
      <c r="AQ73"/>
    </row>
    <row r="74" spans="1:43" ht="16.5" x14ac:dyDescent="0.3">
      <c r="A74" s="9"/>
      <c r="B74" s="101"/>
      <c r="C74" s="102"/>
      <c r="D74" s="103"/>
      <c r="E74" s="156"/>
      <c r="AN74"/>
      <c r="AO74"/>
      <c r="AP74"/>
      <c r="AQ74"/>
    </row>
    <row r="75" spans="1:43" ht="16.5" x14ac:dyDescent="0.3">
      <c r="A75" s="9"/>
      <c r="B75" s="101"/>
      <c r="C75" s="102"/>
      <c r="D75" s="103"/>
      <c r="E75" s="156"/>
      <c r="AN75"/>
      <c r="AO75"/>
      <c r="AP75"/>
      <c r="AQ75"/>
    </row>
    <row r="76" spans="1:43" ht="16.5" x14ac:dyDescent="0.3">
      <c r="A76" s="9"/>
      <c r="B76" s="101"/>
      <c r="C76" s="102"/>
      <c r="D76" s="103"/>
      <c r="E76" s="156"/>
      <c r="AN76"/>
      <c r="AO76"/>
      <c r="AP76"/>
      <c r="AQ76"/>
    </row>
    <row r="77" spans="1:43" ht="16.5" x14ac:dyDescent="0.3">
      <c r="A77" s="9"/>
      <c r="B77" s="101"/>
      <c r="C77" s="102"/>
      <c r="D77" s="103"/>
      <c r="E77" s="156"/>
      <c r="AN77"/>
      <c r="AO77"/>
      <c r="AP77"/>
      <c r="AQ77"/>
    </row>
    <row r="78" spans="1:4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</row>
    <row r="79" spans="1:4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</row>
    <row r="80" spans="1:4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</row>
    <row r="81" spans="1:4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</row>
    <row r="82" spans="1:4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</row>
    <row r="83" spans="1:4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</row>
    <row r="84" spans="1:4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</row>
    <row r="85" spans="1:4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</row>
    <row r="86" spans="1:4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</row>
    <row r="87" spans="1:4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</row>
    <row r="88" spans="1:43" ht="16.5" x14ac:dyDescent="0.3">
      <c r="A88"/>
      <c r="B88" s="101">
        <f>SUM(B3:B86)</f>
        <v>1322</v>
      </c>
      <c r="C88" s="101">
        <f>SUM(C3:C86)</f>
        <v>1322</v>
      </c>
      <c r="D88" s="101">
        <f>SUM(D3:D86)</f>
        <v>1322</v>
      </c>
      <c r="E88" s="101">
        <f>SUM(E3:E86)</f>
        <v>1322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</row>
    <row r="89" spans="1:43" ht="16.5" x14ac:dyDescent="0.3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69">
        <f>A3</f>
        <v>1</v>
      </c>
      <c r="B98" s="69">
        <f>SUM(B$3:B3)</f>
        <v>65</v>
      </c>
      <c r="C98" s="69">
        <f>SUM(C$3:C3)</f>
        <v>20</v>
      </c>
      <c r="D98" s="69">
        <f>SUM(D$3:D3)</f>
        <v>20</v>
      </c>
      <c r="E98" s="69">
        <f>SUM(E$3:E3)</f>
        <v>42</v>
      </c>
    </row>
    <row r="99" spans="1:5" ht="16.5" x14ac:dyDescent="0.3">
      <c r="A99" s="69">
        <f>A4</f>
        <v>2</v>
      </c>
      <c r="B99" s="69">
        <f>SUM(B$3:B4)</f>
        <v>96</v>
      </c>
      <c r="C99" s="69">
        <f>SUM(C$3:C4)</f>
        <v>41</v>
      </c>
      <c r="D99" s="69">
        <f>SUM(D$3:D4)</f>
        <v>53</v>
      </c>
      <c r="E99" s="69">
        <f>SUM(E$3:E4)</f>
        <v>115</v>
      </c>
    </row>
    <row r="100" spans="1:5" ht="16.5" x14ac:dyDescent="0.3">
      <c r="A100" s="69">
        <f>A5</f>
        <v>3</v>
      </c>
      <c r="B100" s="69">
        <f>SUM(B$3:B5)</f>
        <v>133</v>
      </c>
      <c r="C100" s="69">
        <f>SUM(C$3:C5)</f>
        <v>68</v>
      </c>
      <c r="D100" s="69">
        <f>SUM(D$3:D5)</f>
        <v>95</v>
      </c>
      <c r="E100" s="69">
        <f>SUM(E$3:E5)</f>
        <v>161</v>
      </c>
    </row>
    <row r="101" spans="1:5" ht="16.5" x14ac:dyDescent="0.3">
      <c r="A101" s="69">
        <f>A6</f>
        <v>4</v>
      </c>
      <c r="B101" s="69">
        <f>SUM(B$3:B6)</f>
        <v>192</v>
      </c>
      <c r="C101" s="69">
        <f>SUM(C$3:C6)</f>
        <v>99</v>
      </c>
      <c r="D101" s="69">
        <f>SUM(D$3:D6)</f>
        <v>116</v>
      </c>
      <c r="E101" s="69">
        <f>SUM(E$3:E6)</f>
        <v>205</v>
      </c>
    </row>
    <row r="102" spans="1:5" ht="16.5" x14ac:dyDescent="0.3">
      <c r="A102" s="69">
        <f>A7</f>
        <v>5</v>
      </c>
      <c r="B102" s="69">
        <f>SUM(B$3:B7)</f>
        <v>234</v>
      </c>
      <c r="C102" s="69">
        <f>SUM(C$3:C7)</f>
        <v>132</v>
      </c>
      <c r="D102" s="69">
        <f>SUM(D$3:D7)</f>
        <v>153</v>
      </c>
      <c r="E102" s="69">
        <f>SUM(E$3:E7)</f>
        <v>226</v>
      </c>
    </row>
    <row r="103" spans="1:5" ht="16.5" x14ac:dyDescent="0.3">
      <c r="A103" s="69">
        <f>A8</f>
        <v>6</v>
      </c>
      <c r="B103" s="69">
        <f>SUM(B$3:B8)</f>
        <v>281</v>
      </c>
      <c r="C103" s="69">
        <f>SUM(C$3:C8)</f>
        <v>165</v>
      </c>
      <c r="D103" s="69">
        <f>SUM(D$3:D8)</f>
        <v>190</v>
      </c>
      <c r="E103" s="69">
        <f>SUM(E$3:E8)</f>
        <v>291</v>
      </c>
    </row>
    <row r="104" spans="1:5" ht="16.5" x14ac:dyDescent="0.3">
      <c r="A104" s="69">
        <f>A9</f>
        <v>7</v>
      </c>
      <c r="B104" s="69">
        <f>SUM(B$3:B9)</f>
        <v>314</v>
      </c>
      <c r="C104" s="69">
        <f>SUM(C$3:C9)</f>
        <v>199</v>
      </c>
      <c r="D104" s="69">
        <f>SUM(D$3:D9)</f>
        <v>243</v>
      </c>
      <c r="E104" s="69">
        <f>SUM(E$3:E9)</f>
        <v>338</v>
      </c>
    </row>
    <row r="105" spans="1:5" ht="16.5" x14ac:dyDescent="0.3">
      <c r="A105" s="69">
        <f>A10</f>
        <v>8</v>
      </c>
      <c r="B105" s="69">
        <f>SUM(B$3:B10)</f>
        <v>360</v>
      </c>
      <c r="C105" s="69">
        <f>SUM(C$3:C10)</f>
        <v>236</v>
      </c>
      <c r="D105" s="69">
        <f>SUM(D$3:D10)</f>
        <v>276</v>
      </c>
      <c r="E105" s="69">
        <f>SUM(E$3:E10)</f>
        <v>376</v>
      </c>
    </row>
    <row r="106" spans="1:5" ht="16.5" x14ac:dyDescent="0.3">
      <c r="A106" s="69">
        <f>A11</f>
        <v>9</v>
      </c>
      <c r="B106" s="69">
        <f>SUM(B$3:B11)</f>
        <v>381</v>
      </c>
      <c r="C106" s="69">
        <f>SUM(C$3:C11)</f>
        <v>273</v>
      </c>
      <c r="D106" s="69">
        <f>SUM(D$3:D11)</f>
        <v>317</v>
      </c>
      <c r="E106" s="69">
        <f>SUM(E$3:E11)</f>
        <v>407</v>
      </c>
    </row>
    <row r="107" spans="1:5" ht="16.5" x14ac:dyDescent="0.3">
      <c r="A107" s="69">
        <f>A12</f>
        <v>10</v>
      </c>
      <c r="B107" s="69">
        <f>SUM(B$3:B12)</f>
        <v>401</v>
      </c>
      <c r="C107" s="69">
        <f>SUM(C$3:C12)</f>
        <v>311</v>
      </c>
      <c r="D107" s="69">
        <f>SUM(D$3:D12)</f>
        <v>364</v>
      </c>
      <c r="E107" s="69">
        <f>SUM(E$3:E12)</f>
        <v>456</v>
      </c>
    </row>
    <row r="108" spans="1:5" ht="16.5" x14ac:dyDescent="0.3">
      <c r="A108" s="69">
        <f>A13</f>
        <v>11</v>
      </c>
      <c r="B108" s="69">
        <f>SUM(B$3:B13)</f>
        <v>439</v>
      </c>
      <c r="C108" s="69">
        <f>SUM(C$3:C13)</f>
        <v>349</v>
      </c>
      <c r="D108" s="69">
        <f>SUM(D$3:D13)</f>
        <v>422</v>
      </c>
      <c r="E108" s="69">
        <f>SUM(E$3:E13)</f>
        <v>506</v>
      </c>
    </row>
    <row r="109" spans="1:5" ht="16.5" x14ac:dyDescent="0.3">
      <c r="A109" s="69">
        <f>A14</f>
        <v>12</v>
      </c>
      <c r="B109" s="69">
        <f>SUM(B$3:B14)</f>
        <v>472</v>
      </c>
      <c r="C109" s="69">
        <f>SUM(C$3:C14)</f>
        <v>390</v>
      </c>
      <c r="D109" s="69">
        <f>SUM(D$3:D14)</f>
        <v>449</v>
      </c>
      <c r="E109" s="69">
        <f>SUM(E$3:E14)</f>
        <v>543</v>
      </c>
    </row>
    <row r="110" spans="1:5" ht="16.5" x14ac:dyDescent="0.3">
      <c r="A110" s="69">
        <f>A15</f>
        <v>13</v>
      </c>
      <c r="B110" s="69">
        <f>SUM(B$3:B15)</f>
        <v>513</v>
      </c>
      <c r="C110" s="69">
        <f>SUM(C$3:C15)</f>
        <v>432</v>
      </c>
      <c r="D110" s="69">
        <f>SUM(D$3:D15)</f>
        <v>499</v>
      </c>
      <c r="E110" s="69">
        <f>SUM(E$3:E15)</f>
        <v>570</v>
      </c>
    </row>
    <row r="111" spans="1:5" ht="16.5" x14ac:dyDescent="0.3">
      <c r="A111" s="69">
        <f>A16</f>
        <v>14</v>
      </c>
      <c r="B111" s="69">
        <f>SUM(B$3:B16)</f>
        <v>571</v>
      </c>
      <c r="C111" s="69">
        <f>SUM(C$3:C16)</f>
        <v>476</v>
      </c>
      <c r="D111" s="69">
        <f>SUM(D$3:D16)</f>
        <v>545</v>
      </c>
      <c r="E111" s="69">
        <f>SUM(E$3:E16)</f>
        <v>633</v>
      </c>
    </row>
    <row r="112" spans="1:5" ht="16.5" x14ac:dyDescent="0.3">
      <c r="A112" s="69">
        <f>A17</f>
        <v>15</v>
      </c>
      <c r="B112" s="69">
        <f>SUM(B$3:B17)</f>
        <v>634</v>
      </c>
      <c r="C112" s="69">
        <f>SUM(C$3:C17)</f>
        <v>522</v>
      </c>
      <c r="D112" s="69">
        <f>SUM(D$3:D17)</f>
        <v>598</v>
      </c>
      <c r="E112" s="69">
        <f>SUM(E$3:E17)</f>
        <v>725</v>
      </c>
    </row>
    <row r="113" spans="1:5" ht="16.5" x14ac:dyDescent="0.3">
      <c r="A113" s="69">
        <f>A18</f>
        <v>16</v>
      </c>
      <c r="B113" s="69">
        <f>SUM(B$3:B18)</f>
        <v>683</v>
      </c>
      <c r="C113" s="69">
        <f>SUM(C$3:C18)</f>
        <v>569</v>
      </c>
      <c r="D113" s="69">
        <f>SUM(D$3:D18)</f>
        <v>636</v>
      </c>
      <c r="E113" s="69">
        <f>SUM(E$3:E18)</f>
        <v>763</v>
      </c>
    </row>
    <row r="114" spans="1:5" ht="16.5" x14ac:dyDescent="0.3">
      <c r="A114" s="69">
        <f>A19</f>
        <v>17</v>
      </c>
      <c r="B114" s="69">
        <f>SUM(B$3:B19)</f>
        <v>736</v>
      </c>
      <c r="C114" s="69">
        <f>SUM(C$3:C19)</f>
        <v>618</v>
      </c>
      <c r="D114" s="69">
        <f>SUM(D$3:D19)</f>
        <v>680</v>
      </c>
      <c r="E114" s="69">
        <f>SUM(E$3:E19)</f>
        <v>797</v>
      </c>
    </row>
    <row r="115" spans="1:5" ht="16.5" x14ac:dyDescent="0.3">
      <c r="A115" s="69">
        <f>A20</f>
        <v>18</v>
      </c>
      <c r="B115" s="69">
        <f>SUM(B$3:B20)</f>
        <v>786</v>
      </c>
      <c r="C115" s="69">
        <f>SUM(C$3:C20)</f>
        <v>668</v>
      </c>
      <c r="D115" s="69">
        <f>SUM(D$3:D20)</f>
        <v>740</v>
      </c>
      <c r="E115" s="69">
        <f>SUM(E$3:E20)</f>
        <v>855</v>
      </c>
    </row>
    <row r="116" spans="1:5" ht="16.5" x14ac:dyDescent="0.3">
      <c r="A116" s="69">
        <f>A21</f>
        <v>19</v>
      </c>
      <c r="B116" s="69">
        <f>SUM(B$3:B21)</f>
        <v>859</v>
      </c>
      <c r="C116" s="69">
        <f>SUM(C$3:C21)</f>
        <v>721</v>
      </c>
      <c r="D116" s="69">
        <f>SUM(D$3:D21)</f>
        <v>805</v>
      </c>
      <c r="E116" s="69">
        <f>SUM(E$3:E21)</f>
        <v>908</v>
      </c>
    </row>
    <row r="117" spans="1:5" ht="16.5" x14ac:dyDescent="0.3">
      <c r="A117" s="69">
        <f>A22</f>
        <v>20</v>
      </c>
      <c r="B117" s="69">
        <f>SUM(B$3:B22)</f>
        <v>903</v>
      </c>
      <c r="C117" s="69">
        <f>SUM(C$3:C22)</f>
        <v>774</v>
      </c>
      <c r="D117" s="69">
        <f>SUM(D$3:D22)</f>
        <v>836</v>
      </c>
      <c r="E117" s="69">
        <f>SUM(E$3:E22)</f>
        <v>949</v>
      </c>
    </row>
    <row r="118" spans="1:5" ht="16.5" x14ac:dyDescent="0.3">
      <c r="A118" s="69">
        <f>A23</f>
        <v>21</v>
      </c>
      <c r="B118" s="69">
        <f>SUM(B$3:B23)</f>
        <v>937</v>
      </c>
      <c r="C118" s="69">
        <f>SUM(C$3:C23)</f>
        <v>832</v>
      </c>
      <c r="D118" s="69">
        <f>SUM(D$3:D23)</f>
        <v>870</v>
      </c>
      <c r="E118" s="69">
        <f>SUM(E$3:E23)</f>
        <v>969</v>
      </c>
    </row>
    <row r="119" spans="1:5" ht="16.5" x14ac:dyDescent="0.3">
      <c r="A119" s="69">
        <f>A24</f>
        <v>22</v>
      </c>
      <c r="B119" s="69">
        <f>SUM(B$3:B24)</f>
        <v>997</v>
      </c>
      <c r="C119" s="69">
        <f>SUM(C$3:C24)</f>
        <v>891</v>
      </c>
      <c r="D119" s="69">
        <f>SUM(D$3:D24)</f>
        <v>933</v>
      </c>
      <c r="E119" s="69">
        <f>SUM(E$3:E24)</f>
        <v>1029</v>
      </c>
    </row>
    <row r="120" spans="1:5" ht="16.5" x14ac:dyDescent="0.3">
      <c r="A120" s="69">
        <f>A25</f>
        <v>23</v>
      </c>
      <c r="B120" s="69">
        <f>SUM(B$3:B25)</f>
        <v>1089</v>
      </c>
      <c r="C120" s="69">
        <f>SUM(C$3:C25)</f>
        <v>951</v>
      </c>
      <c r="D120" s="69">
        <f>SUM(D$3:D25)</f>
        <v>1006</v>
      </c>
      <c r="E120" s="69">
        <f>SUM(E$3:E25)</f>
        <v>1088</v>
      </c>
    </row>
    <row r="121" spans="1:5" ht="16.5" x14ac:dyDescent="0.3">
      <c r="A121" s="69">
        <f>A26</f>
        <v>24</v>
      </c>
      <c r="B121" s="69">
        <f>SUM(B$3:B26)</f>
        <v>1167</v>
      </c>
      <c r="C121" s="69">
        <f>SUM(C$3:C26)</f>
        <v>1014</v>
      </c>
      <c r="D121" s="69">
        <f>SUM(D$3:D26)</f>
        <v>1055</v>
      </c>
      <c r="E121" s="69">
        <f>SUM(E$3:E26)</f>
        <v>1121</v>
      </c>
    </row>
    <row r="122" spans="1:5" ht="16.5" x14ac:dyDescent="0.3">
      <c r="A122" s="69">
        <f>A27</f>
        <v>25</v>
      </c>
      <c r="B122" s="69">
        <f>SUM(B$3:B27)</f>
        <v>1194</v>
      </c>
      <c r="C122" s="69">
        <f>SUM(C$3:C27)</f>
        <v>1079</v>
      </c>
      <c r="D122" s="69">
        <f>SUM(D$3:D27)</f>
        <v>1093</v>
      </c>
      <c r="E122" s="69">
        <f>SUM(E$3:E27)</f>
        <v>1154</v>
      </c>
    </row>
    <row r="123" spans="1:5" ht="16.5" x14ac:dyDescent="0.3">
      <c r="A123" s="69">
        <f>A28</f>
        <v>26</v>
      </c>
      <c r="B123" s="69">
        <f>SUM(B$3:B28)</f>
        <v>1232</v>
      </c>
      <c r="C123" s="69">
        <f>SUM(C$3:C28)</f>
        <v>1152</v>
      </c>
      <c r="D123" s="69">
        <f>SUM(D$3:D28)</f>
        <v>1171</v>
      </c>
      <c r="E123" s="69">
        <f>SUM(E$3:E28)</f>
        <v>1207</v>
      </c>
    </row>
    <row r="124" spans="1:5" ht="16.5" x14ac:dyDescent="0.3">
      <c r="A124" s="69">
        <f>A29</f>
        <v>27</v>
      </c>
      <c r="B124" s="69">
        <f>SUM(B$3:B29)</f>
        <v>1269</v>
      </c>
      <c r="C124" s="69">
        <f>SUM(C$3:C29)</f>
        <v>1230</v>
      </c>
      <c r="D124" s="69">
        <f>SUM(D$3:D29)</f>
        <v>1263</v>
      </c>
      <c r="E124" s="69">
        <f>SUM(E$3:E29)</f>
        <v>1285</v>
      </c>
    </row>
    <row r="125" spans="1:5" ht="16.5" x14ac:dyDescent="0.3">
      <c r="A125" s="69">
        <f>A30</f>
        <v>28</v>
      </c>
      <c r="B125" s="69">
        <f>SUM(B$3:B30)</f>
        <v>1322</v>
      </c>
      <c r="C125" s="69">
        <f>SUM(C$3:C30)</f>
        <v>1322</v>
      </c>
      <c r="D125" s="69">
        <f>SUM(D$3:D30)</f>
        <v>1322</v>
      </c>
      <c r="E125" s="69">
        <f>SUM(E$3:E30)</f>
        <v>1322</v>
      </c>
    </row>
    <row r="126" spans="1:5" ht="16.5" x14ac:dyDescent="0.3">
      <c r="A126" s="69"/>
      <c r="B126" s="69"/>
      <c r="C126" s="69"/>
      <c r="D126" s="69"/>
      <c r="E126" s="69"/>
    </row>
    <row r="127" spans="1:5" ht="16.5" x14ac:dyDescent="0.3">
      <c r="A127" s="69"/>
      <c r="B127" s="69"/>
      <c r="C127" s="69"/>
      <c r="D127" s="69"/>
      <c r="E127" s="69"/>
    </row>
    <row r="128" spans="1:5" ht="16.5" x14ac:dyDescent="0.3">
      <c r="A128" s="69"/>
      <c r="B128" s="69"/>
      <c r="C128" s="69"/>
      <c r="D128" s="69"/>
      <c r="E128" s="69"/>
    </row>
    <row r="129" spans="1:5" ht="16.5" x14ac:dyDescent="0.3">
      <c r="A129" s="69"/>
      <c r="B129" s="69"/>
      <c r="C129" s="69"/>
      <c r="D129" s="69"/>
      <c r="E129" s="69"/>
    </row>
    <row r="130" spans="1:5" ht="16.5" x14ac:dyDescent="0.3">
      <c r="A130" s="69"/>
      <c r="B130" s="69"/>
      <c r="C130" s="69"/>
      <c r="D130" s="69"/>
      <c r="E130" s="69"/>
    </row>
    <row r="131" spans="1:5" ht="16.5" x14ac:dyDescent="0.3">
      <c r="A131" s="69"/>
      <c r="B131" s="69"/>
      <c r="C131" s="69"/>
      <c r="D131" s="69"/>
      <c r="E131" s="69"/>
    </row>
    <row r="132" spans="1:5" ht="16.5" x14ac:dyDescent="0.3">
      <c r="A132" s="69"/>
      <c r="B132" s="69"/>
      <c r="C132" s="69"/>
      <c r="D132" s="69"/>
      <c r="E132" s="69"/>
    </row>
    <row r="133" spans="1:5" ht="16.5" x14ac:dyDescent="0.3">
      <c r="A133" s="69"/>
      <c r="B133" s="69"/>
      <c r="C133" s="69"/>
      <c r="D133" s="69"/>
      <c r="E133" s="69"/>
    </row>
    <row r="134" spans="1:5" ht="16.5" x14ac:dyDescent="0.3">
      <c r="A134" s="69"/>
      <c r="B134" s="69"/>
      <c r="C134" s="69"/>
      <c r="D134" s="69"/>
      <c r="E134" s="69"/>
    </row>
    <row r="135" spans="1:5" ht="16.5" x14ac:dyDescent="0.3">
      <c r="A135" s="69"/>
      <c r="B135" s="69"/>
      <c r="C135" s="69"/>
      <c r="D135" s="69"/>
      <c r="E135" s="69"/>
    </row>
    <row r="136" spans="1:5" ht="16.5" x14ac:dyDescent="0.3">
      <c r="A136" s="69"/>
      <c r="B136" s="69"/>
      <c r="C136" s="69"/>
      <c r="D136" s="69"/>
      <c r="E136" s="69"/>
    </row>
    <row r="137" spans="1:5" ht="16.5" x14ac:dyDescent="0.3">
      <c r="A137" s="69"/>
      <c r="B137" s="69"/>
      <c r="C137" s="69"/>
      <c r="D137" s="69"/>
      <c r="E137" s="69"/>
    </row>
    <row r="138" spans="1:5" ht="16.5" x14ac:dyDescent="0.3">
      <c r="A138" s="69"/>
      <c r="B138" s="69"/>
      <c r="C138" s="69"/>
      <c r="D138" s="69"/>
      <c r="E138" s="69"/>
    </row>
    <row r="139" spans="1:5" ht="16.5" x14ac:dyDescent="0.3">
      <c r="A139" s="69"/>
      <c r="B139" s="69"/>
      <c r="C139" s="69"/>
      <c r="D139" s="69"/>
      <c r="E139" s="69"/>
    </row>
    <row r="140" spans="1:5" ht="16.5" x14ac:dyDescent="0.3">
      <c r="A140" s="69"/>
      <c r="B140" s="69"/>
      <c r="C140" s="69"/>
      <c r="D140" s="69"/>
      <c r="E140" s="69"/>
    </row>
    <row r="141" spans="1:5" ht="16.5" x14ac:dyDescent="0.3">
      <c r="A141" s="69"/>
      <c r="B141" s="69"/>
      <c r="C141" s="69"/>
      <c r="D141" s="69"/>
      <c r="E141" s="69"/>
    </row>
    <row r="142" spans="1:5" ht="16.5" x14ac:dyDescent="0.3">
      <c r="A142" s="69"/>
      <c r="B142" s="69"/>
      <c r="C142" s="69"/>
      <c r="D142" s="69"/>
      <c r="E142" s="69"/>
    </row>
    <row r="143" spans="1:5" ht="16.5" x14ac:dyDescent="0.3">
      <c r="A143" s="69"/>
      <c r="B143" s="69"/>
      <c r="C143" s="69"/>
      <c r="D143" s="69"/>
      <c r="E143" s="69"/>
    </row>
    <row r="144" spans="1:5" ht="16.5" x14ac:dyDescent="0.3">
      <c r="A144" s="69"/>
      <c r="B144" s="69"/>
      <c r="C144" s="69"/>
      <c r="D144" s="69"/>
      <c r="E144" s="69"/>
    </row>
    <row r="145" spans="1:5" ht="16.5" x14ac:dyDescent="0.3">
      <c r="A145" s="69"/>
      <c r="B145" s="69"/>
      <c r="C145" s="69"/>
      <c r="D145" s="69"/>
      <c r="E145" s="69"/>
    </row>
    <row r="146" spans="1:5" ht="16.5" x14ac:dyDescent="0.3">
      <c r="A146" s="69"/>
      <c r="B146" s="69"/>
      <c r="C146" s="69"/>
      <c r="D146" s="69"/>
      <c r="E146" s="69"/>
    </row>
    <row r="147" spans="1:5" ht="16.5" x14ac:dyDescent="0.3">
      <c r="A147" s="69"/>
      <c r="B147" s="69"/>
      <c r="C147" s="69"/>
      <c r="D147" s="69"/>
      <c r="E147" s="69"/>
    </row>
    <row r="148" spans="1:5" ht="16.5" x14ac:dyDescent="0.3">
      <c r="A148" s="69"/>
      <c r="B148" s="69"/>
      <c r="C148" s="69"/>
      <c r="D148" s="69"/>
      <c r="E148" s="69"/>
    </row>
    <row r="149" spans="1:5" ht="16.5" x14ac:dyDescent="0.3">
      <c r="A149" s="69"/>
      <c r="B149" s="69"/>
      <c r="C149" s="69"/>
      <c r="D149" s="69"/>
      <c r="E149" s="69"/>
    </row>
    <row r="150" spans="1:5" ht="16.5" x14ac:dyDescent="0.3">
      <c r="A150" s="69"/>
      <c r="B150" s="69"/>
      <c r="C150" s="69"/>
      <c r="D150" s="69"/>
      <c r="E150" s="69"/>
    </row>
    <row r="151" spans="1:5" ht="16.5" x14ac:dyDescent="0.3">
      <c r="A151" s="69"/>
      <c r="B151" s="69"/>
      <c r="C151" s="69"/>
      <c r="D151" s="69"/>
      <c r="E151" s="69"/>
    </row>
    <row r="152" spans="1:5" ht="16.5" x14ac:dyDescent="0.3">
      <c r="A152" s="69"/>
      <c r="B152" s="69"/>
      <c r="C152" s="69"/>
      <c r="D152" s="69"/>
      <c r="E152" s="69"/>
    </row>
    <row r="153" spans="1:5" ht="16.5" x14ac:dyDescent="0.3">
      <c r="A153" s="69"/>
      <c r="B153" s="69"/>
      <c r="C153" s="69"/>
      <c r="D153" s="69"/>
      <c r="E153" s="69"/>
    </row>
    <row r="154" spans="1:5" ht="16.5" x14ac:dyDescent="0.3">
      <c r="A154" s="69"/>
      <c r="B154" s="69"/>
      <c r="C154" s="69"/>
      <c r="D154" s="69"/>
      <c r="E154" s="69"/>
    </row>
    <row r="155" spans="1:5" ht="16.5" x14ac:dyDescent="0.3">
      <c r="A155" s="69"/>
      <c r="B155" s="69"/>
      <c r="C155" s="69"/>
      <c r="D155" s="69"/>
      <c r="E155" s="69"/>
    </row>
    <row r="156" spans="1:5" ht="16.5" x14ac:dyDescent="0.3">
      <c r="A156" s="69"/>
      <c r="B156" s="69"/>
      <c r="C156" s="69"/>
      <c r="D156" s="69"/>
      <c r="E156" s="69"/>
    </row>
    <row r="157" spans="1:5" ht="16.5" x14ac:dyDescent="0.3">
      <c r="A157" s="69"/>
      <c r="B157" s="69"/>
      <c r="C157" s="69"/>
      <c r="D157" s="69"/>
      <c r="E157" s="69"/>
    </row>
    <row r="158" spans="1:5" ht="16.5" x14ac:dyDescent="0.3">
      <c r="A158" s="69"/>
      <c r="B158" s="69"/>
      <c r="C158" s="69"/>
      <c r="D158" s="69"/>
      <c r="E158" s="69"/>
    </row>
    <row r="159" spans="1:5" ht="16.5" x14ac:dyDescent="0.3">
      <c r="A159" s="69"/>
      <c r="B159" s="69"/>
      <c r="C159" s="69"/>
      <c r="D159" s="69"/>
      <c r="E159" s="69"/>
    </row>
    <row r="160" spans="1:5" ht="16.5" x14ac:dyDescent="0.3">
      <c r="A160" s="69"/>
      <c r="B160" s="69"/>
      <c r="C160" s="69"/>
      <c r="D160" s="69"/>
      <c r="E160" s="69"/>
    </row>
    <row r="161" spans="1:5" ht="16.5" x14ac:dyDescent="0.3">
      <c r="A161" s="69"/>
      <c r="B161" s="69"/>
      <c r="C161" s="69"/>
      <c r="D161" s="69"/>
      <c r="E161" s="69"/>
    </row>
    <row r="162" spans="1:5" ht="16.5" x14ac:dyDescent="0.3">
      <c r="A162" s="69"/>
      <c r="B162" s="69"/>
      <c r="C162" s="69"/>
      <c r="D162" s="69"/>
      <c r="E162" s="69"/>
    </row>
    <row r="163" spans="1:5" ht="16.5" x14ac:dyDescent="0.3">
      <c r="A163" s="69"/>
      <c r="B163" s="69"/>
      <c r="C163" s="69"/>
      <c r="D163" s="69"/>
      <c r="E163" s="69"/>
    </row>
    <row r="164" spans="1:5" ht="16.5" x14ac:dyDescent="0.3">
      <c r="A164" s="69"/>
      <c r="B164" s="69"/>
      <c r="C164" s="69"/>
      <c r="D164" s="69"/>
      <c r="E164" s="69"/>
    </row>
    <row r="165" spans="1:5" ht="16.5" x14ac:dyDescent="0.3">
      <c r="A165" s="69"/>
      <c r="B165" s="69"/>
      <c r="C165" s="69"/>
      <c r="D165" s="69"/>
      <c r="E165" s="69"/>
    </row>
    <row r="166" spans="1:5" ht="16.5" x14ac:dyDescent="0.3">
      <c r="A166" s="69"/>
      <c r="B166" s="69"/>
      <c r="C166" s="69"/>
      <c r="D166" s="69"/>
      <c r="E166" s="69"/>
    </row>
    <row r="167" spans="1:5" ht="16.5" x14ac:dyDescent="0.3">
      <c r="A167" s="69"/>
      <c r="B167" s="69"/>
      <c r="C167" s="69"/>
      <c r="D167" s="69"/>
      <c r="E167" s="69"/>
    </row>
    <row r="168" spans="1:5" ht="16.5" x14ac:dyDescent="0.3">
      <c r="A168" s="69"/>
      <c r="B168" s="69"/>
      <c r="C168" s="69"/>
      <c r="D168" s="69"/>
      <c r="E168" s="69"/>
    </row>
    <row r="169" spans="1:5" ht="16.5" x14ac:dyDescent="0.3">
      <c r="A169" s="69"/>
      <c r="B169" s="69"/>
      <c r="C169" s="69"/>
      <c r="D169" s="69"/>
      <c r="E169" s="69"/>
    </row>
    <row r="170" spans="1:5" ht="16.5" x14ac:dyDescent="0.3">
      <c r="A170" s="69"/>
      <c r="B170" s="69"/>
      <c r="C170" s="69"/>
      <c r="D170" s="69"/>
      <c r="E170" s="69"/>
    </row>
    <row r="171" spans="1:5" ht="16.5" x14ac:dyDescent="0.3">
      <c r="A171" s="69"/>
      <c r="B171" s="69"/>
      <c r="C171" s="69"/>
      <c r="D171" s="69"/>
      <c r="E171" s="69"/>
    </row>
    <row r="172" spans="1:5" ht="16.5" x14ac:dyDescent="0.3">
      <c r="A172" s="69"/>
      <c r="B172" s="69"/>
      <c r="C172" s="69"/>
      <c r="D172" s="69"/>
      <c r="E172" s="69"/>
    </row>
    <row r="173" spans="1:5" ht="16.5" x14ac:dyDescent="0.3">
      <c r="A173" s="69"/>
      <c r="B173" s="69"/>
      <c r="C173" s="69"/>
      <c r="D173" s="69"/>
      <c r="E173" s="69"/>
    </row>
    <row r="174" spans="1:5" ht="16.5" x14ac:dyDescent="0.3">
      <c r="A174" s="69"/>
      <c r="B174" s="69"/>
      <c r="C174" s="69"/>
      <c r="D174" s="69"/>
      <c r="E174" s="69"/>
    </row>
    <row r="175" spans="1:5" ht="16.5" x14ac:dyDescent="0.3">
      <c r="A175" s="69"/>
      <c r="B175" s="69"/>
      <c r="C175" s="69"/>
      <c r="D175" s="69"/>
      <c r="E175" s="69"/>
    </row>
    <row r="176" spans="1:5" ht="16.5" x14ac:dyDescent="0.3">
      <c r="A176" s="69"/>
      <c r="B176" s="69"/>
      <c r="C176" s="69"/>
      <c r="D176" s="69"/>
      <c r="E176" s="69"/>
    </row>
    <row r="177" spans="1:5" ht="16.5" x14ac:dyDescent="0.3">
      <c r="A177" s="69"/>
      <c r="B177" s="69"/>
      <c r="C177" s="69"/>
      <c r="D177" s="69"/>
      <c r="E177" s="69"/>
    </row>
    <row r="178" spans="1:5" ht="16.5" x14ac:dyDescent="0.3">
      <c r="A178" s="69"/>
      <c r="B178" s="69"/>
      <c r="C178" s="69"/>
      <c r="D178" s="69"/>
      <c r="E178" s="69"/>
    </row>
    <row r="179" spans="1:5" ht="16.5" x14ac:dyDescent="0.3">
      <c r="A179" s="69"/>
      <c r="B179" s="69"/>
      <c r="C179" s="69"/>
      <c r="D179" s="69"/>
      <c r="E179" s="69"/>
    </row>
    <row r="180" spans="1:5" ht="16.5" x14ac:dyDescent="0.3">
      <c r="A180" s="69"/>
      <c r="B180" s="69"/>
      <c r="C180" s="69"/>
      <c r="D180" s="69"/>
      <c r="E180" s="69"/>
    </row>
    <row r="181" spans="1:5" ht="16.5" x14ac:dyDescent="0.3">
      <c r="A181" s="69"/>
      <c r="B181" s="69"/>
      <c r="C181" s="69"/>
      <c r="D181" s="69"/>
      <c r="E181" s="69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21 - 28</v>
      </c>
      <c r="G2" s="180">
        <f>Y4</f>
        <v>21</v>
      </c>
      <c r="H2" s="97">
        <f>G2+$Y$3</f>
        <v>28</v>
      </c>
      <c r="I2" s="151">
        <f>COUNTIF($B$3:$B$86, "&lt;"&amp;H2)</f>
        <v>1</v>
      </c>
      <c r="J2" s="98">
        <f>I2</f>
        <v>1</v>
      </c>
      <c r="K2" s="99">
        <f>J2/$J$15</f>
        <v>3.5714285714285712E-2</v>
      </c>
      <c r="L2" s="100">
        <f>I2/$J$15</f>
        <v>3.5714285714285712E-2</v>
      </c>
      <c r="N2" s="179" t="s">
        <v>12</v>
      </c>
      <c r="O2" s="178">
        <f>AVERAGE($B$3:$B$86)</f>
        <v>48.642857142857146</v>
      </c>
      <c r="P2" s="178">
        <f>AVERAGE($B$3:$B$86)</f>
        <v>48.642857142857146</v>
      </c>
      <c r="Q2" s="178">
        <f>AVERAGE($B$3:$B$86)</f>
        <v>48.642857142857146</v>
      </c>
      <c r="R2" s="178">
        <f>AVERAGE($D$3:$D$86)</f>
        <v>48.642857142857146</v>
      </c>
      <c r="V2" s="86" t="s">
        <v>101</v>
      </c>
      <c r="Y2" s="86">
        <f>ROUND(O6/10,0)</f>
        <v>7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63</v>
      </c>
      <c r="C3" s="102">
        <v>21</v>
      </c>
      <c r="D3" s="103">
        <v>32</v>
      </c>
      <c r="E3" s="156">
        <v>34</v>
      </c>
      <c r="F3" s="105" t="str">
        <f>G3&amp;" - "&amp;H3</f>
        <v>28 - 35</v>
      </c>
      <c r="G3" s="106">
        <f>H2</f>
        <v>28</v>
      </c>
      <c r="H3" s="107">
        <f>G3+$Y$3</f>
        <v>35</v>
      </c>
      <c r="I3" s="151">
        <f>COUNTIF($B$3:$B$86, "&lt;"&amp;H3)</f>
        <v>4</v>
      </c>
      <c r="J3" s="173">
        <f>I3-I2</f>
        <v>3</v>
      </c>
      <c r="K3" s="137">
        <f>J3/$J$15</f>
        <v>0.10714285714285714</v>
      </c>
      <c r="L3" s="110">
        <f>I3/$J$15</f>
        <v>0.14285714285714285</v>
      </c>
      <c r="N3" s="143" t="s">
        <v>98</v>
      </c>
      <c r="O3" s="149">
        <f>MEDIAN(B$3:B$86)</f>
        <v>44.5</v>
      </c>
      <c r="P3" s="149">
        <f>MEDIAN(C$3:C$86)</f>
        <v>44.5</v>
      </c>
      <c r="Q3" s="149">
        <f>MEDIAN(D$3:D$86)</f>
        <v>44.5</v>
      </c>
      <c r="R3" s="149">
        <f>MEDIAN(E$3:E$86)</f>
        <v>44.5</v>
      </c>
      <c r="V3" s="86" t="s">
        <v>102</v>
      </c>
      <c r="Y3" s="86">
        <f>ROUND(Y2,-LEN(Y2)+1)</f>
        <v>7</v>
      </c>
      <c r="AN3" s="89">
        <v>1</v>
      </c>
      <c r="AO3" s="89">
        <f ca="1">ABS(_xlfn.NORM.INV(RAND(),$AQ$1,$AS$1))</f>
        <v>37.395694158431311</v>
      </c>
      <c r="AP3" s="89">
        <f ca="1">SMALL($AO$3:$AO$30,ROWS(AO$3:AO3))</f>
        <v>13.953288119780895</v>
      </c>
      <c r="AQ3" s="111">
        <f ca="1">AR3+RAND()</f>
        <v>1.0327601345232069</v>
      </c>
      <c r="AR3" s="111">
        <v>1</v>
      </c>
      <c r="AS3" s="78">
        <f ca="1">ROUNDUP(AP3*AQ3,0)</f>
        <v>15</v>
      </c>
      <c r="AT3" s="78">
        <f ca="1">RAND()</f>
        <v>0.49083538551455996</v>
      </c>
      <c r="AU3" s="78">
        <f ca="1">INDEX($AS$3:$AS$30,MATCH(SMALL($AT$3:$AT$30,ROWS(AT$3:AT3)),$AT$3:$AT$30,0))</f>
        <v>44</v>
      </c>
      <c r="AV3" s="78">
        <f ca="1">SMALL($AS$3:$AS$30,ROWS(AV$3:AV3))</f>
        <v>15</v>
      </c>
      <c r="AW3" s="86">
        <f ca="1">VLOOKUP(SMALL($BB$3:$BB$16,AX3),$BB$3:$BC$30,2,0)</f>
        <v>43</v>
      </c>
      <c r="AX3" s="86">
        <v>1</v>
      </c>
      <c r="BA3" s="86">
        <v>1</v>
      </c>
      <c r="BB3" s="86">
        <f ca="1">RAND()</f>
        <v>0.24448973975928201</v>
      </c>
      <c r="BC3" s="86">
        <f ca="1">AV3</f>
        <v>15</v>
      </c>
    </row>
    <row r="4" spans="1:55" ht="17.25" thickBot="1" x14ac:dyDescent="0.35">
      <c r="A4" s="9">
        <v>2</v>
      </c>
      <c r="B4" s="101">
        <v>36</v>
      </c>
      <c r="C4" s="102">
        <v>28</v>
      </c>
      <c r="D4" s="103">
        <v>40</v>
      </c>
      <c r="E4" s="156">
        <v>82</v>
      </c>
      <c r="F4" s="105" t="str">
        <f>G4&amp;" - "&amp;H4</f>
        <v>35 - 42</v>
      </c>
      <c r="G4" s="106">
        <f>H3</f>
        <v>35</v>
      </c>
      <c r="H4" s="107">
        <f>G4+$Y$3</f>
        <v>42</v>
      </c>
      <c r="I4" s="151">
        <f>COUNTIF($B$3:$B$86, "&lt;"&amp;H4)</f>
        <v>11</v>
      </c>
      <c r="J4" s="173">
        <f>I4-I3</f>
        <v>7</v>
      </c>
      <c r="K4" s="137">
        <f>J4/$J$15</f>
        <v>0.25</v>
      </c>
      <c r="L4" s="110">
        <f>I4/$J$15</f>
        <v>0.39285714285714285</v>
      </c>
      <c r="N4" s="177" t="s">
        <v>13</v>
      </c>
      <c r="O4" s="176">
        <f>MAX(B$3:B$86)</f>
        <v>88</v>
      </c>
      <c r="P4" s="176">
        <f>MAX(C$3:C$86)</f>
        <v>88</v>
      </c>
      <c r="Q4" s="176">
        <f>MAX(D$3:D$86)</f>
        <v>88</v>
      </c>
      <c r="R4" s="176">
        <f>MAX(E$3:E$86)</f>
        <v>88</v>
      </c>
      <c r="V4" s="86" t="s">
        <v>103</v>
      </c>
      <c r="Y4" s="86">
        <f>Y3*INT(O5/Y3)</f>
        <v>21</v>
      </c>
      <c r="AN4" s="89">
        <v>2</v>
      </c>
      <c r="AO4" s="89">
        <f ca="1">ABS(_xlfn.NORM.INV(RAND(),$AQ$1,$AS$1))</f>
        <v>26.407661236836148</v>
      </c>
      <c r="AP4" s="89">
        <f ca="1">SMALL($AO$3:$AO$30,ROWS(AO$3:AO4))</f>
        <v>14.314259115528154</v>
      </c>
      <c r="AQ4" s="111">
        <f ca="1">AR4+RAND()</f>
        <v>2.0315432944791523</v>
      </c>
      <c r="AR4" s="111">
        <v>1.5</v>
      </c>
      <c r="AS4" s="78">
        <f ca="1">ROUNDUP(AP4*AQ4,0)</f>
        <v>30</v>
      </c>
      <c r="AT4" s="78">
        <f ca="1">RAND()</f>
        <v>0.49639847022048789</v>
      </c>
      <c r="AU4" s="78">
        <f ca="1">INDEX($AS$3:$AS$30,MATCH(SMALL($AT$3:$AT$30,ROWS(AT$3:AT4)),$AT$3:$AT$30,0))</f>
        <v>45</v>
      </c>
      <c r="AV4" s="78">
        <f ca="1">SMALL($AS$3:$AS$30,ROWS(AV$3:AV4))</f>
        <v>26</v>
      </c>
      <c r="AW4" s="86">
        <f ca="1">VLOOKUP(SMALL($BB$17:$BB$30,AX4),$BB$17:$BC$30,2,0)</f>
        <v>49</v>
      </c>
      <c r="AX4" s="86">
        <v>1</v>
      </c>
      <c r="BA4" s="86">
        <v>2</v>
      </c>
      <c r="BB4" s="86">
        <f ca="1">RAND()</f>
        <v>0.84178099050508581</v>
      </c>
      <c r="BC4" s="86">
        <f ca="1">AV4</f>
        <v>26</v>
      </c>
    </row>
    <row r="5" spans="1:55" ht="17.25" thickBot="1" x14ac:dyDescent="0.35">
      <c r="A5" s="9">
        <v>3</v>
      </c>
      <c r="B5" s="101">
        <v>54</v>
      </c>
      <c r="C5" s="102">
        <v>32</v>
      </c>
      <c r="D5" s="103">
        <v>44</v>
      </c>
      <c r="E5" s="156">
        <v>88</v>
      </c>
      <c r="F5" s="105" t="str">
        <f>G5&amp;" - "&amp;H5</f>
        <v>42 - 49</v>
      </c>
      <c r="G5" s="106">
        <f>H4</f>
        <v>42</v>
      </c>
      <c r="H5" s="107">
        <f>G5+$Y$3</f>
        <v>49</v>
      </c>
      <c r="I5" s="151">
        <f>COUNTIF($B$3:$B$86, "&lt;"&amp;H5)</f>
        <v>17</v>
      </c>
      <c r="J5" s="173">
        <f>I5-I4</f>
        <v>6</v>
      </c>
      <c r="K5" s="137">
        <f>J5/$J$15</f>
        <v>0.21428571428571427</v>
      </c>
      <c r="L5" s="110">
        <f>I5/$J$15</f>
        <v>0.6071428571428571</v>
      </c>
      <c r="N5" s="177" t="s">
        <v>14</v>
      </c>
      <c r="O5" s="176">
        <f>MIN(B$3:B$84)</f>
        <v>21</v>
      </c>
      <c r="P5" s="176">
        <f>MIN(C$3:C$84)</f>
        <v>21</v>
      </c>
      <c r="Q5" s="176">
        <f>MIN(D$3:D$84)</f>
        <v>21</v>
      </c>
      <c r="R5" s="176">
        <f>MIN(E$3:E$84)</f>
        <v>21</v>
      </c>
      <c r="V5" s="86" t="s">
        <v>100</v>
      </c>
      <c r="Y5" s="86">
        <f>ROUNDUP(O4/Y3,0)</f>
        <v>13</v>
      </c>
      <c r="AN5" s="89">
        <v>3</v>
      </c>
      <c r="AO5" s="89">
        <f ca="1">ABS(_xlfn.NORM.INV(RAND(),$AQ$1,$AS$1))</f>
        <v>30.422258698266827</v>
      </c>
      <c r="AP5" s="89">
        <f ca="1">SMALL($AO$3:$AO$30,ROWS(AO$3:AO5))</f>
        <v>14.728285857679147</v>
      </c>
      <c r="AQ5" s="111">
        <f ca="1">AR5+RAND()</f>
        <v>2.9023094337764168</v>
      </c>
      <c r="AR5" s="111">
        <v>2</v>
      </c>
      <c r="AS5" s="78">
        <f ca="1">ROUNDUP(AP5*AQ5,0)</f>
        <v>43</v>
      </c>
      <c r="AT5" s="78">
        <f ca="1">RAND()</f>
        <v>0.29269836751546618</v>
      </c>
      <c r="AU5" s="78">
        <f ca="1">INDEX($AS$3:$AS$30,MATCH(SMALL($AT$3:$AT$30,ROWS(AT$3:AT5)),$AT$3:$AT$30,0))</f>
        <v>83</v>
      </c>
      <c r="AV5" s="78">
        <f ca="1">SMALL($AS$3:$AS$30,ROWS(AV$3:AV5))</f>
        <v>27</v>
      </c>
      <c r="AW5" s="86">
        <f ca="1">VLOOKUP(SMALL($BB$17:$BB$30,AX5),$BB$17:$BC$30,2,0)</f>
        <v>46</v>
      </c>
      <c r="AX5" s="86">
        <v>2</v>
      </c>
      <c r="BA5" s="86">
        <v>3</v>
      </c>
      <c r="BB5" s="86">
        <f ca="1">RAND()</f>
        <v>0.62844955450103523</v>
      </c>
      <c r="BC5" s="86">
        <f ca="1">AV5</f>
        <v>27</v>
      </c>
    </row>
    <row r="6" spans="1:55" ht="17.25" thickBot="1" x14ac:dyDescent="0.35">
      <c r="A6" s="9">
        <v>4</v>
      </c>
      <c r="B6" s="101">
        <v>50</v>
      </c>
      <c r="C6" s="102">
        <v>34</v>
      </c>
      <c r="D6" s="103">
        <v>21</v>
      </c>
      <c r="E6" s="156">
        <v>21</v>
      </c>
      <c r="F6" s="105" t="str">
        <f>G6&amp;" - "&amp;H6</f>
        <v>49 - 56</v>
      </c>
      <c r="G6" s="106">
        <f>H5</f>
        <v>49</v>
      </c>
      <c r="H6" s="107">
        <f>G6+$Y$3</f>
        <v>56</v>
      </c>
      <c r="I6" s="151">
        <f>COUNTIF($B$3:$B$86, "&lt;"&amp;H6)</f>
        <v>21</v>
      </c>
      <c r="J6" s="173">
        <f>I6-I5</f>
        <v>4</v>
      </c>
      <c r="K6" s="137">
        <f>J6/$J$15</f>
        <v>0.14285714285714285</v>
      </c>
      <c r="L6" s="110">
        <f>I6/$J$15</f>
        <v>0.75</v>
      </c>
      <c r="N6" s="177" t="s">
        <v>5</v>
      </c>
      <c r="O6" s="176">
        <f>O4-O5</f>
        <v>67</v>
      </c>
      <c r="P6" s="176">
        <f>P4-P5</f>
        <v>67</v>
      </c>
      <c r="Q6" s="176">
        <f>Q4-Q5</f>
        <v>67</v>
      </c>
      <c r="R6" s="176">
        <f>R4-R5</f>
        <v>67</v>
      </c>
      <c r="V6" s="86" t="s">
        <v>104</v>
      </c>
      <c r="Y6" s="86">
        <f>Y5*Y3</f>
        <v>91</v>
      </c>
      <c r="AN6" s="89">
        <v>4</v>
      </c>
      <c r="AO6" s="89">
        <f ca="1">ABS(_xlfn.NORM.INV(RAND(),$AQ$1,$AS$1))</f>
        <v>25.041054550029006</v>
      </c>
      <c r="AP6" s="89">
        <f ca="1">SMALL($AO$3:$AO$30,ROWS(AO$3:AO6))</f>
        <v>16.14162599042437</v>
      </c>
      <c r="AQ6" s="111">
        <f ca="1">AR6+RAND()</f>
        <v>1.9903093729367911</v>
      </c>
      <c r="AR6" s="111">
        <v>1</v>
      </c>
      <c r="AS6" s="78">
        <f ca="1">ROUNDUP(AP6*AQ6,0)</f>
        <v>33</v>
      </c>
      <c r="AT6" s="78">
        <f ca="1">RAND()</f>
        <v>0.71105472094263122</v>
      </c>
      <c r="AU6" s="78">
        <f ca="1">INDEX($AS$3:$AS$30,MATCH(SMALL($AT$3:$AT$30,ROWS(AT$3:AT6)),$AT$3:$AT$30,0))</f>
        <v>28</v>
      </c>
      <c r="AV6" s="78">
        <f ca="1">SMALL($AS$3:$AS$30,ROWS(AV$3:AV6))</f>
        <v>28</v>
      </c>
      <c r="AW6" s="86">
        <f ca="1">VLOOKUP(SMALL($BB$3:$BB$16,AX6),$BB$3:$BC$30,2,0)</f>
        <v>33</v>
      </c>
      <c r="AX6" s="86">
        <v>2</v>
      </c>
      <c r="BA6" s="86">
        <v>4</v>
      </c>
      <c r="BB6" s="86">
        <f ca="1">RAND()</f>
        <v>0.99834803076690448</v>
      </c>
      <c r="BC6" s="86">
        <f ca="1">AV6</f>
        <v>28</v>
      </c>
    </row>
    <row r="7" spans="1:55" ht="17.25" thickBot="1" x14ac:dyDescent="0.35">
      <c r="A7" s="9">
        <v>5</v>
      </c>
      <c r="B7" s="101">
        <v>40</v>
      </c>
      <c r="C7" s="102">
        <v>36</v>
      </c>
      <c r="D7" s="103">
        <v>34</v>
      </c>
      <c r="E7" s="156">
        <v>28</v>
      </c>
      <c r="F7" s="105" t="str">
        <f>G7&amp;" - "&amp;H7</f>
        <v>56 - 63</v>
      </c>
      <c r="G7" s="106">
        <f>H6</f>
        <v>56</v>
      </c>
      <c r="H7" s="107">
        <f>G7+$Y$3</f>
        <v>63</v>
      </c>
      <c r="I7" s="151">
        <f>COUNTIF($B$3:$B$86, "&lt;"&amp;H7)</f>
        <v>23</v>
      </c>
      <c r="J7" s="173">
        <f>I7-I6</f>
        <v>2</v>
      </c>
      <c r="K7" s="137">
        <f>J7/$J$15</f>
        <v>7.1428571428571425E-2</v>
      </c>
      <c r="L7" s="110">
        <f>I7/$J$15</f>
        <v>0.8214285714285714</v>
      </c>
      <c r="N7" s="177" t="s">
        <v>15</v>
      </c>
      <c r="O7" s="176">
        <f>_xlfn.STDEV.S(B$3:B$86)</f>
        <v>15.568758569206576</v>
      </c>
      <c r="P7" s="176">
        <f>_xlfn.STDEV.S(C$3:C$86)</f>
        <v>15.568758569206576</v>
      </c>
      <c r="Q7" s="176">
        <f>_xlfn.STDEV.S(D$3:D$86)</f>
        <v>15.568758569206576</v>
      </c>
      <c r="R7" s="176">
        <f>_xlfn.STDEV.S(E$3:E$86)</f>
        <v>15.568758569206576</v>
      </c>
      <c r="V7" s="86" t="s">
        <v>105</v>
      </c>
      <c r="Y7" s="86">
        <v>4</v>
      </c>
      <c r="AN7" s="89">
        <v>5</v>
      </c>
      <c r="AO7" s="89">
        <f ca="1">ABS(_xlfn.NORM.INV(RAND(),$AQ$1,$AS$1))</f>
        <v>16.328369587118381</v>
      </c>
      <c r="AP7" s="89">
        <f ca="1">SMALL($AO$3:$AO$30,ROWS(AO$3:AO7))</f>
        <v>16.328369587118381</v>
      </c>
      <c r="AQ7" s="111">
        <f ca="1">AR7+RAND()</f>
        <v>1.9653500727084356</v>
      </c>
      <c r="AR7" s="111">
        <f>AR3</f>
        <v>1</v>
      </c>
      <c r="AS7" s="78">
        <f ca="1">ROUNDUP(AP7*AQ7,0)</f>
        <v>33</v>
      </c>
      <c r="AT7" s="78">
        <f ca="1">RAND()</f>
        <v>0.82044129666825416</v>
      </c>
      <c r="AU7" s="78">
        <f ca="1">INDEX($AS$3:$AS$30,MATCH(SMALL($AT$3:$AT$30,ROWS(AT$3:AT7)),$AT$3:$AT$30,0))</f>
        <v>103</v>
      </c>
      <c r="AV7" s="78">
        <f ca="1">SMALL($AS$3:$AS$30,ROWS(AV$3:AV7))</f>
        <v>30</v>
      </c>
      <c r="AW7" s="86">
        <f ca="1">VLOOKUP(SMALL($BB$3:$BB$16,AX7),$BB$3:$BC$30,2,0)</f>
        <v>15</v>
      </c>
      <c r="AX7" s="86">
        <f>2+AX3</f>
        <v>3</v>
      </c>
      <c r="BA7" s="86">
        <v>5</v>
      </c>
      <c r="BB7" s="86">
        <f ca="1">RAND()</f>
        <v>0.27749874835393518</v>
      </c>
      <c r="BC7" s="86">
        <f ca="1">AV7</f>
        <v>30</v>
      </c>
    </row>
    <row r="8" spans="1:55" ht="17.25" thickBot="1" x14ac:dyDescent="0.35">
      <c r="A8" s="9">
        <v>6</v>
      </c>
      <c r="B8" s="101">
        <v>44</v>
      </c>
      <c r="C8" s="102">
        <v>37</v>
      </c>
      <c r="D8" s="103">
        <v>37</v>
      </c>
      <c r="E8" s="156">
        <v>54</v>
      </c>
      <c r="F8" s="105" t="str">
        <f>G8&amp;" - "&amp;H8</f>
        <v>63 - 70</v>
      </c>
      <c r="G8" s="106">
        <f>H7</f>
        <v>63</v>
      </c>
      <c r="H8" s="107">
        <f>G8+$Y$3</f>
        <v>70</v>
      </c>
      <c r="I8" s="151">
        <f>COUNTIF($B$3:$B$86, "&lt;"&amp;H8)</f>
        <v>24</v>
      </c>
      <c r="J8" s="173">
        <f>I8-I7</f>
        <v>1</v>
      </c>
      <c r="K8" s="137">
        <f>J8/$J$15</f>
        <v>3.5714285714285712E-2</v>
      </c>
      <c r="L8" s="110">
        <f>I8/$J$15</f>
        <v>0.8571428571428571</v>
      </c>
      <c r="N8" s="177" t="s">
        <v>16</v>
      </c>
      <c r="O8" s="176">
        <f>O7/O2</f>
        <v>0.32006258438897511</v>
      </c>
      <c r="P8" s="176">
        <f>P7/P2</f>
        <v>0.32006258438897511</v>
      </c>
      <c r="Q8" s="176">
        <f>Q7/Q2</f>
        <v>0.32006258438897511</v>
      </c>
      <c r="R8" s="176">
        <f>R7/R2</f>
        <v>0.32006258438897511</v>
      </c>
      <c r="AN8" s="89">
        <v>6</v>
      </c>
      <c r="AO8" s="89">
        <f ca="1">ABS(_xlfn.NORM.INV(RAND(),$AQ$1,$AS$1))</f>
        <v>18.707483030837274</v>
      </c>
      <c r="AP8" s="89">
        <f ca="1">SMALL($AO$3:$AO$30,ROWS(AO$3:AO8))</f>
        <v>17.282374828172429</v>
      </c>
      <c r="AQ8" s="111">
        <f ca="1">AR8+RAND()</f>
        <v>2.1742167975640205</v>
      </c>
      <c r="AR8" s="111">
        <f>AR4</f>
        <v>1.5</v>
      </c>
      <c r="AS8" s="78">
        <f ca="1">ROUNDUP(AP8*AQ8,0)</f>
        <v>38</v>
      </c>
      <c r="AT8" s="78">
        <f ca="1">RAND()</f>
        <v>0.94575292586226622</v>
      </c>
      <c r="AU8" s="78">
        <f ca="1">INDEX($AS$3:$AS$30,MATCH(SMALL($AT$3:$AT$30,ROWS(AT$3:AT8)),$AT$3:$AT$30,0))</f>
        <v>43</v>
      </c>
      <c r="AV8" s="78">
        <f ca="1">SMALL($AS$3:$AS$30,ROWS(AV$3:AV8))</f>
        <v>31</v>
      </c>
      <c r="AW8" s="86">
        <f ca="1">VLOOKUP(SMALL($BB$17:$BB$30,AX8),$BB$17:$BC$30,2,0)</f>
        <v>62</v>
      </c>
      <c r="AX8" s="86">
        <f>2+AX4</f>
        <v>3</v>
      </c>
      <c r="BA8" s="86">
        <v>6</v>
      </c>
      <c r="BB8" s="86">
        <f ca="1">RAND()</f>
        <v>0.27830690091293397</v>
      </c>
      <c r="BC8" s="86">
        <f ca="1">AV8</f>
        <v>31</v>
      </c>
    </row>
    <row r="9" spans="1:55" ht="17.25" thickBot="1" x14ac:dyDescent="0.35">
      <c r="A9" s="9">
        <v>7</v>
      </c>
      <c r="B9" s="101">
        <v>58</v>
      </c>
      <c r="C9" s="102">
        <v>39</v>
      </c>
      <c r="D9" s="103">
        <v>55</v>
      </c>
      <c r="E9" s="156">
        <v>46</v>
      </c>
      <c r="F9" s="105" t="str">
        <f>G9&amp;" - "&amp;H9</f>
        <v>70 - 77</v>
      </c>
      <c r="G9" s="106">
        <f>H8</f>
        <v>70</v>
      </c>
      <c r="H9" s="107">
        <f>G9+$Y$3</f>
        <v>77</v>
      </c>
      <c r="I9" s="151">
        <f>COUNTIF($B$3:$B$86, "&lt;"&amp;H9)</f>
        <v>26</v>
      </c>
      <c r="J9" s="173">
        <f>I9-I8</f>
        <v>2</v>
      </c>
      <c r="K9" s="137">
        <f>J9/$J$15</f>
        <v>7.1428571428571425E-2</v>
      </c>
      <c r="L9" s="110">
        <f>I9/$J$15</f>
        <v>0.9285714285714286</v>
      </c>
      <c r="N9" s="143" t="s">
        <v>99</v>
      </c>
      <c r="O9" s="144">
        <f>O2/O3</f>
        <v>1.0930979133226324</v>
      </c>
      <c r="P9" s="144">
        <f>P2/P3</f>
        <v>1.0930979133226324</v>
      </c>
      <c r="Q9" s="144">
        <f>Q2/Q3</f>
        <v>1.0930979133226324</v>
      </c>
      <c r="R9" s="144">
        <f>R2/R3</f>
        <v>1.0930979133226324</v>
      </c>
      <c r="AN9" s="89">
        <v>8</v>
      </c>
      <c r="AO9" s="89">
        <f ca="1">ABS(_xlfn.NORM.INV(RAND(),$AQ$1,$AS$1))</f>
        <v>21.936100645263767</v>
      </c>
      <c r="AP9" s="89">
        <f ca="1">SMALL($AO$3:$AO$30,ROWS(AO$3:AO9))</f>
        <v>18.707483030837274</v>
      </c>
      <c r="AQ9" s="111">
        <f ca="1">AR9+RAND()</f>
        <v>2.4363815631891144</v>
      </c>
      <c r="AR9" s="111">
        <f>AR5</f>
        <v>2</v>
      </c>
      <c r="AS9" s="78">
        <f ca="1">ROUNDUP(AP9*AQ9,0)</f>
        <v>46</v>
      </c>
      <c r="AT9" s="78">
        <f ca="1">RAND()</f>
        <v>0.42917039931600443</v>
      </c>
      <c r="AU9" s="78">
        <f ca="1">INDEX($AS$3:$AS$30,MATCH(SMALL($AT$3:$AT$30,ROWS(AT$3:AT9)),$AT$3:$AT$30,0))</f>
        <v>49</v>
      </c>
      <c r="AV9" s="78">
        <f ca="1">SMALL($AS$3:$AS$30,ROWS(AV$3:AV9))</f>
        <v>33</v>
      </c>
      <c r="AW9" s="86">
        <f ca="1">VLOOKUP(SMALL($BB$17:$BB$30,AX9),$BB$17:$BC$30,2,0)</f>
        <v>63</v>
      </c>
      <c r="AX9" s="86">
        <f>2+AX5</f>
        <v>4</v>
      </c>
      <c r="BA9" s="86">
        <v>7</v>
      </c>
      <c r="BB9" s="86">
        <f ca="1">RAND()</f>
        <v>0.31313918871698276</v>
      </c>
      <c r="BC9" s="86">
        <f ca="1">AV9</f>
        <v>33</v>
      </c>
    </row>
    <row r="10" spans="1:55" ht="17.25" thickBot="1" x14ac:dyDescent="0.35">
      <c r="A10" s="9">
        <v>8</v>
      </c>
      <c r="B10" s="101">
        <v>21</v>
      </c>
      <c r="C10" s="102">
        <v>40</v>
      </c>
      <c r="D10" s="103">
        <v>36</v>
      </c>
      <c r="E10" s="156">
        <v>43</v>
      </c>
      <c r="F10" s="105" t="str">
        <f>G10&amp;" - "&amp;H10</f>
        <v>77 - 84</v>
      </c>
      <c r="G10" s="106">
        <f>H9</f>
        <v>77</v>
      </c>
      <c r="H10" s="107">
        <f>G10+$Y$3</f>
        <v>84</v>
      </c>
      <c r="I10" s="151">
        <f>COUNTIF($B$3:$B$86, "&lt;"&amp;H10)</f>
        <v>27</v>
      </c>
      <c r="J10" s="173">
        <f>I10-I9</f>
        <v>1</v>
      </c>
      <c r="K10" s="137">
        <f>J10/$J$15</f>
        <v>3.5714285714285712E-2</v>
      </c>
      <c r="L10" s="110">
        <f>I10/$J$15</f>
        <v>0.9642857142857143</v>
      </c>
      <c r="N10" s="175" t="s">
        <v>90</v>
      </c>
      <c r="O10" s="174">
        <f>O6/O2</f>
        <v>1.3773861967694565</v>
      </c>
      <c r="P10" s="174">
        <f>P6/P2</f>
        <v>1.3773861967694565</v>
      </c>
      <c r="Q10" s="174">
        <f>Q6/Q2</f>
        <v>1.3773861967694565</v>
      </c>
      <c r="R10" s="174">
        <f>R6/R2</f>
        <v>1.3773861967694565</v>
      </c>
      <c r="AN10" s="89">
        <v>7</v>
      </c>
      <c r="AO10" s="89">
        <f ca="1">ABS(_xlfn.NORM.INV(RAND(),$AQ$1,$AS$1))</f>
        <v>19.718096836771764</v>
      </c>
      <c r="AP10" s="89">
        <f ca="1">SMALL($AO$3:$AO$30,ROWS(AO$3:AO10))</f>
        <v>18.733508008398754</v>
      </c>
      <c r="AQ10" s="111">
        <f ca="1">AR10+RAND()</f>
        <v>1.4278300417941625</v>
      </c>
      <c r="AR10" s="111">
        <f>AR6</f>
        <v>1</v>
      </c>
      <c r="AS10" s="78">
        <f ca="1">ROUNDUP(AP10*AQ10,0)</f>
        <v>27</v>
      </c>
      <c r="AT10" s="78">
        <f ca="1">RAND()</f>
        <v>0.39349910696638302</v>
      </c>
      <c r="AU10" s="78">
        <f ca="1">INDEX($AS$3:$AS$30,MATCH(SMALL($AT$3:$AT$30,ROWS(AT$3:AT10)),$AT$3:$AT$30,0))</f>
        <v>34</v>
      </c>
      <c r="AV10" s="78">
        <f ca="1">SMALL($AS$3:$AS$30,ROWS(AV$3:AV10))</f>
        <v>33</v>
      </c>
      <c r="AW10" s="86">
        <f ca="1">VLOOKUP(SMALL($BB$3:$BB$16,AX10),$BB$3:$BC$30,2,0)</f>
        <v>30</v>
      </c>
      <c r="AX10" s="86">
        <f>2+AX6</f>
        <v>4</v>
      </c>
      <c r="BA10" s="86">
        <v>8</v>
      </c>
      <c r="BB10" s="86">
        <f ca="1">RAND()</f>
        <v>0.13789099896309809</v>
      </c>
      <c r="BC10" s="86">
        <f ca="1">AV10</f>
        <v>33</v>
      </c>
    </row>
    <row r="11" spans="1:55" ht="17.25" thickBot="1" x14ac:dyDescent="0.35">
      <c r="A11" s="9">
        <v>9</v>
      </c>
      <c r="B11" s="101">
        <v>46</v>
      </c>
      <c r="C11" s="102">
        <v>40</v>
      </c>
      <c r="D11" s="103">
        <v>40</v>
      </c>
      <c r="E11" s="156">
        <v>36</v>
      </c>
      <c r="F11" s="105" t="str">
        <f>G11&amp;" - "&amp;H11</f>
        <v>84 - 91</v>
      </c>
      <c r="G11" s="106">
        <f>H10</f>
        <v>84</v>
      </c>
      <c r="H11" s="107">
        <f>G11+$Y$3</f>
        <v>91</v>
      </c>
      <c r="I11" s="151">
        <f>COUNTIF($B$3:$B$86, "&lt;"&amp;H11)</f>
        <v>28</v>
      </c>
      <c r="J11" s="173">
        <f>I11-I10</f>
        <v>1</v>
      </c>
      <c r="K11" s="137">
        <f>J11/$J$15</f>
        <v>3.5714285714285712E-2</v>
      </c>
      <c r="L11" s="110">
        <f>I11/$J$15</f>
        <v>1</v>
      </c>
      <c r="AN11" s="89">
        <v>12</v>
      </c>
      <c r="AO11" s="89">
        <f ca="1">ABS(_xlfn.NORM.INV(RAND(),$AQ$1,$AS$1))</f>
        <v>29.907221641805261</v>
      </c>
      <c r="AP11" s="89">
        <f ca="1">SMALL($AO$3:$AO$30,ROWS(AO$3:AO11))</f>
        <v>19.432022537387038</v>
      </c>
      <c r="AQ11" s="111">
        <f ca="1">AR11+RAND()</f>
        <v>1.5918887764827081</v>
      </c>
      <c r="AR11" s="111">
        <f>AR7</f>
        <v>1</v>
      </c>
      <c r="AS11" s="78">
        <f ca="1">ROUNDUP(AP11*AQ11,0)</f>
        <v>31</v>
      </c>
      <c r="AT11" s="78">
        <f ca="1">RAND()</f>
        <v>0.75077170701923546</v>
      </c>
      <c r="AU11" s="78">
        <f ca="1">INDEX($AS$3:$AS$30,MATCH(SMALL($AT$3:$AT$30,ROWS(AT$3:AT11)),$AT$3:$AT$30,0))</f>
        <v>75</v>
      </c>
      <c r="AV11" s="78">
        <f ca="1">SMALL($AS$3:$AS$30,ROWS(AV$3:AV11))</f>
        <v>34</v>
      </c>
      <c r="AW11" s="86">
        <f ca="1">VLOOKUP(SMALL($BB$3:$BB$16,AX11),$BB$3:$BC$30,2,0)</f>
        <v>31</v>
      </c>
      <c r="AX11" s="86">
        <f>2+AX7</f>
        <v>5</v>
      </c>
      <c r="BA11" s="86">
        <v>9</v>
      </c>
      <c r="BB11" s="86">
        <f ca="1">RAND()</f>
        <v>0.7105009758025832</v>
      </c>
      <c r="BC11" s="86">
        <f ca="1">AV11</f>
        <v>34</v>
      </c>
    </row>
    <row r="12" spans="1:55" ht="17.25" thickBot="1" x14ac:dyDescent="0.35">
      <c r="A12" s="9">
        <v>10</v>
      </c>
      <c r="B12" s="101">
        <v>39</v>
      </c>
      <c r="C12" s="102">
        <v>40</v>
      </c>
      <c r="D12" s="103">
        <v>50</v>
      </c>
      <c r="E12" s="156">
        <v>60</v>
      </c>
      <c r="F12" s="105" t="str">
        <f>G12&amp;" - "&amp;H12</f>
        <v>91 - 98</v>
      </c>
      <c r="G12" s="106">
        <f>H11</f>
        <v>91</v>
      </c>
      <c r="H12" s="107">
        <f>G12+$Y$3</f>
        <v>98</v>
      </c>
      <c r="I12" s="151">
        <f>COUNTIF($B$3:$B$86, "&lt;"&amp;H12)</f>
        <v>28</v>
      </c>
      <c r="J12" s="173">
        <f>I12-I11</f>
        <v>0</v>
      </c>
      <c r="K12" s="137">
        <f>J12/$J$15</f>
        <v>0</v>
      </c>
      <c r="L12" s="110">
        <f>I12/$J$15</f>
        <v>1</v>
      </c>
      <c r="AN12" s="89">
        <v>9</v>
      </c>
      <c r="AO12" s="89">
        <f ca="1">ABS(_xlfn.NORM.INV(RAND(),$AQ$1,$AS$1))</f>
        <v>21.788174434360286</v>
      </c>
      <c r="AP12" s="89">
        <f ca="1">SMALL($AO$3:$AO$30,ROWS(AO$3:AO12))</f>
        <v>19.557228482840316</v>
      </c>
      <c r="AQ12" s="111">
        <f ca="1">AR12+RAND()</f>
        <v>2.2993521947261839</v>
      </c>
      <c r="AR12" s="111">
        <f>AR8</f>
        <v>1.5</v>
      </c>
      <c r="AS12" s="78">
        <f ca="1">ROUNDUP(AP12*AQ12,0)</f>
        <v>45</v>
      </c>
      <c r="AT12" s="78">
        <f ca="1">RAND()</f>
        <v>4.2136649607880106E-2</v>
      </c>
      <c r="AU12" s="78">
        <f ca="1">INDEX($AS$3:$AS$30,MATCH(SMALL($AT$3:$AT$30,ROWS(AT$3:AT12)),$AT$3:$AT$30,0))</f>
        <v>27</v>
      </c>
      <c r="AV12" s="78">
        <f ca="1">SMALL($AS$3:$AS$30,ROWS(AV$3:AV12))</f>
        <v>34</v>
      </c>
      <c r="AW12" s="86">
        <f ca="1">VLOOKUP(SMALL($BB$17:$BB$30,AX12),$BB$17:$BC$30,2,0)</f>
        <v>45</v>
      </c>
      <c r="AX12" s="86">
        <f>2+AX8</f>
        <v>5</v>
      </c>
      <c r="BA12" s="86">
        <v>10</v>
      </c>
      <c r="BB12" s="86">
        <f ca="1">RAND()</f>
        <v>0.79123363648357581</v>
      </c>
      <c r="BC12" s="86">
        <f ca="1">AV12</f>
        <v>34</v>
      </c>
    </row>
    <row r="13" spans="1:55" ht="17.25" thickBot="1" x14ac:dyDescent="0.35">
      <c r="A13" s="9">
        <v>11</v>
      </c>
      <c r="B13" s="101">
        <v>32</v>
      </c>
      <c r="C13" s="102">
        <v>41</v>
      </c>
      <c r="D13" s="103">
        <v>60</v>
      </c>
      <c r="E13" s="156">
        <v>63</v>
      </c>
      <c r="F13" s="105" t="str">
        <f>G13&amp;" - "&amp;H13</f>
        <v>98 - 105</v>
      </c>
      <c r="G13" s="106">
        <f>H12</f>
        <v>98</v>
      </c>
      <c r="H13" s="107">
        <f>G13+$Y$3</f>
        <v>105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19.557228482840316</v>
      </c>
      <c r="AP13" s="89">
        <f ca="1">SMALL($AO$3:$AO$30,ROWS(AO$3:AO13))</f>
        <v>19.718096836771764</v>
      </c>
      <c r="AQ13" s="111">
        <f ca="1">AR13+RAND()</f>
        <v>2.1985922334276689</v>
      </c>
      <c r="AR13" s="111">
        <f>AR9</f>
        <v>2</v>
      </c>
      <c r="AS13" s="78">
        <f ca="1">ROUNDUP(AP13*AQ13,0)</f>
        <v>44</v>
      </c>
      <c r="AT13" s="78">
        <f ca="1">RAND()</f>
        <v>3.9852089488420117E-2</v>
      </c>
      <c r="AU13" s="78">
        <f ca="1">INDEX($AS$3:$AS$30,MATCH(SMALL($AT$3:$AT$30,ROWS(AT$3:AT13)),$AT$3:$AT$30,0))</f>
        <v>64</v>
      </c>
      <c r="AV13" s="78">
        <f ca="1">SMALL($AS$3:$AS$30,ROWS(AV$3:AV13))</f>
        <v>38</v>
      </c>
      <c r="AW13" s="86">
        <f ca="1">VLOOKUP(SMALL($BB$17:$BB$30,AX13),$BB$17:$BC$30,2,0)</f>
        <v>75</v>
      </c>
      <c r="AX13" s="86">
        <f>2+AX9</f>
        <v>6</v>
      </c>
      <c r="BA13" s="86">
        <v>11</v>
      </c>
      <c r="BB13" s="86">
        <f ca="1">RAND()</f>
        <v>0.44520762253758572</v>
      </c>
      <c r="BC13" s="86">
        <f ca="1">AV13</f>
        <v>38</v>
      </c>
    </row>
    <row r="14" spans="1:55" ht="17.25" thickBot="1" x14ac:dyDescent="0.35">
      <c r="A14" s="9">
        <v>12</v>
      </c>
      <c r="B14" s="101">
        <v>70</v>
      </c>
      <c r="C14" s="102">
        <v>43</v>
      </c>
      <c r="D14" s="103">
        <v>39</v>
      </c>
      <c r="E14" s="156">
        <v>39</v>
      </c>
      <c r="F14" s="112" t="str">
        <f>G14&amp;" - "&amp;H14</f>
        <v>105 - 112</v>
      </c>
      <c r="G14" s="113">
        <f>H13</f>
        <v>105</v>
      </c>
      <c r="H14" s="114">
        <f>G14+$Y$3</f>
        <v>112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18.733508008398754</v>
      </c>
      <c r="AP14" s="89">
        <f ca="1">SMALL($AO$3:$AO$30,ROWS(AO$3:AO14))</f>
        <v>21.788174434360286</v>
      </c>
      <c r="AQ14" s="111">
        <f ca="1">AR14+RAND()</f>
        <v>1.5471077785055032</v>
      </c>
      <c r="AR14" s="111">
        <f>AR10</f>
        <v>1</v>
      </c>
      <c r="AS14" s="78">
        <f ca="1">ROUNDUP(AP14*AQ14,0)</f>
        <v>34</v>
      </c>
      <c r="AT14" s="78">
        <f ca="1">RAND()</f>
        <v>0.36768767816006553</v>
      </c>
      <c r="AU14" s="78">
        <f ca="1">INDEX($AS$3:$AS$30,MATCH(SMALL($AT$3:$AT$30,ROWS(AT$3:AT14)),$AT$3:$AT$30,0))</f>
        <v>78</v>
      </c>
      <c r="AV14" s="78">
        <f ca="1">SMALL($AS$3:$AS$30,ROWS(AV$3:AV14))</f>
        <v>41</v>
      </c>
      <c r="AW14" s="86">
        <f ca="1">VLOOKUP(SMALL($BB$3:$BB$16,AX14),$BB$3:$BC$30,2,0)</f>
        <v>33</v>
      </c>
      <c r="AX14" s="86">
        <f>2+AX10</f>
        <v>6</v>
      </c>
      <c r="BA14" s="86">
        <v>12</v>
      </c>
      <c r="BB14" s="86">
        <f ca="1">RAND()</f>
        <v>0.60400501486868152</v>
      </c>
      <c r="BC14" s="86">
        <f ca="1">AV14</f>
        <v>41</v>
      </c>
    </row>
    <row r="15" spans="1:55" ht="16.5" x14ac:dyDescent="0.3">
      <c r="A15" s="9">
        <v>13</v>
      </c>
      <c r="B15" s="101">
        <v>45</v>
      </c>
      <c r="C15" s="102">
        <v>44</v>
      </c>
      <c r="D15" s="103">
        <v>44</v>
      </c>
      <c r="E15" s="156">
        <v>44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0.99999999999999989</v>
      </c>
      <c r="L15" s="137"/>
      <c r="O15" s="86" t="s">
        <v>164</v>
      </c>
      <c r="AN15" s="89">
        <v>14</v>
      </c>
      <c r="AO15" s="89">
        <f ca="1">ABS(_xlfn.NORM.INV(RAND(),$AQ$1,$AS$1))</f>
        <v>14.314259115528154</v>
      </c>
      <c r="AP15" s="89">
        <f ca="1">SMALL($AO$3:$AO$30,ROWS(AO$3:AO15))</f>
        <v>21.936100645263767</v>
      </c>
      <c r="AQ15" s="111">
        <f ca="1">AR15+RAND()</f>
        <v>1.9300422758609126</v>
      </c>
      <c r="AR15" s="111">
        <f>AR11</f>
        <v>1</v>
      </c>
      <c r="AS15" s="78">
        <f ca="1">ROUNDUP(AP15*AQ15,0)</f>
        <v>43</v>
      </c>
      <c r="AT15" s="78">
        <f ca="1">RAND()</f>
        <v>0.59030227493098986</v>
      </c>
      <c r="AU15" s="78">
        <f ca="1">INDEX($AS$3:$AS$30,MATCH(SMALL($AT$3:$AT$30,ROWS(AT$3:AT15)),$AT$3:$AT$30,0))</f>
        <v>46</v>
      </c>
      <c r="AV15" s="78">
        <f ca="1">SMALL($AS$3:$AS$30,ROWS(AV$3:AV15))</f>
        <v>43</v>
      </c>
      <c r="AW15" s="86">
        <f ca="1">VLOOKUP(SMALL($BB$3:$BB$16,AX15),$BB$3:$BC$30,2,0)</f>
        <v>38</v>
      </c>
      <c r="AX15" s="86">
        <f>2+AX11</f>
        <v>7</v>
      </c>
      <c r="BA15" s="86">
        <v>13</v>
      </c>
      <c r="BB15" s="86">
        <f ca="1">RAND()</f>
        <v>0.79108859905862261</v>
      </c>
      <c r="BC15" s="86">
        <f ca="1">AV15</f>
        <v>43</v>
      </c>
    </row>
    <row r="16" spans="1:55" ht="16.5" x14ac:dyDescent="0.3">
      <c r="A16" s="9">
        <v>14</v>
      </c>
      <c r="B16" s="101">
        <v>48</v>
      </c>
      <c r="C16" s="102">
        <v>44</v>
      </c>
      <c r="D16" s="103">
        <v>54</v>
      </c>
      <c r="E16" s="156">
        <v>70</v>
      </c>
      <c r="AN16" s="89">
        <v>16</v>
      </c>
      <c r="AO16" s="89">
        <f ca="1">ABS(_xlfn.NORM.INV(RAND(),$AQ$1,$AS$1))</f>
        <v>28.336779938374068</v>
      </c>
      <c r="AP16" s="89">
        <f ca="1">SMALL($AO$3:$AO$30,ROWS(AO$3:AO16))</f>
        <v>21.945068424105308</v>
      </c>
      <c r="AQ16" s="111">
        <f ca="1">AR16+RAND()</f>
        <v>2.1894882578813593</v>
      </c>
      <c r="AR16" s="111">
        <f>AR12</f>
        <v>1.5</v>
      </c>
      <c r="AS16" s="78">
        <f ca="1">ROUNDUP(AP16*AQ16,0)</f>
        <v>49</v>
      </c>
      <c r="AT16" s="78">
        <f ca="1">RAND()</f>
        <v>0.31625998737916061</v>
      </c>
      <c r="AU16" s="78">
        <f ca="1">INDEX($AS$3:$AS$30,MATCH(SMALL($AT$3:$AT$30,ROWS(AT$3:AT16)),$AT$3:$AT$30,0))</f>
        <v>41</v>
      </c>
      <c r="AV16" s="78">
        <f ca="1">SMALL($AS$3:$AS$30,ROWS(AV$3:AV16))</f>
        <v>43</v>
      </c>
      <c r="AW16" s="86">
        <f ca="1">VLOOKUP(SMALL($BB$17:$BB$30,AX16),$BB$17:$BC$30,2,0)</f>
        <v>103</v>
      </c>
      <c r="AX16" s="86">
        <f>2+AX12</f>
        <v>7</v>
      </c>
      <c r="BA16" s="86">
        <v>14</v>
      </c>
      <c r="BB16" s="86">
        <f ca="1">RAND()</f>
        <v>2.4045701304110545E-2</v>
      </c>
      <c r="BC16" s="86">
        <f ca="1">AV16</f>
        <v>43</v>
      </c>
    </row>
    <row r="17" spans="1:63" ht="16.5" x14ac:dyDescent="0.3">
      <c r="A17" s="9">
        <v>15</v>
      </c>
      <c r="B17" s="101">
        <v>43</v>
      </c>
      <c r="C17" s="102">
        <v>45</v>
      </c>
      <c r="D17" s="103">
        <v>58</v>
      </c>
      <c r="E17" s="156">
        <v>55</v>
      </c>
      <c r="J17" s="119"/>
      <c r="K17" s="119"/>
      <c r="AN17" s="89">
        <v>18</v>
      </c>
      <c r="AO17" s="89">
        <f ca="1">ABS(_xlfn.NORM.INV(RAND(),$AQ$1,$AS$1))</f>
        <v>23.582451383394591</v>
      </c>
      <c r="AP17" s="89">
        <f ca="1">SMALL($AO$3:$AO$30,ROWS(AO$3:AO17))</f>
        <v>23.582451383394591</v>
      </c>
      <c r="AQ17" s="111">
        <f ca="1">AR17+RAND()</f>
        <v>2.5992038969893647</v>
      </c>
      <c r="AR17" s="111">
        <f>AR13</f>
        <v>2</v>
      </c>
      <c r="AS17" s="78">
        <f ca="1">ROUNDUP(AP17*AQ17,0)</f>
        <v>62</v>
      </c>
      <c r="AT17" s="78">
        <f ca="1">RAND()</f>
        <v>0.4499639306788431</v>
      </c>
      <c r="AU17" s="78">
        <f ca="1">INDEX($AS$3:$AS$30,MATCH(SMALL($AT$3:$AT$30,ROWS(AT$3:AT17)),$AT$3:$AT$30,0))</f>
        <v>62</v>
      </c>
      <c r="AV17" s="78">
        <f ca="1">SMALL($AS$3:$AS$30,ROWS(AV$3:AV17))</f>
        <v>44</v>
      </c>
      <c r="AW17" s="86">
        <f ca="1">VLOOKUP(SMALL($BB$17:$BB$30,AX17),$BB$17:$BC$30,2,0)</f>
        <v>64</v>
      </c>
      <c r="AX17" s="86">
        <f>2+AX13</f>
        <v>8</v>
      </c>
      <c r="BA17" s="86">
        <v>15</v>
      </c>
      <c r="BB17" s="86">
        <f ca="1">RAND()</f>
        <v>0.83259661950456976</v>
      </c>
      <c r="BC17" s="86">
        <f ca="1">AV17</f>
        <v>44</v>
      </c>
    </row>
    <row r="18" spans="1:63" ht="16.5" x14ac:dyDescent="0.3">
      <c r="A18" s="9">
        <v>16</v>
      </c>
      <c r="B18" s="101">
        <v>70</v>
      </c>
      <c r="C18" s="102">
        <v>46</v>
      </c>
      <c r="D18" s="103">
        <v>28</v>
      </c>
      <c r="E18" s="156">
        <v>37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36.486341818834489</v>
      </c>
      <c r="AP18" s="89">
        <f ca="1">SMALL($AO$3:$AO$30,ROWS(AO$3:AO18))</f>
        <v>24.591867330675026</v>
      </c>
      <c r="AQ18" s="111">
        <f ca="1">AR18+RAND()</f>
        <v>1.0196978396367733</v>
      </c>
      <c r="AR18" s="111">
        <f>AR14</f>
        <v>1</v>
      </c>
      <c r="AS18" s="78">
        <f ca="1">ROUNDUP(AP18*AQ18,0)</f>
        <v>26</v>
      </c>
      <c r="AT18" s="78">
        <f ca="1">RAND()</f>
        <v>0.49528693588830242</v>
      </c>
      <c r="AU18" s="78">
        <f ca="1">INDEX($AS$3:$AS$30,MATCH(SMALL($AT$3:$AT$30,ROWS(AT$3:AT18)),$AT$3:$AT$30,0))</f>
        <v>15</v>
      </c>
      <c r="AV18" s="78">
        <f ca="1">SMALL($AS$3:$AS$30,ROWS(AV$3:AV18))</f>
        <v>45</v>
      </c>
      <c r="AW18" s="86">
        <f ca="1">VLOOKUP(SMALL($BB$3:$BB$16,AX18),$BB$3:$BC$30,2,0)</f>
        <v>41</v>
      </c>
      <c r="AX18" s="86">
        <f>2+AX14</f>
        <v>8</v>
      </c>
      <c r="BA18" s="86">
        <v>16</v>
      </c>
      <c r="BB18" s="86">
        <f ca="1">RAND()</f>
        <v>0.60682856872767776</v>
      </c>
      <c r="BC18" s="86">
        <f ca="1">AV18</f>
        <v>45</v>
      </c>
    </row>
    <row r="19" spans="1:63" ht="16.5" x14ac:dyDescent="0.3">
      <c r="A19" s="9">
        <v>17</v>
      </c>
      <c r="B19" s="101">
        <v>40</v>
      </c>
      <c r="C19" s="102">
        <v>48</v>
      </c>
      <c r="D19" s="103">
        <v>41</v>
      </c>
      <c r="E19" s="156">
        <v>40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17.282374828172429</v>
      </c>
      <c r="AP19" s="89">
        <f ca="1">SMALL($AO$3:$AO$30,ROWS(AO$3:AO19))</f>
        <v>25.041054550029006</v>
      </c>
      <c r="AQ19" s="111">
        <f ca="1">AR19+RAND()</f>
        <v>1.0922659558100118</v>
      </c>
      <c r="AR19" s="111">
        <f>AR15</f>
        <v>1</v>
      </c>
      <c r="AS19" s="78">
        <f ca="1">ROUNDUP(AP19*AQ19,0)</f>
        <v>28</v>
      </c>
      <c r="AT19" s="78">
        <f ca="1">RAND()</f>
        <v>0.14924402922628188</v>
      </c>
      <c r="AU19" s="78">
        <f ca="1">INDEX($AS$3:$AS$30,MATCH(SMALL($AT$3:$AT$30,ROWS(AT$3:AT19)),$AT$3:$AT$30,0))</f>
        <v>59</v>
      </c>
      <c r="AV19" s="78">
        <f ca="1">SMALL($AS$3:$AS$30,ROWS(AV$3:AV19))</f>
        <v>46</v>
      </c>
      <c r="AW19" s="86">
        <f ca="1">VLOOKUP(SMALL($BB$3:$BB$16,AX19),$BB$3:$BC$30,2,0)</f>
        <v>27</v>
      </c>
      <c r="AX19" s="86">
        <f>2+AX15</f>
        <v>9</v>
      </c>
      <c r="BA19" s="86">
        <v>17</v>
      </c>
      <c r="BB19" s="86">
        <f ca="1">RAND()</f>
        <v>8.5222923034871667E-2</v>
      </c>
      <c r="BC19" s="86">
        <f ca="1">AV19</f>
        <v>46</v>
      </c>
    </row>
    <row r="20" spans="1:63" ht="16.5" x14ac:dyDescent="0.3">
      <c r="A20" s="9">
        <v>18</v>
      </c>
      <c r="B20" s="101">
        <v>44</v>
      </c>
      <c r="C20" s="102">
        <v>50</v>
      </c>
      <c r="D20" s="103">
        <v>54</v>
      </c>
      <c r="E20" s="156">
        <v>70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38.418360047315851</v>
      </c>
      <c r="AP20" s="89">
        <f ca="1">SMALL($AO$3:$AO$30,ROWS(AO$3:AO20))</f>
        <v>25.373980423420416</v>
      </c>
      <c r="AQ20" s="111">
        <f ca="1">AR20+RAND()</f>
        <v>2.4985680886676294</v>
      </c>
      <c r="AR20" s="111">
        <f>AR16</f>
        <v>1.5</v>
      </c>
      <c r="AS20" s="78">
        <f ca="1">ROUNDUP(AP20*AQ20,0)</f>
        <v>64</v>
      </c>
      <c r="AT20" s="78">
        <f ca="1">RAND()</f>
        <v>0.41409686305113536</v>
      </c>
      <c r="AU20" s="78">
        <f ca="1">INDEX($AS$3:$AS$30,MATCH(SMALL($AT$3:$AT$30,ROWS(AT$3:AT20)),$AT$3:$AT$30,0))</f>
        <v>72</v>
      </c>
      <c r="AV20" s="78">
        <f ca="1">SMALL($AS$3:$AS$30,ROWS(AV$3:AV20))</f>
        <v>49</v>
      </c>
      <c r="AW20" s="86">
        <f ca="1">VLOOKUP(SMALL($BB$17:$BB$30,AX20),$BB$17:$BC$30,2,0)</f>
        <v>59</v>
      </c>
      <c r="AX20" s="86">
        <f>2+AX16</f>
        <v>9</v>
      </c>
      <c r="BA20" s="86">
        <v>18</v>
      </c>
      <c r="BB20" s="86">
        <f ca="1">RAND()</f>
        <v>3.8692785574249711E-2</v>
      </c>
      <c r="BC20" s="86">
        <f ca="1">AV20</f>
        <v>49</v>
      </c>
    </row>
    <row r="21" spans="1:63" ht="16.5" x14ac:dyDescent="0.3">
      <c r="A21" s="9">
        <v>19</v>
      </c>
      <c r="B21" s="101">
        <v>60</v>
      </c>
      <c r="C21" s="102">
        <v>54</v>
      </c>
      <c r="D21" s="103">
        <v>70</v>
      </c>
      <c r="E21" s="156">
        <v>58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25.373980423420416</v>
      </c>
      <c r="AP21" s="89">
        <f ca="1">SMALL($AO$3:$AO$30,ROWS(AO$3:AO21))</f>
        <v>26.407661236836148</v>
      </c>
      <c r="AQ21" s="111">
        <f ca="1">AR21+RAND()</f>
        <v>2.8199705794764904</v>
      </c>
      <c r="AR21" s="111">
        <f>AR17</f>
        <v>2</v>
      </c>
      <c r="AS21" s="78">
        <f ca="1">ROUNDUP(AP21*AQ21,0)</f>
        <v>75</v>
      </c>
      <c r="AT21" s="78">
        <f ca="1">RAND()</f>
        <v>0.38795461871474657</v>
      </c>
      <c r="AU21" s="78">
        <f ca="1">INDEX($AS$3:$AS$30,MATCH(SMALL($AT$3:$AT$30,ROWS(AT$3:AT21)),$AT$3:$AT$30,0))</f>
        <v>26</v>
      </c>
      <c r="AV21" s="78">
        <f ca="1">SMALL($AS$3:$AS$30,ROWS(AV$3:AV21))</f>
        <v>59</v>
      </c>
      <c r="AW21" s="86">
        <f ca="1">VLOOKUP(SMALL($BB$17:$BB$30,AX21),$BB$17:$BC$30,2,0)</f>
        <v>78</v>
      </c>
      <c r="AX21" s="86">
        <f>2+AX17</f>
        <v>10</v>
      </c>
      <c r="BA21" s="86">
        <v>19</v>
      </c>
      <c r="BB21" s="86">
        <f ca="1">RAND()</f>
        <v>0.77114480441424327</v>
      </c>
      <c r="BC21" s="86">
        <f ca="1">AV21</f>
        <v>59</v>
      </c>
    </row>
    <row r="22" spans="1:63" ht="16.5" x14ac:dyDescent="0.3">
      <c r="A22" s="9">
        <v>20</v>
      </c>
      <c r="B22" s="101">
        <v>28</v>
      </c>
      <c r="C22" s="102">
        <v>54</v>
      </c>
      <c r="D22" s="103">
        <v>46</v>
      </c>
      <c r="E22" s="156">
        <v>40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24.591867330675026</v>
      </c>
      <c r="AP22" s="89">
        <f ca="1">SMALL($AO$3:$AO$30,ROWS(AO$3:AO22))</f>
        <v>27.451714478697141</v>
      </c>
      <c r="AQ22" s="111">
        <f ca="1">AR22+RAND()</f>
        <v>1.4745319916155943</v>
      </c>
      <c r="AR22" s="111">
        <f>AR18</f>
        <v>1</v>
      </c>
      <c r="AS22" s="78">
        <f ca="1">ROUNDUP(AP22*AQ22,0)</f>
        <v>41</v>
      </c>
      <c r="AT22" s="78">
        <f ca="1">RAND()</f>
        <v>0.43256230896427539</v>
      </c>
      <c r="AU22" s="78">
        <f ca="1">INDEX($AS$3:$AS$30,MATCH(SMALL($AT$3:$AT$30,ROWS(AT$3:AT22)),$AT$3:$AT$30,0))</f>
        <v>30</v>
      </c>
      <c r="AV22" s="78">
        <f ca="1">SMALL($AS$3:$AS$30,ROWS(AV$3:AV22))</f>
        <v>62</v>
      </c>
      <c r="AW22" s="86">
        <f ca="1">VLOOKUP(SMALL($BB$3:$BB$16,AX22),$BB$3:$BC$30,2,0)</f>
        <v>34</v>
      </c>
      <c r="AX22" s="86">
        <f>2+AX18</f>
        <v>10</v>
      </c>
      <c r="BA22" s="86">
        <v>20</v>
      </c>
      <c r="BB22" s="86">
        <f ca="1">RAND()</f>
        <v>0.11933132600028362</v>
      </c>
      <c r="BC22" s="86">
        <f ca="1">AV22</f>
        <v>62</v>
      </c>
    </row>
    <row r="23" spans="1:63" ht="16.5" x14ac:dyDescent="0.3">
      <c r="A23" s="9">
        <v>21</v>
      </c>
      <c r="B23" s="101">
        <v>37</v>
      </c>
      <c r="C23" s="102">
        <v>55</v>
      </c>
      <c r="D23" s="103">
        <v>43</v>
      </c>
      <c r="E23" s="156">
        <v>40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14.728285857679147</v>
      </c>
      <c r="AP23" s="89">
        <f ca="1">SMALL($AO$3:$AO$30,ROWS(AO$3:AO23))</f>
        <v>28.336779938374068</v>
      </c>
      <c r="AQ23" s="111">
        <f ca="1">AR23+RAND()</f>
        <v>1.1970953663688531</v>
      </c>
      <c r="AR23" s="111">
        <f>AR19</f>
        <v>1</v>
      </c>
      <c r="AS23" s="78">
        <f ca="1">ROUNDUP(AP23*AQ23,0)</f>
        <v>34</v>
      </c>
      <c r="AT23" s="78">
        <f ca="1">RAND()</f>
        <v>0.7713134652129745</v>
      </c>
      <c r="AU23" s="78">
        <f ca="1">INDEX($AS$3:$AS$30,MATCH(SMALL($AT$3:$AT$30,ROWS(AT$3:AT23)),$AT$3:$AT$30,0))</f>
        <v>43</v>
      </c>
      <c r="AV23" s="78">
        <f ca="1">SMALL($AS$3:$AS$30,ROWS(AV$3:AV23))</f>
        <v>63</v>
      </c>
      <c r="AW23" s="86">
        <f ca="1">VLOOKUP(SMALL($BB$3:$BB$16,AX23),$BB$3:$BC$30,2,0)</f>
        <v>43</v>
      </c>
      <c r="AX23" s="86">
        <f>2+AX19</f>
        <v>11</v>
      </c>
      <c r="BA23" s="86">
        <v>21</v>
      </c>
      <c r="BB23" s="86">
        <f ca="1">RAND()</f>
        <v>0.4951824547173902</v>
      </c>
      <c r="BC23" s="86">
        <f ca="1">AV23</f>
        <v>63</v>
      </c>
    </row>
    <row r="24" spans="1:63" ht="16.5" x14ac:dyDescent="0.3">
      <c r="A24" s="9">
        <v>22</v>
      </c>
      <c r="B24" s="101">
        <v>40</v>
      </c>
      <c r="C24" s="102">
        <v>58</v>
      </c>
      <c r="D24" s="103">
        <v>45</v>
      </c>
      <c r="E24" s="156">
        <v>45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33.581711938943229</v>
      </c>
      <c r="AP24" s="89">
        <f ca="1">SMALL($AO$3:$AO$30,ROWS(AO$3:AO24))</f>
        <v>29.907221641805261</v>
      </c>
      <c r="AQ24" s="111">
        <f ca="1">AR24+RAND()</f>
        <v>2.3831235655219714</v>
      </c>
      <c r="AR24" s="111">
        <f>AR20</f>
        <v>1.5</v>
      </c>
      <c r="AS24" s="78">
        <f ca="1">ROUNDUP(AP24*AQ24,0)</f>
        <v>72</v>
      </c>
      <c r="AT24" s="78">
        <f ca="1">RAND()</f>
        <v>0.49411973618083482</v>
      </c>
      <c r="AU24" s="78">
        <f ca="1">INDEX($AS$3:$AS$30,MATCH(SMALL($AT$3:$AT$30,ROWS(AT$3:AT24)),$AT$3:$AT$30,0))</f>
        <v>33</v>
      </c>
      <c r="AV24" s="78">
        <f ca="1">SMALL($AS$3:$AS$30,ROWS(AV$3:AV24))</f>
        <v>64</v>
      </c>
      <c r="AW24" s="86">
        <f ca="1">VLOOKUP(SMALL($BB$17:$BB$30,AX24),$BB$17:$BC$30,2,0)</f>
        <v>44</v>
      </c>
      <c r="AX24" s="86">
        <f>2+AX20</f>
        <v>11</v>
      </c>
      <c r="BA24" s="86">
        <v>22</v>
      </c>
      <c r="BB24" s="86">
        <f ca="1">RAND()</f>
        <v>0.76641508734952923</v>
      </c>
      <c r="BC24" s="86">
        <f ca="1">AV24</f>
        <v>64</v>
      </c>
    </row>
    <row r="25" spans="1:63" ht="16.5" x14ac:dyDescent="0.3">
      <c r="A25" s="9">
        <v>23</v>
      </c>
      <c r="B25" s="101">
        <v>41</v>
      </c>
      <c r="C25" s="102">
        <v>60</v>
      </c>
      <c r="D25" s="103">
        <v>88</v>
      </c>
      <c r="E25" s="156">
        <v>48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19.432022537387038</v>
      </c>
      <c r="AP25" s="89">
        <f ca="1">SMALL($AO$3:$AO$30,ROWS(AO$3:AO25))</f>
        <v>30.422258698266827</v>
      </c>
      <c r="AQ25" s="111">
        <f ca="1">AR25+RAND()</f>
        <v>2.7141051515610979</v>
      </c>
      <c r="AR25" s="111">
        <f>AR21</f>
        <v>2</v>
      </c>
      <c r="AS25" s="78">
        <f ca="1">ROUNDUP(AP25*AQ25,0)</f>
        <v>83</v>
      </c>
      <c r="AT25" s="78">
        <f ca="1">RAND()</f>
        <v>4.6658950126419962E-2</v>
      </c>
      <c r="AU25" s="78">
        <f ca="1">INDEX($AS$3:$AS$30,MATCH(SMALL($AT$3:$AT$30,ROWS(AT$3:AT25)),$AT$3:$AT$30,0))</f>
        <v>69</v>
      </c>
      <c r="AV25" s="78">
        <f ca="1">SMALL($AS$3:$AS$30,ROWS(AV$3:AV25))</f>
        <v>69</v>
      </c>
      <c r="AW25" s="86">
        <f ca="1">VLOOKUP(SMALL($BB$17:$BB$30,AX25),$BB$17:$BC$30,2,0)</f>
        <v>72</v>
      </c>
      <c r="AX25" s="86">
        <f>2+AX21</f>
        <v>12</v>
      </c>
      <c r="BA25" s="86">
        <v>23</v>
      </c>
      <c r="BB25" s="86">
        <f ca="1">RAND()</f>
        <v>0.97129533912340527</v>
      </c>
      <c r="BC25" s="86">
        <f ca="1">AV25</f>
        <v>69</v>
      </c>
    </row>
    <row r="26" spans="1:63" ht="16.5" x14ac:dyDescent="0.3">
      <c r="A26" s="9">
        <v>24</v>
      </c>
      <c r="B26" s="101">
        <v>55</v>
      </c>
      <c r="C26" s="102">
        <v>63</v>
      </c>
      <c r="D26" s="103">
        <v>40</v>
      </c>
      <c r="E26" s="156">
        <v>41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13.953288119780895</v>
      </c>
      <c r="AP26" s="89">
        <f ca="1">SMALL($AO$3:$AO$30,ROWS(AO$3:AO26))</f>
        <v>31.118971625210747</v>
      </c>
      <c r="AQ26" s="111">
        <f ca="1">AR26+RAND()</f>
        <v>1.8823590895000715</v>
      </c>
      <c r="AR26" s="111">
        <f>AR22</f>
        <v>1</v>
      </c>
      <c r="AS26" s="78">
        <f ca="1">ROUNDUP(AP26*AQ26,0)</f>
        <v>59</v>
      </c>
      <c r="AT26" s="78">
        <f ca="1">RAND()</f>
        <v>0.49382157920074166</v>
      </c>
      <c r="AU26" s="78">
        <f ca="1">INDEX($AS$3:$AS$30,MATCH(SMALL($AT$3:$AT$30,ROWS(AT$3:AT26)),$AT$3:$AT$30,0))</f>
        <v>31</v>
      </c>
      <c r="AV26" s="78">
        <f ca="1">SMALL($AS$3:$AS$30,ROWS(AV$3:AV26))</f>
        <v>72</v>
      </c>
      <c r="AW26" s="86">
        <f ca="1">VLOOKUP(SMALL($BB$3:$BB$16,AX26),$BB$3:$BC$30,2,0)</f>
        <v>34</v>
      </c>
      <c r="AX26" s="86">
        <f>2+AX22</f>
        <v>12</v>
      </c>
      <c r="BA26" s="86">
        <v>24</v>
      </c>
      <c r="BB26" s="86">
        <f ca="1">RAND()</f>
        <v>0.86958915791294922</v>
      </c>
      <c r="BC26" s="86">
        <f ca="1">AV26</f>
        <v>72</v>
      </c>
    </row>
    <row r="27" spans="1:63" ht="16.5" x14ac:dyDescent="0.3">
      <c r="A27" s="9">
        <v>25</v>
      </c>
      <c r="B27" s="101">
        <v>34</v>
      </c>
      <c r="C27" s="102">
        <v>70</v>
      </c>
      <c r="D27" s="103">
        <v>48</v>
      </c>
      <c r="E27" s="156">
        <v>44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31.118971625210747</v>
      </c>
      <c r="AP27" s="89">
        <f ca="1">SMALL($AO$3:$AO$30,ROWS(AO$3:AO27))</f>
        <v>33.581711938943229</v>
      </c>
      <c r="AQ27" s="111">
        <f ca="1">AR27+RAND()</f>
        <v>1.8477431968240976</v>
      </c>
      <c r="AR27" s="111">
        <f>AR23</f>
        <v>1</v>
      </c>
      <c r="AS27" s="78">
        <f ca="1">ROUNDUP(AP27*AQ27,0)</f>
        <v>63</v>
      </c>
      <c r="AT27" s="78">
        <f ca="1">RAND()</f>
        <v>0.99706084068307355</v>
      </c>
      <c r="AU27" s="78">
        <f ca="1">INDEX($AS$3:$AS$30,MATCH(SMALL($AT$3:$AT$30,ROWS(AT$3:AT27)),$AT$3:$AT$30,0))</f>
        <v>34</v>
      </c>
      <c r="AV27" s="78">
        <f ca="1">SMALL($AS$3:$AS$30,ROWS(AV$3:AV27))</f>
        <v>75</v>
      </c>
      <c r="AW27" s="86">
        <f ca="1">VLOOKUP(SMALL($BB$3:$BB$16,AX27),$BB$3:$BC$30,2,0)</f>
        <v>26</v>
      </c>
      <c r="AX27" s="86">
        <f>2+AX23</f>
        <v>13</v>
      </c>
      <c r="BA27" s="86">
        <v>25</v>
      </c>
      <c r="BB27" s="86">
        <f ca="1">RAND()</f>
        <v>0.64454106717430582</v>
      </c>
      <c r="BC27" s="86">
        <f ca="1">AV27</f>
        <v>75</v>
      </c>
    </row>
    <row r="28" spans="1:63" ht="16.5" x14ac:dyDescent="0.3">
      <c r="A28" s="9">
        <v>26</v>
      </c>
      <c r="B28" s="101">
        <v>82</v>
      </c>
      <c r="C28" s="102">
        <v>70</v>
      </c>
      <c r="D28" s="103">
        <v>63</v>
      </c>
      <c r="E28" s="156">
        <v>50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16.14162599042437</v>
      </c>
      <c r="AP28" s="89">
        <f ca="1">SMALL($AO$3:$AO$30,ROWS(AO$3:AO28))</f>
        <v>36.486341818834489</v>
      </c>
      <c r="AQ28" s="111">
        <f ca="1">AR28+RAND()</f>
        <v>2.1219982763806993</v>
      </c>
      <c r="AR28" s="111">
        <f>AR24</f>
        <v>1.5</v>
      </c>
      <c r="AS28" s="78">
        <f ca="1">ROUNDUP(AP28*AQ28,0)</f>
        <v>78</v>
      </c>
      <c r="AT28" s="78">
        <f ca="1">RAND()</f>
        <v>0.42642789217823862</v>
      </c>
      <c r="AU28" s="78">
        <f ca="1">INDEX($AS$3:$AS$30,MATCH(SMALL($AT$3:$AT$30,ROWS(AT$3:AT28)),$AT$3:$AT$30,0))</f>
        <v>33</v>
      </c>
      <c r="AV28" s="78">
        <f ca="1">SMALL($AS$3:$AS$30,ROWS(AV$3:AV28))</f>
        <v>78</v>
      </c>
      <c r="AW28" s="86">
        <f ca="1">VLOOKUP(SMALL($BB$17:$BB$30,AX28),$BB$17:$BC$30,2,0)</f>
        <v>69</v>
      </c>
      <c r="AX28" s="86">
        <f>2+AX24</f>
        <v>13</v>
      </c>
      <c r="BA28" s="86">
        <v>26</v>
      </c>
      <c r="BB28" s="86">
        <f ca="1">RAND()</f>
        <v>0.807243352597944</v>
      </c>
      <c r="BC28" s="86">
        <f ca="1">AV28</f>
        <v>78</v>
      </c>
    </row>
    <row r="29" spans="1:63" ht="16.5" x14ac:dyDescent="0.3">
      <c r="A29" s="9">
        <v>27</v>
      </c>
      <c r="B29" s="101">
        <v>88</v>
      </c>
      <c r="C29" s="102">
        <v>82</v>
      </c>
      <c r="D29" s="103">
        <v>70</v>
      </c>
      <c r="E29" s="156">
        <v>54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27.451714478697141</v>
      </c>
      <c r="AP29" s="89">
        <f ca="1">SMALL($AO$3:$AO$30,ROWS(AO$3:AO29))</f>
        <v>37.395694158431311</v>
      </c>
      <c r="AQ29" s="111">
        <f ca="1">AR29+RAND()</f>
        <v>2.7308636255548588</v>
      </c>
      <c r="AR29" s="111">
        <f>AR25</f>
        <v>2</v>
      </c>
      <c r="AS29" s="78">
        <f ca="1">ROUNDUP(AP29*AQ29,0)</f>
        <v>103</v>
      </c>
      <c r="AT29" s="78">
        <f ca="1">RAND()</f>
        <v>0.1808419943688403</v>
      </c>
      <c r="AU29" s="78">
        <f ca="1">INDEX($AS$3:$AS$30,MATCH(SMALL($AT$3:$AT$30,ROWS(AT$3:AT29)),$AT$3:$AT$30,0))</f>
        <v>38</v>
      </c>
      <c r="AV29" s="78">
        <f ca="1">SMALL($AS$3:$AS$30,ROWS(AV$3:AV29))</f>
        <v>83</v>
      </c>
      <c r="AW29" s="86">
        <f ca="1">VLOOKUP(SMALL($BB$17:$BB$30,AX29),$BB$17:$BC$30,2,0)</f>
        <v>83</v>
      </c>
      <c r="AX29" s="86">
        <f>2+AX25</f>
        <v>14</v>
      </c>
      <c r="BA29" s="86">
        <v>27</v>
      </c>
      <c r="BB29" s="86">
        <f ca="1">RAND()</f>
        <v>0.9918877000947135</v>
      </c>
      <c r="BC29" s="86">
        <f ca="1">AV29</f>
        <v>83</v>
      </c>
    </row>
    <row r="30" spans="1:63" ht="16.5" x14ac:dyDescent="0.3">
      <c r="A30" s="9">
        <v>28</v>
      </c>
      <c r="B30" s="101">
        <v>54</v>
      </c>
      <c r="C30" s="102">
        <v>88</v>
      </c>
      <c r="D30" s="103">
        <v>82</v>
      </c>
      <c r="E30" s="156">
        <v>32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21.945068424105308</v>
      </c>
      <c r="AP30" s="89">
        <f ca="1">SMALL($AO$3:$AO$30,ROWS(AO$3:AO30))</f>
        <v>38.418360047315851</v>
      </c>
      <c r="AQ30" s="111">
        <f ca="1">AR30+RAND()</f>
        <v>1.7738085359676372</v>
      </c>
      <c r="AR30" s="111">
        <f>AR26</f>
        <v>1</v>
      </c>
      <c r="AS30" s="78">
        <f ca="1">ROUNDUP(AP30*AQ30,0)</f>
        <v>69</v>
      </c>
      <c r="AT30" s="78">
        <f ca="1">RAND()</f>
        <v>0.7406376517805997</v>
      </c>
      <c r="AU30" s="78">
        <f ca="1">INDEX($AS$3:$AS$30,MATCH(SMALL($AT$3:$AT$30,ROWS(AT$3:AT30)),$AT$3:$AT$30,0))</f>
        <v>63</v>
      </c>
      <c r="AV30" s="78">
        <f ca="1">SMALL($AS$3:$AS$30,ROWS(AV$3:AV30))</f>
        <v>103</v>
      </c>
      <c r="AW30" s="86">
        <f ca="1">VLOOKUP(SMALL($BB$3:$BB$16,AX30),$BB$3:$BC$30,2,0)</f>
        <v>28</v>
      </c>
      <c r="AX30" s="86">
        <f>2+AX26</f>
        <v>14</v>
      </c>
      <c r="BA30" s="86">
        <v>28</v>
      </c>
      <c r="BB30" s="86">
        <f ca="1">RAND()</f>
        <v>0.75787160681713328</v>
      </c>
      <c r="BC30" s="86">
        <f ca="1">AV30</f>
        <v>103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1368</v>
      </c>
      <c r="AT32"/>
      <c r="AU32" s="78">
        <f ca="1">SUM(AU3:AU30)</f>
        <v>1368</v>
      </c>
      <c r="AV32" s="78">
        <f ca="1">SUM(AV3:AV30)</f>
        <v>1368</v>
      </c>
      <c r="AW32" s="78">
        <f ca="1">SUM(AW3:AW30)</f>
        <v>1368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1362</v>
      </c>
      <c r="C88" s="101">
        <f>SUM(C3:C86)</f>
        <v>1362</v>
      </c>
      <c r="D88" s="101">
        <f>SUM(D3:D86)</f>
        <v>1362</v>
      </c>
      <c r="E88" s="101">
        <f>SUM(E3:E86)</f>
        <v>1362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2736</v>
      </c>
      <c r="AT88" s="78">
        <f ca="1">SUM(AT3:AT86)</f>
        <v>13.16685185584711</v>
      </c>
      <c r="AU88" s="78">
        <f ca="1">SUM(AU3:AU86)</f>
        <v>2736</v>
      </c>
      <c r="AV88" s="78">
        <f ca="1">SUM(AV3:AV86)</f>
        <v>2736</v>
      </c>
      <c r="AW88" s="78">
        <f ca="1">SUM(AW3:AW86)</f>
        <v>2736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63</v>
      </c>
      <c r="C98" s="69">
        <f>SUM(C$3:C3)</f>
        <v>21</v>
      </c>
      <c r="D98" s="69">
        <f>SUM(D$3:D3)</f>
        <v>32</v>
      </c>
      <c r="E98" s="69">
        <f>SUM(E$3:E3)</f>
        <v>34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99</v>
      </c>
      <c r="C99" s="69">
        <f>SUM(C$3:C4)</f>
        <v>49</v>
      </c>
      <c r="D99" s="69">
        <f>SUM(D$3:D4)</f>
        <v>72</v>
      </c>
      <c r="E99" s="69">
        <f>SUM(E$3:E4)</f>
        <v>116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153</v>
      </c>
      <c r="C100" s="69">
        <f>SUM(C$3:C5)</f>
        <v>81</v>
      </c>
      <c r="D100" s="69">
        <f>SUM(D$3:D5)</f>
        <v>116</v>
      </c>
      <c r="E100" s="69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203</v>
      </c>
      <c r="C101" s="69">
        <f>SUM(C$3:C6)</f>
        <v>115</v>
      </c>
      <c r="D101" s="69">
        <f>SUM(D$3:D6)</f>
        <v>137</v>
      </c>
      <c r="E101" s="69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243</v>
      </c>
      <c r="C102" s="69">
        <f>SUM(C$3:C7)</f>
        <v>151</v>
      </c>
      <c r="D102" s="69">
        <f>SUM(D$3:D7)</f>
        <v>171</v>
      </c>
      <c r="E102" s="69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287</v>
      </c>
      <c r="C103" s="69">
        <f>SUM(C$3:C8)</f>
        <v>188</v>
      </c>
      <c r="D103" s="69">
        <f>SUM(D$3:D8)</f>
        <v>208</v>
      </c>
      <c r="E103" s="69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345</v>
      </c>
      <c r="C104" s="69">
        <f>SUM(C$3:C9)</f>
        <v>227</v>
      </c>
      <c r="D104" s="69">
        <f>SUM(D$3:D9)</f>
        <v>263</v>
      </c>
      <c r="E104" s="69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366</v>
      </c>
      <c r="C105" s="69">
        <f>SUM(C$3:C10)</f>
        <v>267</v>
      </c>
      <c r="D105" s="69">
        <f>SUM(D$3:D10)</f>
        <v>299</v>
      </c>
      <c r="E105" s="69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412</v>
      </c>
      <c r="C106" s="69">
        <f>SUM(C$3:C11)</f>
        <v>307</v>
      </c>
      <c r="D106" s="69">
        <f>SUM(D$3:D11)</f>
        <v>339</v>
      </c>
      <c r="E106" s="69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451</v>
      </c>
      <c r="C107" s="69">
        <f>SUM(C$3:C12)</f>
        <v>347</v>
      </c>
      <c r="D107" s="69">
        <f>SUM(D$3:D12)</f>
        <v>389</v>
      </c>
      <c r="E107" s="69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483</v>
      </c>
      <c r="C108" s="69">
        <f>SUM(C$3:C13)</f>
        <v>388</v>
      </c>
      <c r="D108" s="69">
        <f>SUM(D$3:D13)</f>
        <v>449</v>
      </c>
      <c r="E108" s="69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553</v>
      </c>
      <c r="C109" s="69">
        <f>SUM(C$3:C14)</f>
        <v>431</v>
      </c>
      <c r="D109" s="69">
        <f>SUM(D$3:D14)</f>
        <v>488</v>
      </c>
      <c r="E109" s="69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598</v>
      </c>
      <c r="C110" s="69">
        <f>SUM(C$3:C15)</f>
        <v>475</v>
      </c>
      <c r="D110" s="69">
        <f>SUM(D$3:D15)</f>
        <v>532</v>
      </c>
      <c r="E110" s="69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646</v>
      </c>
      <c r="C111" s="69">
        <f>SUM(C$3:C16)</f>
        <v>519</v>
      </c>
      <c r="D111" s="69">
        <f>SUM(D$3:D16)</f>
        <v>586</v>
      </c>
      <c r="E111" s="69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689</v>
      </c>
      <c r="C112" s="69">
        <f>SUM(C$3:C17)</f>
        <v>564</v>
      </c>
      <c r="D112" s="69">
        <f>SUM(D$3:D17)</f>
        <v>644</v>
      </c>
      <c r="E112" s="69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759</v>
      </c>
      <c r="C113" s="69">
        <f>SUM(C$3:C18)</f>
        <v>610</v>
      </c>
      <c r="D113" s="69">
        <f>SUM(D$3:D18)</f>
        <v>672</v>
      </c>
      <c r="E113" s="69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799</v>
      </c>
      <c r="C114" s="69">
        <f>SUM(C$3:C19)</f>
        <v>658</v>
      </c>
      <c r="D114" s="69">
        <f>SUM(D$3:D19)</f>
        <v>713</v>
      </c>
      <c r="E114" s="69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843</v>
      </c>
      <c r="C115" s="69">
        <f>SUM(C$3:C20)</f>
        <v>708</v>
      </c>
      <c r="D115" s="69">
        <f>SUM(D$3:D20)</f>
        <v>767</v>
      </c>
      <c r="E115" s="69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903</v>
      </c>
      <c r="C116" s="69">
        <f>SUM(C$3:C21)</f>
        <v>762</v>
      </c>
      <c r="D116" s="69">
        <f>SUM(D$3:D21)</f>
        <v>837</v>
      </c>
      <c r="E116" s="69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931</v>
      </c>
      <c r="C117" s="69">
        <f>SUM(C$3:C22)</f>
        <v>816</v>
      </c>
      <c r="D117" s="69">
        <f>SUM(D$3:D22)</f>
        <v>883</v>
      </c>
      <c r="E117" s="69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968</v>
      </c>
      <c r="C118" s="69">
        <f>SUM(C$3:C23)</f>
        <v>871</v>
      </c>
      <c r="D118" s="69">
        <f>SUM(D$3:D23)</f>
        <v>926</v>
      </c>
      <c r="E118" s="69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1008</v>
      </c>
      <c r="C119" s="69">
        <f>SUM(C$3:C24)</f>
        <v>929</v>
      </c>
      <c r="D119" s="69">
        <f>SUM(D$3:D24)</f>
        <v>971</v>
      </c>
      <c r="E119" s="69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1049</v>
      </c>
      <c r="C120" s="69">
        <f>SUM(C$3:C25)</f>
        <v>989</v>
      </c>
      <c r="D120" s="69">
        <f>SUM(D$3:D25)</f>
        <v>1059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1104</v>
      </c>
      <c r="C121" s="69">
        <f>SUM(C$3:C26)</f>
        <v>1052</v>
      </c>
      <c r="D121" s="69">
        <f>SUM(D$3:D26)</f>
        <v>1099</v>
      </c>
      <c r="E121" s="69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1138</v>
      </c>
      <c r="C122" s="69">
        <f>SUM(C$3:C27)</f>
        <v>1122</v>
      </c>
      <c r="D122" s="69">
        <f>SUM(D$3:D27)</f>
        <v>1147</v>
      </c>
      <c r="E122" s="69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1220</v>
      </c>
      <c r="C123" s="69">
        <f>SUM(C$3:C28)</f>
        <v>1192</v>
      </c>
      <c r="D123" s="69">
        <f>SUM(D$3:D28)</f>
        <v>1210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1308</v>
      </c>
      <c r="C124" s="69">
        <f>SUM(C$3:C29)</f>
        <v>1274</v>
      </c>
      <c r="D124" s="69">
        <f>SUM(D$3:D29)</f>
        <v>1280</v>
      </c>
      <c r="E124" s="69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1362</v>
      </c>
      <c r="C125" s="69">
        <f>SUM(C$3:C30)</f>
        <v>1362</v>
      </c>
      <c r="D125" s="69">
        <f>SUM(D$3:D30)</f>
        <v>1362</v>
      </c>
      <c r="E125" s="69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24 - 30</v>
      </c>
      <c r="G2" s="180">
        <f>Y4</f>
        <v>24</v>
      </c>
      <c r="H2" s="97">
        <f>G2+$Y$3</f>
        <v>30</v>
      </c>
      <c r="I2" s="151">
        <f>COUNTIF($B$3:$B$86, "&lt;"&amp;H2)</f>
        <v>2</v>
      </c>
      <c r="J2" s="98">
        <f>I2</f>
        <v>2</v>
      </c>
      <c r="K2" s="99">
        <f>J2/$J$15</f>
        <v>7.1428571428571425E-2</v>
      </c>
      <c r="L2" s="100">
        <f>I2/$J$15</f>
        <v>7.1428571428571425E-2</v>
      </c>
      <c r="N2" s="179" t="s">
        <v>12</v>
      </c>
      <c r="O2" s="178">
        <f>AVERAGE($B$3:$B$86)</f>
        <v>47.785714285714285</v>
      </c>
      <c r="P2" s="178">
        <f>AVERAGE($B$3:$B$86)</f>
        <v>47.785714285714285</v>
      </c>
      <c r="Q2" s="178">
        <f>AVERAGE($B$3:$B$86)</f>
        <v>47.785714285714285</v>
      </c>
      <c r="R2" s="178">
        <f>AVERAGE($D$3:$D$86)</f>
        <v>47.785714285714285</v>
      </c>
      <c r="V2" s="86" t="s">
        <v>101</v>
      </c>
      <c r="Y2" s="86">
        <f>ROUND(O6/10,0)</f>
        <v>6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32</v>
      </c>
      <c r="C3" s="102">
        <v>25</v>
      </c>
      <c r="D3" s="103">
        <v>32</v>
      </c>
      <c r="E3" s="156">
        <v>41</v>
      </c>
      <c r="F3" s="105" t="str">
        <f>G3&amp;" - "&amp;H3</f>
        <v>30 - 36</v>
      </c>
      <c r="G3" s="106">
        <f>H2</f>
        <v>30</v>
      </c>
      <c r="H3" s="107">
        <f>G3+$Y$3</f>
        <v>36</v>
      </c>
      <c r="I3" s="151">
        <f>COUNTIF($B$3:$B$86, "&lt;"&amp;H3)</f>
        <v>6</v>
      </c>
      <c r="J3" s="173">
        <f>I3-I2</f>
        <v>4</v>
      </c>
      <c r="K3" s="137">
        <f>J3/$J$15</f>
        <v>0.14285714285714285</v>
      </c>
      <c r="L3" s="110">
        <f>I3/$J$15</f>
        <v>0.21428571428571427</v>
      </c>
      <c r="N3" s="143" t="s">
        <v>98</v>
      </c>
      <c r="O3" s="149">
        <f>MEDIAN(B$3:B$86)</f>
        <v>46</v>
      </c>
      <c r="P3" s="149">
        <f>MEDIAN(C$3:C$86)</f>
        <v>46</v>
      </c>
      <c r="Q3" s="149">
        <f>MEDIAN(D$3:D$86)</f>
        <v>46</v>
      </c>
      <c r="R3" s="149">
        <f>MEDIAN(E$3:E$86)</f>
        <v>46</v>
      </c>
      <c r="V3" s="86" t="s">
        <v>102</v>
      </c>
      <c r="Y3" s="86">
        <f>ROUND(Y2,-LEN(Y2)+1)</f>
        <v>6</v>
      </c>
      <c r="AN3" s="89">
        <v>1</v>
      </c>
      <c r="AO3" s="89">
        <f ca="1">ABS(_xlfn.NORM.INV(RAND(),$AQ$1,$AS$1))</f>
        <v>20.033492398801528</v>
      </c>
      <c r="AP3" s="89">
        <f ca="1">SMALL($AO$3:$AO$30,ROWS(AO$3:AO3))</f>
        <v>17.828142082571592</v>
      </c>
      <c r="AQ3" s="111">
        <f ca="1">AR3+RAND()</f>
        <v>1.7699522975751836</v>
      </c>
      <c r="AR3" s="111">
        <v>1</v>
      </c>
      <c r="AS3" s="78">
        <f ca="1">ROUNDUP(AP3*AQ3,0)</f>
        <v>32</v>
      </c>
      <c r="AT3" s="78">
        <f ca="1">RAND()</f>
        <v>0.6411068239501555</v>
      </c>
      <c r="AU3" s="78">
        <f ca="1">INDEX($AS$3:$AS$30,MATCH(SMALL($AT$3:$AT$30,ROWS(AT$3:AT3)),$AT$3:$AT$30,0))</f>
        <v>54</v>
      </c>
      <c r="AV3" s="78">
        <f ca="1">SMALL($AS$3:$AS$30,ROWS(AV$3:AV3))</f>
        <v>20</v>
      </c>
      <c r="AW3" s="86">
        <f ca="1">VLOOKUP(SMALL($BB$3:$BB$16,AX3),$BB$3:$BC$30,2,0)</f>
        <v>34</v>
      </c>
      <c r="AX3" s="86">
        <v>1</v>
      </c>
      <c r="BA3" s="86">
        <v>1</v>
      </c>
      <c r="BB3" s="86">
        <f ca="1">RAND()</f>
        <v>0.7444842354761767</v>
      </c>
      <c r="BC3" s="86">
        <f ca="1">AV3</f>
        <v>20</v>
      </c>
    </row>
    <row r="4" spans="1:55" ht="17.25" thickBot="1" x14ac:dyDescent="0.35">
      <c r="A4" s="9">
        <v>2</v>
      </c>
      <c r="B4" s="101">
        <v>46</v>
      </c>
      <c r="C4" s="102">
        <v>28</v>
      </c>
      <c r="D4" s="103">
        <v>38</v>
      </c>
      <c r="E4" s="156">
        <v>52</v>
      </c>
      <c r="F4" s="105" t="str">
        <f>G4&amp;" - "&amp;H4</f>
        <v>36 - 42</v>
      </c>
      <c r="G4" s="106">
        <f>H3</f>
        <v>36</v>
      </c>
      <c r="H4" s="107">
        <f>G4+$Y$3</f>
        <v>42</v>
      </c>
      <c r="I4" s="151">
        <f>COUNTIF($B$3:$B$86, "&lt;"&amp;H4)</f>
        <v>10</v>
      </c>
      <c r="J4" s="173">
        <f>I4-I3</f>
        <v>4</v>
      </c>
      <c r="K4" s="137">
        <f>J4/$J$15</f>
        <v>0.14285714285714285</v>
      </c>
      <c r="L4" s="110">
        <f>I4/$J$15</f>
        <v>0.35714285714285715</v>
      </c>
      <c r="N4" s="177" t="s">
        <v>13</v>
      </c>
      <c r="O4" s="176">
        <f>MAX(B$3:B$86)</f>
        <v>82</v>
      </c>
      <c r="P4" s="176">
        <f>MAX(C$3:C$86)</f>
        <v>82</v>
      </c>
      <c r="Q4" s="176">
        <f>MAX(D$3:D$86)</f>
        <v>82</v>
      </c>
      <c r="R4" s="176">
        <f>MAX(E$3:E$86)</f>
        <v>82</v>
      </c>
      <c r="V4" s="86" t="s">
        <v>103</v>
      </c>
      <c r="Y4" s="86">
        <f>Y3*INT(O5/Y3)</f>
        <v>24</v>
      </c>
      <c r="AN4" s="89">
        <v>2</v>
      </c>
      <c r="AO4" s="89">
        <f ca="1">ABS(_xlfn.NORM.INV(RAND(),$AQ$1,$AS$1))</f>
        <v>23.825742936082317</v>
      </c>
      <c r="AP4" s="89">
        <f ca="1">SMALL($AO$3:$AO$30,ROWS(AO$3:AO4))</f>
        <v>18.155478965532438</v>
      </c>
      <c r="AQ4" s="111">
        <f ca="1">AR4+RAND()</f>
        <v>2.4002540781094628</v>
      </c>
      <c r="AR4" s="111">
        <v>1.5</v>
      </c>
      <c r="AS4" s="78">
        <f ca="1">ROUNDUP(AP4*AQ4,0)</f>
        <v>44</v>
      </c>
      <c r="AT4" s="78">
        <f ca="1">RAND()</f>
        <v>0.33912259564142366</v>
      </c>
      <c r="AU4" s="78">
        <f ca="1">INDEX($AS$3:$AS$30,MATCH(SMALL($AT$3:$AT$30,ROWS(AT$3:AT4)),$AT$3:$AT$30,0))</f>
        <v>48</v>
      </c>
      <c r="AV4" s="78">
        <f ca="1">SMALL($AS$3:$AS$30,ROWS(AV$3:AV4))</f>
        <v>24</v>
      </c>
      <c r="AW4" s="86">
        <f ca="1">VLOOKUP(SMALL($BB$17:$BB$30,AX4),$BB$17:$BC$30,2,0)</f>
        <v>59</v>
      </c>
      <c r="AX4" s="86">
        <v>1</v>
      </c>
      <c r="BA4" s="86">
        <v>2</v>
      </c>
      <c r="BB4" s="86">
        <f ca="1">RAND()</f>
        <v>0.34177490500431218</v>
      </c>
      <c r="BC4" s="86">
        <f ca="1">AV4</f>
        <v>24</v>
      </c>
    </row>
    <row r="5" spans="1:55" ht="17.25" thickBot="1" x14ac:dyDescent="0.35">
      <c r="A5" s="9">
        <v>3</v>
      </c>
      <c r="B5" s="101">
        <v>46</v>
      </c>
      <c r="C5" s="102">
        <v>30</v>
      </c>
      <c r="D5" s="103">
        <v>46</v>
      </c>
      <c r="E5" s="156">
        <v>58</v>
      </c>
      <c r="F5" s="105" t="str">
        <f>G5&amp;" - "&amp;H5</f>
        <v>42 - 48</v>
      </c>
      <c r="G5" s="106">
        <f>H4</f>
        <v>42</v>
      </c>
      <c r="H5" s="107">
        <f>G5+$Y$3</f>
        <v>48</v>
      </c>
      <c r="I5" s="151">
        <f>COUNTIF($B$3:$B$86, "&lt;"&amp;H5)</f>
        <v>16</v>
      </c>
      <c r="J5" s="173">
        <f>I5-I4</f>
        <v>6</v>
      </c>
      <c r="K5" s="137">
        <f>J5/$J$15</f>
        <v>0.21428571428571427</v>
      </c>
      <c r="L5" s="110">
        <f>I5/$J$15</f>
        <v>0.5714285714285714</v>
      </c>
      <c r="N5" s="177" t="s">
        <v>14</v>
      </c>
      <c r="O5" s="176">
        <f>MIN(B$3:B$84)</f>
        <v>25</v>
      </c>
      <c r="P5" s="176">
        <f>MIN(C$3:C$84)</f>
        <v>25</v>
      </c>
      <c r="Q5" s="176">
        <f>MIN(D$3:D$84)</f>
        <v>25</v>
      </c>
      <c r="R5" s="176">
        <f>MIN(E$3:E$84)</f>
        <v>25</v>
      </c>
      <c r="V5" s="86" t="s">
        <v>100</v>
      </c>
      <c r="Y5" s="86">
        <f>ROUNDUP(O4/Y3,0)</f>
        <v>14</v>
      </c>
      <c r="AN5" s="89">
        <v>3</v>
      </c>
      <c r="AO5" s="89">
        <f ca="1">ABS(_xlfn.NORM.INV(RAND(),$AQ$1,$AS$1))</f>
        <v>25.877014861436699</v>
      </c>
      <c r="AP5" s="89">
        <f ca="1">SMALL($AO$3:$AO$30,ROWS(AO$3:AO5))</f>
        <v>18.538355368935729</v>
      </c>
      <c r="AQ5" s="111">
        <f ca="1">AR5+RAND()</f>
        <v>2.337857153507235</v>
      </c>
      <c r="AR5" s="111">
        <v>2</v>
      </c>
      <c r="AS5" s="78">
        <f ca="1">ROUNDUP(AP5*AQ5,0)</f>
        <v>44</v>
      </c>
      <c r="AT5" s="78">
        <f ca="1">RAND()</f>
        <v>0.7134632277017896</v>
      </c>
      <c r="AU5" s="78">
        <f ca="1">INDEX($AS$3:$AS$30,MATCH(SMALL($AT$3:$AT$30,ROWS(AT$3:AT5)),$AT$3:$AT$30,0))</f>
        <v>51</v>
      </c>
      <c r="AV5" s="78">
        <f ca="1">SMALL($AS$3:$AS$30,ROWS(AV$3:AV5))</f>
        <v>27</v>
      </c>
      <c r="AW5" s="86">
        <f ca="1">VLOOKUP(SMALL($BB$17:$BB$30,AX5),$BB$17:$BC$30,2,0)</f>
        <v>54</v>
      </c>
      <c r="AX5" s="86">
        <v>2</v>
      </c>
      <c r="BA5" s="86">
        <v>3</v>
      </c>
      <c r="BB5" s="86">
        <f ca="1">RAND()</f>
        <v>0.50272219736033208</v>
      </c>
      <c r="BC5" s="86">
        <f ca="1">AV5</f>
        <v>27</v>
      </c>
    </row>
    <row r="6" spans="1:55" ht="17.25" thickBot="1" x14ac:dyDescent="0.35">
      <c r="A6" s="9">
        <v>4</v>
      </c>
      <c r="B6" s="101">
        <v>46</v>
      </c>
      <c r="C6" s="102">
        <v>32</v>
      </c>
      <c r="D6" s="103">
        <v>33</v>
      </c>
      <c r="E6" s="156">
        <v>32</v>
      </c>
      <c r="F6" s="105" t="str">
        <f>G6&amp;" - "&amp;H6</f>
        <v>48 - 54</v>
      </c>
      <c r="G6" s="106">
        <f>H5</f>
        <v>48</v>
      </c>
      <c r="H6" s="107">
        <f>G6+$Y$3</f>
        <v>54</v>
      </c>
      <c r="I6" s="151">
        <f>COUNTIF($B$3:$B$86, "&lt;"&amp;H6)</f>
        <v>20</v>
      </c>
      <c r="J6" s="173">
        <f>I6-I5</f>
        <v>4</v>
      </c>
      <c r="K6" s="137">
        <f>J6/$J$15</f>
        <v>0.14285714285714285</v>
      </c>
      <c r="L6" s="110">
        <f>I6/$J$15</f>
        <v>0.7142857142857143</v>
      </c>
      <c r="N6" s="177" t="s">
        <v>5</v>
      </c>
      <c r="O6" s="176">
        <f>O4-O5</f>
        <v>57</v>
      </c>
      <c r="P6" s="176">
        <f>P4-P5</f>
        <v>57</v>
      </c>
      <c r="Q6" s="176">
        <f>Q4-Q5</f>
        <v>57</v>
      </c>
      <c r="R6" s="176">
        <f>R4-R5</f>
        <v>57</v>
      </c>
      <c r="V6" s="86" t="s">
        <v>104</v>
      </c>
      <c r="Y6" s="86">
        <f>Y5*Y3</f>
        <v>84</v>
      </c>
      <c r="AN6" s="89">
        <v>4</v>
      </c>
      <c r="AO6" s="89">
        <f ca="1">ABS(_xlfn.NORM.INV(RAND(),$AQ$1,$AS$1))</f>
        <v>23.439201262096883</v>
      </c>
      <c r="AP6" s="89">
        <f ca="1">SMALL($AO$3:$AO$30,ROWS(AO$3:AO6))</f>
        <v>19.175350286173966</v>
      </c>
      <c r="AQ6" s="111">
        <f ca="1">AR6+RAND()</f>
        <v>1.0011218549021565</v>
      </c>
      <c r="AR6" s="111">
        <v>1</v>
      </c>
      <c r="AS6" s="78">
        <f ca="1">ROUNDUP(AP6*AQ6,0)</f>
        <v>20</v>
      </c>
      <c r="AT6" s="78">
        <f ca="1">RAND()</f>
        <v>0.49539293766918513</v>
      </c>
      <c r="AU6" s="78">
        <f ca="1">INDEX($AS$3:$AS$30,MATCH(SMALL($AT$3:$AT$30,ROWS(AT$3:AT6)),$AT$3:$AT$30,0))</f>
        <v>46</v>
      </c>
      <c r="AV6" s="78">
        <f ca="1">SMALL($AS$3:$AS$30,ROWS(AV$3:AV6))</f>
        <v>32</v>
      </c>
      <c r="AW6" s="86">
        <f ca="1">VLOOKUP(SMALL($BB$3:$BB$16,AX6),$BB$3:$BC$30,2,0)</f>
        <v>46</v>
      </c>
      <c r="AX6" s="86">
        <v>2</v>
      </c>
      <c r="BA6" s="86">
        <v>4</v>
      </c>
      <c r="BB6" s="86">
        <f ca="1">RAND()</f>
        <v>0.75671739346482192</v>
      </c>
      <c r="BC6" s="86">
        <f ca="1">AV6</f>
        <v>32</v>
      </c>
    </row>
    <row r="7" spans="1:55" ht="17.25" thickBot="1" x14ac:dyDescent="0.35">
      <c r="A7" s="9">
        <v>5</v>
      </c>
      <c r="B7" s="101">
        <v>82</v>
      </c>
      <c r="C7" s="102">
        <v>32</v>
      </c>
      <c r="D7" s="103">
        <v>28</v>
      </c>
      <c r="E7" s="156">
        <v>38</v>
      </c>
      <c r="F7" s="105" t="str">
        <f>G7&amp;" - "&amp;H7</f>
        <v>54 - 60</v>
      </c>
      <c r="G7" s="106">
        <f>H6</f>
        <v>54</v>
      </c>
      <c r="H7" s="107">
        <f>G7+$Y$3</f>
        <v>60</v>
      </c>
      <c r="I7" s="151">
        <f>COUNTIF($B$3:$B$86, "&lt;"&amp;H7)</f>
        <v>23</v>
      </c>
      <c r="J7" s="173">
        <f>I7-I6</f>
        <v>3</v>
      </c>
      <c r="K7" s="137">
        <f>J7/$J$15</f>
        <v>0.10714285714285714</v>
      </c>
      <c r="L7" s="110">
        <f>I7/$J$15</f>
        <v>0.8214285714285714</v>
      </c>
      <c r="N7" s="177" t="s">
        <v>15</v>
      </c>
      <c r="O7" s="176">
        <f>_xlfn.STDEV.S(B$3:B$86)</f>
        <v>14.208388609490759</v>
      </c>
      <c r="P7" s="176">
        <f>_xlfn.STDEV.S(C$3:C$86)</f>
        <v>14.208388609490759</v>
      </c>
      <c r="Q7" s="176">
        <f>_xlfn.STDEV.S(D$3:D$86)</f>
        <v>14.208388609490759</v>
      </c>
      <c r="R7" s="176">
        <f>_xlfn.STDEV.S(E$3:E$86)</f>
        <v>14.208388609490759</v>
      </c>
      <c r="V7" s="86" t="s">
        <v>105</v>
      </c>
      <c r="Y7" s="86">
        <v>4</v>
      </c>
      <c r="AN7" s="89">
        <v>5</v>
      </c>
      <c r="AO7" s="89">
        <f ca="1">ABS(_xlfn.NORM.INV(RAND(),$AQ$1,$AS$1))</f>
        <v>27.804985635553408</v>
      </c>
      <c r="AP7" s="89">
        <f ca="1">SMALL($AO$3:$AO$30,ROWS(AO$3:AO7))</f>
        <v>19.307198523210786</v>
      </c>
      <c r="AQ7" s="111">
        <f ca="1">AR7+RAND()</f>
        <v>1.2075882217961182</v>
      </c>
      <c r="AR7" s="111">
        <f>AR3</f>
        <v>1</v>
      </c>
      <c r="AS7" s="78">
        <f ca="1">ROUNDUP(AP7*AQ7,0)</f>
        <v>24</v>
      </c>
      <c r="AT7" s="78">
        <f ca="1">RAND()</f>
        <v>0.87578925518232797</v>
      </c>
      <c r="AU7" s="78">
        <f ca="1">INDEX($AS$3:$AS$30,MATCH(SMALL($AT$3:$AT$30,ROWS(AT$3:AT7)),$AT$3:$AT$30,0))</f>
        <v>42</v>
      </c>
      <c r="AV7" s="78">
        <f ca="1">SMALL($AS$3:$AS$30,ROWS(AV$3:AV7))</f>
        <v>34</v>
      </c>
      <c r="AW7" s="86">
        <f ca="1">VLOOKUP(SMALL($BB$3:$BB$16,AX7),$BB$3:$BC$30,2,0)</f>
        <v>35</v>
      </c>
      <c r="AX7" s="86">
        <f>2+AX3</f>
        <v>3</v>
      </c>
      <c r="BA7" s="86">
        <v>5</v>
      </c>
      <c r="BB7" s="86">
        <f ca="1">RAND()</f>
        <v>4.2285421132723156E-2</v>
      </c>
      <c r="BC7" s="86">
        <f ca="1">AV7</f>
        <v>34</v>
      </c>
    </row>
    <row r="8" spans="1:55" ht="17.25" thickBot="1" x14ac:dyDescent="0.35">
      <c r="A8" s="9">
        <v>6</v>
      </c>
      <c r="B8" s="101">
        <v>38</v>
      </c>
      <c r="C8" s="102">
        <v>33</v>
      </c>
      <c r="D8" s="103">
        <v>30</v>
      </c>
      <c r="E8" s="156">
        <v>46</v>
      </c>
      <c r="F8" s="105" t="str">
        <f>G8&amp;" - "&amp;H8</f>
        <v>60 - 66</v>
      </c>
      <c r="G8" s="106">
        <f>H7</f>
        <v>60</v>
      </c>
      <c r="H8" s="107">
        <f>G8+$Y$3</f>
        <v>66</v>
      </c>
      <c r="I8" s="151">
        <f>COUNTIF($B$3:$B$86, "&lt;"&amp;H8)</f>
        <v>25</v>
      </c>
      <c r="J8" s="173">
        <f>I8-I7</f>
        <v>2</v>
      </c>
      <c r="K8" s="137">
        <f>J8/$J$15</f>
        <v>7.1428571428571425E-2</v>
      </c>
      <c r="L8" s="110">
        <f>I8/$J$15</f>
        <v>0.8928571428571429</v>
      </c>
      <c r="N8" s="177" t="s">
        <v>16</v>
      </c>
      <c r="O8" s="176">
        <f>O7/O2</f>
        <v>0.29733548659621917</v>
      </c>
      <c r="P8" s="176">
        <f>P7/P2</f>
        <v>0.29733548659621917</v>
      </c>
      <c r="Q8" s="176">
        <f>Q7/Q2</f>
        <v>0.29733548659621917</v>
      </c>
      <c r="R8" s="176">
        <f>R7/R2</f>
        <v>0.29733548659621917</v>
      </c>
      <c r="AN8" s="89">
        <v>6</v>
      </c>
      <c r="AO8" s="89">
        <f ca="1">ABS(_xlfn.NORM.INV(RAND(),$AQ$1,$AS$1))</f>
        <v>18.155478965532438</v>
      </c>
      <c r="AP8" s="89">
        <f ca="1">SMALL($AO$3:$AO$30,ROWS(AO$3:AO8))</f>
        <v>20.033492398801528</v>
      </c>
      <c r="AQ8" s="111">
        <f ca="1">AR8+RAND()</f>
        <v>1.7254900082351712</v>
      </c>
      <c r="AR8" s="111">
        <f>AR4</f>
        <v>1.5</v>
      </c>
      <c r="AS8" s="78">
        <f ca="1">ROUNDUP(AP8*AQ8,0)</f>
        <v>35</v>
      </c>
      <c r="AT8" s="78">
        <f ca="1">RAND()</f>
        <v>0.96114643594086846</v>
      </c>
      <c r="AU8" s="78">
        <f ca="1">INDEX($AS$3:$AS$30,MATCH(SMALL($AT$3:$AT$30,ROWS(AT$3:AT8)),$AT$3:$AT$30,0))</f>
        <v>68</v>
      </c>
      <c r="AV8" s="78">
        <f ca="1">SMALL($AS$3:$AS$30,ROWS(AV$3:AV8))</f>
        <v>35</v>
      </c>
      <c r="AW8" s="86">
        <f ca="1">VLOOKUP(SMALL($BB$17:$BB$30,AX8),$BB$17:$BC$30,2,0)</f>
        <v>48</v>
      </c>
      <c r="AX8" s="86">
        <f>2+AX4</f>
        <v>3</v>
      </c>
      <c r="BA8" s="86">
        <v>6</v>
      </c>
      <c r="BB8" s="86">
        <f ca="1">RAND()</f>
        <v>0.10640679434017408</v>
      </c>
      <c r="BC8" s="86">
        <f ca="1">AV8</f>
        <v>35</v>
      </c>
    </row>
    <row r="9" spans="1:55" ht="17.25" thickBot="1" x14ac:dyDescent="0.35">
      <c r="A9" s="9">
        <v>7</v>
      </c>
      <c r="B9" s="101">
        <v>41</v>
      </c>
      <c r="C9" s="102">
        <v>38</v>
      </c>
      <c r="D9" s="103">
        <v>46</v>
      </c>
      <c r="E9" s="156">
        <v>64</v>
      </c>
      <c r="F9" s="105" t="str">
        <f>G9&amp;" - "&amp;H9</f>
        <v>66 - 72</v>
      </c>
      <c r="G9" s="106">
        <f>H8</f>
        <v>66</v>
      </c>
      <c r="H9" s="107">
        <f>G9+$Y$3</f>
        <v>72</v>
      </c>
      <c r="I9" s="151">
        <f>COUNTIF($B$3:$B$86, "&lt;"&amp;H9)</f>
        <v>26</v>
      </c>
      <c r="J9" s="173">
        <f>I9-I8</f>
        <v>1</v>
      </c>
      <c r="K9" s="137">
        <f>J9/$J$15</f>
        <v>3.5714285714285712E-2</v>
      </c>
      <c r="L9" s="110">
        <f>I9/$J$15</f>
        <v>0.9285714285714286</v>
      </c>
      <c r="N9" s="143" t="s">
        <v>99</v>
      </c>
      <c r="O9" s="144">
        <f>O2/O3</f>
        <v>1.0388198757763976</v>
      </c>
      <c r="P9" s="144">
        <f>P2/P3</f>
        <v>1.0388198757763976</v>
      </c>
      <c r="Q9" s="144">
        <f>Q2/Q3</f>
        <v>1.0388198757763976</v>
      </c>
      <c r="R9" s="144">
        <f>R2/R3</f>
        <v>1.0388198757763976</v>
      </c>
      <c r="AN9" s="89">
        <v>8</v>
      </c>
      <c r="AO9" s="89">
        <f ca="1">ABS(_xlfn.NORM.INV(RAND(),$AQ$1,$AS$1))</f>
        <v>23.447166002570679</v>
      </c>
      <c r="AP9" s="89">
        <f ca="1">SMALL($AO$3:$AO$30,ROWS(AO$3:AO9))</f>
        <v>20.71149880763511</v>
      </c>
      <c r="AQ9" s="111">
        <f ca="1">AR9+RAND()</f>
        <v>2.5756214441420173</v>
      </c>
      <c r="AR9" s="111">
        <f>AR5</f>
        <v>2</v>
      </c>
      <c r="AS9" s="78">
        <f ca="1">ROUNDUP(AP9*AQ9,0)</f>
        <v>54</v>
      </c>
      <c r="AT9" s="78">
        <f ca="1">RAND()</f>
        <v>0.27130632184010273</v>
      </c>
      <c r="AU9" s="78">
        <f ca="1">INDEX($AS$3:$AS$30,MATCH(SMALL($AT$3:$AT$30,ROWS(AT$3:AT9)),$AT$3:$AT$30,0))</f>
        <v>36</v>
      </c>
      <c r="AV9" s="78">
        <f ca="1">SMALL($AS$3:$AS$30,ROWS(AV$3:AV9))</f>
        <v>35</v>
      </c>
      <c r="AW9" s="86">
        <f ca="1">VLOOKUP(SMALL($BB$17:$BB$30,AX9),$BB$17:$BC$30,2,0)</f>
        <v>46</v>
      </c>
      <c r="AX9" s="86">
        <f>2+AX5</f>
        <v>4</v>
      </c>
      <c r="BA9" s="86">
        <v>7</v>
      </c>
      <c r="BB9" s="86">
        <f ca="1">RAND()</f>
        <v>0.95852684517928755</v>
      </c>
      <c r="BC9" s="86">
        <f ca="1">AV9</f>
        <v>35</v>
      </c>
    </row>
    <row r="10" spans="1:55" ht="17.25" thickBot="1" x14ac:dyDescent="0.35">
      <c r="A10" s="9">
        <v>8</v>
      </c>
      <c r="B10" s="101">
        <v>33</v>
      </c>
      <c r="C10" s="102">
        <v>38</v>
      </c>
      <c r="D10" s="103">
        <v>25</v>
      </c>
      <c r="E10" s="156">
        <v>43</v>
      </c>
      <c r="F10" s="105" t="str">
        <f>G10&amp;" - "&amp;H10</f>
        <v>72 - 78</v>
      </c>
      <c r="G10" s="106">
        <f>H9</f>
        <v>72</v>
      </c>
      <c r="H10" s="107">
        <f>G10+$Y$3</f>
        <v>78</v>
      </c>
      <c r="I10" s="151">
        <f>COUNTIF($B$3:$B$86, "&lt;"&amp;H10)</f>
        <v>27</v>
      </c>
      <c r="J10" s="173">
        <f>I10-I9</f>
        <v>1</v>
      </c>
      <c r="K10" s="137">
        <f>J10/$J$15</f>
        <v>3.5714285714285712E-2</v>
      </c>
      <c r="L10" s="110">
        <f>I10/$J$15</f>
        <v>0.9642857142857143</v>
      </c>
      <c r="N10" s="175" t="s">
        <v>90</v>
      </c>
      <c r="O10" s="174">
        <f>O6/O2</f>
        <v>1.1928251121076234</v>
      </c>
      <c r="P10" s="174">
        <f>P6/P2</f>
        <v>1.1928251121076234</v>
      </c>
      <c r="Q10" s="174">
        <f>Q6/Q2</f>
        <v>1.1928251121076234</v>
      </c>
      <c r="R10" s="174">
        <f>R6/R2</f>
        <v>1.1928251121076234</v>
      </c>
      <c r="AN10" s="89">
        <v>7</v>
      </c>
      <c r="AO10" s="89">
        <f ca="1">ABS(_xlfn.NORM.INV(RAND(),$AQ$1,$AS$1))</f>
        <v>24.596370797698302</v>
      </c>
      <c r="AP10" s="89">
        <f ca="1">SMALL($AO$3:$AO$30,ROWS(AO$3:AO10))</f>
        <v>22.428231254362686</v>
      </c>
      <c r="AQ10" s="111">
        <f ca="1">AR10+RAND()</f>
        <v>1.5716200645735401</v>
      </c>
      <c r="AR10" s="111">
        <f>AR6</f>
        <v>1</v>
      </c>
      <c r="AS10" s="78">
        <f ca="1">ROUNDUP(AP10*AQ10,0)</f>
        <v>36</v>
      </c>
      <c r="AT10" s="78">
        <f ca="1">RAND()</f>
        <v>0.15892974920032299</v>
      </c>
      <c r="AU10" s="78">
        <f ca="1">INDEX($AS$3:$AS$30,MATCH(SMALL($AT$3:$AT$30,ROWS(AT$3:AT10)),$AT$3:$AT$30,0))</f>
        <v>60</v>
      </c>
      <c r="AV10" s="78">
        <f ca="1">SMALL($AS$3:$AS$30,ROWS(AV$3:AV10))</f>
        <v>36</v>
      </c>
      <c r="AW10" s="86">
        <f ca="1">VLOOKUP(SMALL($BB$3:$BB$16,AX10),$BB$3:$BC$30,2,0)</f>
        <v>24</v>
      </c>
      <c r="AX10" s="86">
        <f>2+AX6</f>
        <v>4</v>
      </c>
      <c r="BA10" s="86">
        <v>8</v>
      </c>
      <c r="BB10" s="86">
        <f ca="1">RAND()</f>
        <v>0.45568524902231988</v>
      </c>
      <c r="BC10" s="86">
        <f ca="1">AV10</f>
        <v>36</v>
      </c>
    </row>
    <row r="11" spans="1:55" ht="17.25" thickBot="1" x14ac:dyDescent="0.35">
      <c r="A11" s="9">
        <v>9</v>
      </c>
      <c r="B11" s="101">
        <v>46</v>
      </c>
      <c r="C11" s="102">
        <v>39</v>
      </c>
      <c r="D11" s="103">
        <v>41</v>
      </c>
      <c r="E11" s="156">
        <v>30</v>
      </c>
      <c r="F11" s="105" t="str">
        <f>G11&amp;" - "&amp;H11</f>
        <v>78 - 84</v>
      </c>
      <c r="G11" s="106">
        <f>H10</f>
        <v>78</v>
      </c>
      <c r="H11" s="107">
        <f>G11+$Y$3</f>
        <v>84</v>
      </c>
      <c r="I11" s="151">
        <f>COUNTIF($B$3:$B$86, "&lt;"&amp;H11)</f>
        <v>28</v>
      </c>
      <c r="J11" s="173">
        <f>I11-I10</f>
        <v>1</v>
      </c>
      <c r="K11" s="137">
        <f>J11/$J$15</f>
        <v>3.5714285714285712E-2</v>
      </c>
      <c r="L11" s="110">
        <f>I11/$J$15</f>
        <v>1</v>
      </c>
      <c r="AN11" s="89">
        <v>12</v>
      </c>
      <c r="AO11" s="89">
        <f ca="1">ABS(_xlfn.NORM.INV(RAND(),$AQ$1,$AS$1))</f>
        <v>19.175350286173966</v>
      </c>
      <c r="AP11" s="89">
        <f ca="1">SMALL($AO$3:$AO$30,ROWS(AO$3:AO11))</f>
        <v>23.013922726148614</v>
      </c>
      <c r="AQ11" s="111">
        <f ca="1">AR11+RAND()</f>
        <v>1.959856066620504</v>
      </c>
      <c r="AR11" s="111">
        <f>AR7</f>
        <v>1</v>
      </c>
      <c r="AS11" s="78">
        <f ca="1">ROUNDUP(AP11*AQ11,0)</f>
        <v>46</v>
      </c>
      <c r="AT11" s="78">
        <f ca="1">RAND()</f>
        <v>0.29759667653260091</v>
      </c>
      <c r="AU11" s="78">
        <f ca="1">INDEX($AS$3:$AS$30,MATCH(SMALL($AT$3:$AT$30,ROWS(AT$3:AT11)),$AT$3:$AT$30,0))</f>
        <v>65</v>
      </c>
      <c r="AV11" s="78">
        <f ca="1">SMALL($AS$3:$AS$30,ROWS(AV$3:AV11))</f>
        <v>39</v>
      </c>
      <c r="AW11" s="86">
        <f ca="1">VLOOKUP(SMALL($BB$3:$BB$16,AX11),$BB$3:$BC$30,2,0)</f>
        <v>36</v>
      </c>
      <c r="AX11" s="86">
        <f>2+AX7</f>
        <v>5</v>
      </c>
      <c r="BA11" s="86">
        <v>9</v>
      </c>
      <c r="BB11" s="86">
        <f ca="1">RAND()</f>
        <v>0.57541312902269104</v>
      </c>
      <c r="BC11" s="86">
        <f ca="1">AV11</f>
        <v>39</v>
      </c>
    </row>
    <row r="12" spans="1:55" ht="17.25" thickBot="1" x14ac:dyDescent="0.35">
      <c r="A12" s="9">
        <v>10</v>
      </c>
      <c r="B12" s="101">
        <v>52</v>
      </c>
      <c r="C12" s="102">
        <v>41</v>
      </c>
      <c r="D12" s="103">
        <v>52</v>
      </c>
      <c r="E12" s="156">
        <v>82</v>
      </c>
      <c r="F12" s="105" t="str">
        <f>G12&amp;" - "&amp;H12</f>
        <v>84 - 90</v>
      </c>
      <c r="G12" s="106">
        <f>H11</f>
        <v>84</v>
      </c>
      <c r="H12" s="107">
        <f>G12+$Y$3</f>
        <v>90</v>
      </c>
      <c r="I12" s="151">
        <f>COUNTIF($B$3:$B$86, "&lt;"&amp;H12)</f>
        <v>28</v>
      </c>
      <c r="J12" s="173">
        <f>I12-I11</f>
        <v>0</v>
      </c>
      <c r="K12" s="137">
        <f>J12/$J$15</f>
        <v>0</v>
      </c>
      <c r="L12" s="110">
        <f>I12/$J$15</f>
        <v>1</v>
      </c>
      <c r="AN12" s="89">
        <v>9</v>
      </c>
      <c r="AO12" s="89">
        <f ca="1">ABS(_xlfn.NORM.INV(RAND(),$AQ$1,$AS$1))</f>
        <v>31.810561438332812</v>
      </c>
      <c r="AP12" s="89">
        <f ca="1">SMALL($AO$3:$AO$30,ROWS(AO$3:AO12))</f>
        <v>23.439201262096883</v>
      </c>
      <c r="AQ12" s="111">
        <f ca="1">AR12+RAND()</f>
        <v>2.0117239551535659</v>
      </c>
      <c r="AR12" s="111">
        <f>AR8</f>
        <v>1.5</v>
      </c>
      <c r="AS12" s="78">
        <f ca="1">ROUNDUP(AP12*AQ12,0)</f>
        <v>48</v>
      </c>
      <c r="AT12" s="78">
        <f ca="1">RAND()</f>
        <v>7.1883442468053338E-2</v>
      </c>
      <c r="AU12" s="78">
        <f ca="1">INDEX($AS$3:$AS$30,MATCH(SMALL($AT$3:$AT$30,ROWS(AT$3:AT12)),$AT$3:$AT$30,0))</f>
        <v>50</v>
      </c>
      <c r="AV12" s="78">
        <f ca="1">SMALL($AS$3:$AS$30,ROWS(AV$3:AV12))</f>
        <v>42</v>
      </c>
      <c r="AW12" s="86">
        <f ca="1">VLOOKUP(SMALL($BB$17:$BB$30,AX12),$BB$17:$BC$30,2,0)</f>
        <v>68</v>
      </c>
      <c r="AX12" s="86">
        <f>2+AX8</f>
        <v>5</v>
      </c>
      <c r="BA12" s="86">
        <v>10</v>
      </c>
      <c r="BB12" s="86">
        <f ca="1">RAND()</f>
        <v>0.99615175401241374</v>
      </c>
      <c r="BC12" s="86">
        <f ca="1">AV12</f>
        <v>42</v>
      </c>
    </row>
    <row r="13" spans="1:55" ht="17.25" thickBot="1" x14ac:dyDescent="0.35">
      <c r="A13" s="9">
        <v>11</v>
      </c>
      <c r="B13" s="101">
        <v>64</v>
      </c>
      <c r="C13" s="102">
        <v>43</v>
      </c>
      <c r="D13" s="103">
        <v>69</v>
      </c>
      <c r="E13" s="156">
        <v>52</v>
      </c>
      <c r="F13" s="105" t="str">
        <f>G13&amp;" - "&amp;H13</f>
        <v>90 - 96</v>
      </c>
      <c r="G13" s="106">
        <f>H12</f>
        <v>90</v>
      </c>
      <c r="H13" s="107">
        <f>G13+$Y$3</f>
        <v>96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17.828142082571592</v>
      </c>
      <c r="AP13" s="89">
        <f ca="1">SMALL($AO$3:$AO$30,ROWS(AO$3:AO13))</f>
        <v>23.447166002570679</v>
      </c>
      <c r="AQ13" s="111">
        <f ca="1">AR13+RAND()</f>
        <v>2.1655443141759636</v>
      </c>
      <c r="AR13" s="111">
        <f>AR9</f>
        <v>2</v>
      </c>
      <c r="AS13" s="78">
        <f ca="1">ROUNDUP(AP13*AQ13,0)</f>
        <v>51</v>
      </c>
      <c r="AT13" s="78">
        <f ca="1">RAND()</f>
        <v>8.372495182291595E-2</v>
      </c>
      <c r="AU13" s="78">
        <f ca="1">INDEX($AS$3:$AS$30,MATCH(SMALL($AT$3:$AT$30,ROWS(AT$3:AT13)),$AT$3:$AT$30,0))</f>
        <v>54</v>
      </c>
      <c r="AV13" s="78">
        <f ca="1">SMALL($AS$3:$AS$30,ROWS(AV$3:AV13))</f>
        <v>44</v>
      </c>
      <c r="AW13" s="86">
        <f ca="1">VLOOKUP(SMALL($BB$17:$BB$30,AX13),$BB$17:$BC$30,2,0)</f>
        <v>49</v>
      </c>
      <c r="AX13" s="86">
        <f>2+AX9</f>
        <v>6</v>
      </c>
      <c r="BA13" s="86">
        <v>11</v>
      </c>
      <c r="BB13" s="86">
        <f ca="1">RAND()</f>
        <v>0.79923237965951277</v>
      </c>
      <c r="BC13" s="86">
        <f ca="1">AV13</f>
        <v>44</v>
      </c>
    </row>
    <row r="14" spans="1:55" ht="17.25" thickBot="1" x14ac:dyDescent="0.35">
      <c r="A14" s="9">
        <v>12</v>
      </c>
      <c r="B14" s="101">
        <v>50</v>
      </c>
      <c r="C14" s="102">
        <v>46</v>
      </c>
      <c r="D14" s="103">
        <v>50</v>
      </c>
      <c r="E14" s="156">
        <v>33</v>
      </c>
      <c r="F14" s="112" t="str">
        <f>G14&amp;" - "&amp;H14</f>
        <v>96 - 102</v>
      </c>
      <c r="G14" s="113">
        <f>H13</f>
        <v>96</v>
      </c>
      <c r="H14" s="114">
        <f>G14+$Y$3</f>
        <v>102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18.538355368935729</v>
      </c>
      <c r="AP14" s="89">
        <f ca="1">SMALL($AO$3:$AO$30,ROWS(AO$3:AO14))</f>
        <v>23.825742936082317</v>
      </c>
      <c r="AQ14" s="111">
        <f ca="1">AR14+RAND()</f>
        <v>1.0953964280165576</v>
      </c>
      <c r="AR14" s="111">
        <f>AR10</f>
        <v>1</v>
      </c>
      <c r="AS14" s="78">
        <f ca="1">ROUNDUP(AP14*AQ14,0)</f>
        <v>27</v>
      </c>
      <c r="AT14" s="78">
        <f ca="1">RAND()</f>
        <v>0.75667152641520463</v>
      </c>
      <c r="AU14" s="78">
        <f ca="1">INDEX($AS$3:$AS$30,MATCH(SMALL($AT$3:$AT$30,ROWS(AT$3:AT14)),$AT$3:$AT$30,0))</f>
        <v>46</v>
      </c>
      <c r="AV14" s="78">
        <f ca="1">SMALL($AS$3:$AS$30,ROWS(AV$3:AV14))</f>
        <v>44</v>
      </c>
      <c r="AW14" s="86">
        <f ca="1">VLOOKUP(SMALL($BB$3:$BB$16,AX14),$BB$3:$BC$30,2,0)</f>
        <v>45</v>
      </c>
      <c r="AX14" s="86">
        <f>2+AX10</f>
        <v>6</v>
      </c>
      <c r="BA14" s="86">
        <v>12</v>
      </c>
      <c r="BB14" s="86">
        <f ca="1">RAND()</f>
        <v>0.65632239811243487</v>
      </c>
      <c r="BC14" s="86">
        <f ca="1">AV14</f>
        <v>44</v>
      </c>
    </row>
    <row r="15" spans="1:55" ht="16.5" x14ac:dyDescent="0.3">
      <c r="A15" s="9">
        <v>13</v>
      </c>
      <c r="B15" s="101">
        <v>25</v>
      </c>
      <c r="C15" s="102">
        <v>46</v>
      </c>
      <c r="D15" s="103">
        <v>46</v>
      </c>
      <c r="E15" s="156">
        <v>32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 s="137"/>
      <c r="AN15" s="89">
        <v>14</v>
      </c>
      <c r="AO15" s="89">
        <f ca="1">ABS(_xlfn.NORM.INV(RAND(),$AQ$1,$AS$1))</f>
        <v>28.699647800702124</v>
      </c>
      <c r="AP15" s="89">
        <f ca="1">SMALL($AO$3:$AO$30,ROWS(AO$3:AO15))</f>
        <v>24.596370797698302</v>
      </c>
      <c r="AQ15" s="111">
        <f ca="1">AR15+RAND()</f>
        <v>1.8661457912511779</v>
      </c>
      <c r="AR15" s="111">
        <f>AR11</f>
        <v>1</v>
      </c>
      <c r="AS15" s="78">
        <f ca="1">ROUNDUP(AP15*AQ15,0)</f>
        <v>46</v>
      </c>
      <c r="AT15" s="78">
        <f ca="1">RAND()</f>
        <v>8.6201007149612097E-2</v>
      </c>
      <c r="AU15" s="78">
        <f ca="1">INDEX($AS$3:$AS$30,MATCH(SMALL($AT$3:$AT$30,ROWS(AT$3:AT15)),$AT$3:$AT$30,0))</f>
        <v>44</v>
      </c>
      <c r="AV15" s="78">
        <f ca="1">SMALL($AS$3:$AS$30,ROWS(AV$3:AV15))</f>
        <v>45</v>
      </c>
      <c r="AW15" s="86">
        <f ca="1">VLOOKUP(SMALL($BB$3:$BB$16,AX15),$BB$3:$BC$30,2,0)</f>
        <v>27</v>
      </c>
      <c r="AX15" s="86">
        <f>2+AX11</f>
        <v>7</v>
      </c>
      <c r="BA15" s="86">
        <v>13</v>
      </c>
      <c r="BB15" s="86">
        <f ca="1">RAND()</f>
        <v>0.46778351420886466</v>
      </c>
      <c r="BC15" s="86">
        <f ca="1">AV15</f>
        <v>45</v>
      </c>
    </row>
    <row r="16" spans="1:55" ht="16.5" x14ac:dyDescent="0.3">
      <c r="A16" s="9">
        <v>14</v>
      </c>
      <c r="B16" s="101">
        <v>74</v>
      </c>
      <c r="C16" s="102">
        <v>46</v>
      </c>
      <c r="D16" s="103">
        <v>58</v>
      </c>
      <c r="E16" s="156">
        <v>74</v>
      </c>
      <c r="AN16" s="89">
        <v>16</v>
      </c>
      <c r="AO16" s="89">
        <f ca="1">ABS(_xlfn.NORM.INV(RAND(),$AQ$1,$AS$1))</f>
        <v>25.838906160201475</v>
      </c>
      <c r="AP16" s="89">
        <f ca="1">SMALL($AO$3:$AO$30,ROWS(AO$3:AO16))</f>
        <v>24.971579548960996</v>
      </c>
      <c r="AQ16" s="111">
        <f ca="1">AR16+RAND()</f>
        <v>1.994507281866976</v>
      </c>
      <c r="AR16" s="111">
        <f>AR12</f>
        <v>1.5</v>
      </c>
      <c r="AS16" s="78">
        <f ca="1">ROUNDUP(AP16*AQ16,0)</f>
        <v>50</v>
      </c>
      <c r="AT16" s="78">
        <f ca="1">RAND()</f>
        <v>0.2185529786357201</v>
      </c>
      <c r="AU16" s="78">
        <f ca="1">INDEX($AS$3:$AS$30,MATCH(SMALL($AT$3:$AT$30,ROWS(AT$3:AT16)),$AT$3:$AT$30,0))</f>
        <v>46</v>
      </c>
      <c r="AV16" s="78">
        <f ca="1">SMALL($AS$3:$AS$30,ROWS(AV$3:AV16))</f>
        <v>46</v>
      </c>
      <c r="AW16" s="86">
        <f ca="1">VLOOKUP(SMALL($BB$17:$BB$30,AX16),$BB$17:$BC$30,2,0)</f>
        <v>65</v>
      </c>
      <c r="AX16" s="86">
        <f>2+AX12</f>
        <v>7</v>
      </c>
      <c r="BA16" s="86">
        <v>14</v>
      </c>
      <c r="BB16" s="86">
        <f ca="1">RAND()</f>
        <v>4.5894643651756883E-2</v>
      </c>
      <c r="BC16" s="86">
        <f ca="1">AV16</f>
        <v>46</v>
      </c>
    </row>
    <row r="17" spans="1:63" ht="16.5" x14ac:dyDescent="0.3">
      <c r="A17" s="9">
        <v>15</v>
      </c>
      <c r="B17" s="101">
        <v>28</v>
      </c>
      <c r="C17" s="102">
        <v>46</v>
      </c>
      <c r="D17" s="103">
        <v>52</v>
      </c>
      <c r="E17" s="156">
        <v>57</v>
      </c>
      <c r="J17" s="119"/>
      <c r="K17" s="119"/>
      <c r="AN17" s="89">
        <v>18</v>
      </c>
      <c r="AO17" s="89">
        <f ca="1">ABS(_xlfn.NORM.INV(RAND(),$AQ$1,$AS$1))</f>
        <v>29.53256075240369</v>
      </c>
      <c r="AP17" s="89">
        <f ca="1">SMALL($AO$3:$AO$30,ROWS(AO$3:AO17))</f>
        <v>25.200367050759873</v>
      </c>
      <c r="AQ17" s="111">
        <f ca="1">AR17+RAND()</f>
        <v>2.6928419622202044</v>
      </c>
      <c r="AR17" s="111">
        <f>AR13</f>
        <v>2</v>
      </c>
      <c r="AS17" s="78">
        <f ca="1">ROUNDUP(AP17*AQ17,0)</f>
        <v>68</v>
      </c>
      <c r="AT17" s="78">
        <f ca="1">RAND()</f>
        <v>0.14921544505658735</v>
      </c>
      <c r="AU17" s="78">
        <f ca="1">INDEX($AS$3:$AS$30,MATCH(SMALL($AT$3:$AT$30,ROWS(AT$3:AT17)),$AT$3:$AT$30,0))</f>
        <v>65</v>
      </c>
      <c r="AV17" s="78">
        <f ca="1">SMALL($AS$3:$AS$30,ROWS(AV$3:AV17))</f>
        <v>46</v>
      </c>
      <c r="AW17" s="86">
        <f ca="1">VLOOKUP(SMALL($BB$17:$BB$30,AX17),$BB$17:$BC$30,2,0)</f>
        <v>78</v>
      </c>
      <c r="AX17" s="86">
        <f>2+AX13</f>
        <v>8</v>
      </c>
      <c r="BA17" s="86">
        <v>15</v>
      </c>
      <c r="BB17" s="86">
        <f ca="1">RAND()</f>
        <v>0.24835378343853642</v>
      </c>
      <c r="BC17" s="86">
        <f ca="1">AV17</f>
        <v>46</v>
      </c>
    </row>
    <row r="18" spans="1:63" ht="16.5" x14ac:dyDescent="0.3">
      <c r="A18" s="9">
        <v>16</v>
      </c>
      <c r="B18" s="101">
        <v>52</v>
      </c>
      <c r="C18" s="102">
        <v>46</v>
      </c>
      <c r="D18" s="103">
        <v>46</v>
      </c>
      <c r="E18" s="156">
        <v>46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25.200367050759873</v>
      </c>
      <c r="AP18" s="89">
        <f ca="1">SMALL($AO$3:$AO$30,ROWS(AO$3:AO18))</f>
        <v>25.397788207552161</v>
      </c>
      <c r="AQ18" s="111">
        <f ca="1">AR18+RAND()</f>
        <v>1.6461116779670515</v>
      </c>
      <c r="AR18" s="111">
        <f>AR14</f>
        <v>1</v>
      </c>
      <c r="AS18" s="78">
        <f ca="1">ROUNDUP(AP18*AQ18,0)</f>
        <v>42</v>
      </c>
      <c r="AT18" s="78">
        <f ca="1">RAND()</f>
        <v>0.11116635934367824</v>
      </c>
      <c r="AU18" s="78">
        <f ca="1">INDEX($AS$3:$AS$30,MATCH(SMALL($AT$3:$AT$30,ROWS(AT$3:AT18)),$AT$3:$AT$30,0))</f>
        <v>20</v>
      </c>
      <c r="AV18" s="78">
        <f ca="1">SMALL($AS$3:$AS$30,ROWS(AV$3:AV18))</f>
        <v>46</v>
      </c>
      <c r="AW18" s="86">
        <f ca="1">VLOOKUP(SMALL($BB$3:$BB$16,AX18),$BB$3:$BC$30,2,0)</f>
        <v>39</v>
      </c>
      <c r="AX18" s="86">
        <f>2+AX14</f>
        <v>8</v>
      </c>
      <c r="BA18" s="86">
        <v>16</v>
      </c>
      <c r="BB18" s="86">
        <f ca="1">RAND()</f>
        <v>0.89193796130145919</v>
      </c>
      <c r="BC18" s="86">
        <f ca="1">AV18</f>
        <v>46</v>
      </c>
    </row>
    <row r="19" spans="1:63" ht="16.5" x14ac:dyDescent="0.3">
      <c r="A19" s="9">
        <v>17</v>
      </c>
      <c r="B19" s="101">
        <v>39</v>
      </c>
      <c r="C19" s="102">
        <v>50</v>
      </c>
      <c r="D19" s="103">
        <v>43</v>
      </c>
      <c r="E19" s="156">
        <v>39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23.013922726148614</v>
      </c>
      <c r="AP19" s="89">
        <f ca="1">SMALL($AO$3:$AO$30,ROWS(AO$3:AO19))</f>
        <v>25.667823272095024</v>
      </c>
      <c r="AQ19" s="111">
        <f ca="1">AR19+RAND()</f>
        <v>1.5001277414634213</v>
      </c>
      <c r="AR19" s="111">
        <f>AR15</f>
        <v>1</v>
      </c>
      <c r="AS19" s="78">
        <f ca="1">ROUNDUP(AP19*AQ19,0)</f>
        <v>39</v>
      </c>
      <c r="AT19" s="78">
        <f ca="1">RAND()</f>
        <v>0.97413086889220957</v>
      </c>
      <c r="AU19" s="78">
        <f ca="1">INDEX($AS$3:$AS$30,MATCH(SMALL($AT$3:$AT$30,ROWS(AT$3:AT19)),$AT$3:$AT$30,0))</f>
        <v>78</v>
      </c>
      <c r="AV19" s="78">
        <f ca="1">SMALL($AS$3:$AS$30,ROWS(AV$3:AV19))</f>
        <v>48</v>
      </c>
      <c r="AW19" s="86">
        <f ca="1">VLOOKUP(SMALL($BB$3:$BB$16,AX19),$BB$3:$BC$30,2,0)</f>
        <v>44</v>
      </c>
      <c r="AX19" s="86">
        <f>2+AX15</f>
        <v>9</v>
      </c>
      <c r="BA19" s="86">
        <v>17</v>
      </c>
      <c r="BB19" s="86">
        <f ca="1">RAND()</f>
        <v>0.15667928633265105</v>
      </c>
      <c r="BC19" s="86">
        <f ca="1">AV19</f>
        <v>48</v>
      </c>
    </row>
    <row r="20" spans="1:63" ht="16.5" x14ac:dyDescent="0.3">
      <c r="A20" s="9">
        <v>18</v>
      </c>
      <c r="B20" s="101">
        <v>57</v>
      </c>
      <c r="C20" s="102">
        <v>52</v>
      </c>
      <c r="D20" s="103">
        <v>52</v>
      </c>
      <c r="E20" s="156">
        <v>46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20.71149880763511</v>
      </c>
      <c r="AP20" s="89">
        <f ca="1">SMALL($AO$3:$AO$30,ROWS(AO$3:AO20))</f>
        <v>25.824720251595828</v>
      </c>
      <c r="AQ20" s="111">
        <f ca="1">AR20+RAND()</f>
        <v>1.8813944075824645</v>
      </c>
      <c r="AR20" s="111">
        <f>AR16</f>
        <v>1.5</v>
      </c>
      <c r="AS20" s="78">
        <f ca="1">ROUNDUP(AP20*AQ20,0)</f>
        <v>49</v>
      </c>
      <c r="AT20" s="78">
        <f ca="1">RAND()</f>
        <v>0.9713408577311623</v>
      </c>
      <c r="AU20" s="78">
        <f ca="1">INDEX($AS$3:$AS$30,MATCH(SMALL($AT$3:$AT$30,ROWS(AT$3:AT20)),$AT$3:$AT$30,0))</f>
        <v>45</v>
      </c>
      <c r="AV20" s="78">
        <f ca="1">SMALL($AS$3:$AS$30,ROWS(AV$3:AV20))</f>
        <v>49</v>
      </c>
      <c r="AW20" s="86">
        <f ca="1">VLOOKUP(SMALL($BB$17:$BB$30,AX20),$BB$17:$BC$30,2,0)</f>
        <v>50</v>
      </c>
      <c r="AX20" s="86">
        <f>2+AX16</f>
        <v>9</v>
      </c>
      <c r="BA20" s="86">
        <v>18</v>
      </c>
      <c r="BB20" s="86">
        <f ca="1">RAND()</f>
        <v>0.64722334686823568</v>
      </c>
      <c r="BC20" s="86">
        <f ca="1">AV20</f>
        <v>49</v>
      </c>
    </row>
    <row r="21" spans="1:63" ht="16.5" x14ac:dyDescent="0.3">
      <c r="A21" s="9">
        <v>19</v>
      </c>
      <c r="B21" s="101">
        <v>54</v>
      </c>
      <c r="C21" s="102">
        <v>52</v>
      </c>
      <c r="D21" s="103">
        <v>65</v>
      </c>
      <c r="E21" s="156">
        <v>54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24.971579548960996</v>
      </c>
      <c r="AP21" s="89">
        <f ca="1">SMALL($AO$3:$AO$30,ROWS(AO$3:AO21))</f>
        <v>25.838906160201475</v>
      </c>
      <c r="AQ21" s="111">
        <f ca="1">AR21+RAND()</f>
        <v>2.5067605585149453</v>
      </c>
      <c r="AR21" s="111">
        <f>AR17</f>
        <v>2</v>
      </c>
      <c r="AS21" s="78">
        <f ca="1">ROUNDUP(AP21*AQ21,0)</f>
        <v>65</v>
      </c>
      <c r="AT21" s="78">
        <f ca="1">RAND()</f>
        <v>0.19713332695063612</v>
      </c>
      <c r="AU21" s="78">
        <f ca="1">INDEX($AS$3:$AS$30,MATCH(SMALL($AT$3:$AT$30,ROWS(AT$3:AT21)),$AT$3:$AT$30,0))</f>
        <v>34</v>
      </c>
      <c r="AV21" s="78">
        <f ca="1">SMALL($AS$3:$AS$30,ROWS(AV$3:AV21))</f>
        <v>50</v>
      </c>
      <c r="AW21" s="86">
        <f ca="1">VLOOKUP(SMALL($BB$17:$BB$30,AX21),$BB$17:$BC$30,2,0)</f>
        <v>60</v>
      </c>
      <c r="AX21" s="86">
        <f>2+AX17</f>
        <v>10</v>
      </c>
      <c r="BA21" s="86">
        <v>19</v>
      </c>
      <c r="BB21" s="86">
        <f ca="1">RAND()</f>
        <v>0.73895052600524325</v>
      </c>
      <c r="BC21" s="86">
        <f ca="1">AV21</f>
        <v>50</v>
      </c>
    </row>
    <row r="22" spans="1:63" ht="16.5" x14ac:dyDescent="0.3">
      <c r="A22" s="9">
        <v>20</v>
      </c>
      <c r="B22" s="101">
        <v>32</v>
      </c>
      <c r="C22" s="102">
        <v>52</v>
      </c>
      <c r="D22" s="103">
        <v>32</v>
      </c>
      <c r="E22" s="156">
        <v>25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28.027318294067832</v>
      </c>
      <c r="AP22" s="89">
        <f ca="1">SMALL($AO$3:$AO$30,ROWS(AO$3:AO22))</f>
        <v>25.877014861436699</v>
      </c>
      <c r="AQ22" s="111">
        <f ca="1">AR22+RAND()</f>
        <v>1.726321135196903</v>
      </c>
      <c r="AR22" s="111">
        <f>AR18</f>
        <v>1</v>
      </c>
      <c r="AS22" s="78">
        <f ca="1">ROUNDUP(AP22*AQ22,0)</f>
        <v>45</v>
      </c>
      <c r="AT22" s="78">
        <f ca="1">RAND()</f>
        <v>0.53880292122351858</v>
      </c>
      <c r="AU22" s="78">
        <f ca="1">INDEX($AS$3:$AS$30,MATCH(SMALL($AT$3:$AT$30,ROWS(AT$3:AT22)),$AT$3:$AT$30,0))</f>
        <v>32</v>
      </c>
      <c r="AV22" s="78">
        <f ca="1">SMALL($AS$3:$AS$30,ROWS(AV$3:AV22))</f>
        <v>51</v>
      </c>
      <c r="AW22" s="86">
        <f ca="1">VLOOKUP(SMALL($BB$3:$BB$16,AX22),$BB$3:$BC$30,2,0)</f>
        <v>20</v>
      </c>
      <c r="AX22" s="86">
        <f>2+AX18</f>
        <v>10</v>
      </c>
      <c r="BA22" s="86">
        <v>20</v>
      </c>
      <c r="BB22" s="86">
        <f ca="1">RAND()</f>
        <v>0.83670266152994022</v>
      </c>
      <c r="BC22" s="86">
        <f ca="1">AV22</f>
        <v>51</v>
      </c>
    </row>
    <row r="23" spans="1:63" ht="16.5" x14ac:dyDescent="0.3">
      <c r="A23" s="9">
        <v>21</v>
      </c>
      <c r="B23" s="101">
        <v>65</v>
      </c>
      <c r="C23" s="102">
        <v>54</v>
      </c>
      <c r="D23" s="103">
        <v>38</v>
      </c>
      <c r="E23" s="156">
        <v>38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28.658779998136506</v>
      </c>
      <c r="AP23" s="89">
        <f ca="1">SMALL($AO$3:$AO$30,ROWS(AO$3:AO23))</f>
        <v>26.117887501440105</v>
      </c>
      <c r="AQ23" s="111">
        <f ca="1">AR23+RAND()</f>
        <v>1.3258481864569069</v>
      </c>
      <c r="AR23" s="111">
        <f>AR19</f>
        <v>1</v>
      </c>
      <c r="AS23" s="78">
        <f ca="1">ROUNDUP(AP23*AQ23,0)</f>
        <v>35</v>
      </c>
      <c r="AT23" s="78">
        <f ca="1">RAND()</f>
        <v>0.9967631834475319</v>
      </c>
      <c r="AU23" s="78">
        <f ca="1">INDEX($AS$3:$AS$30,MATCH(SMALL($AT$3:$AT$30,ROWS(AT$3:AT23)),$AT$3:$AT$30,0))</f>
        <v>44</v>
      </c>
      <c r="AV23" s="78">
        <f ca="1">SMALL($AS$3:$AS$30,ROWS(AV$3:AV23))</f>
        <v>54</v>
      </c>
      <c r="AW23" s="86">
        <f ca="1">VLOOKUP(SMALL($BB$3:$BB$16,AX23),$BB$3:$BC$30,2,0)</f>
        <v>32</v>
      </c>
      <c r="AX23" s="86">
        <f>2+AX19</f>
        <v>11</v>
      </c>
      <c r="BA23" s="86">
        <v>21</v>
      </c>
      <c r="BB23" s="86">
        <f ca="1">RAND()</f>
        <v>0.15037158589342758</v>
      </c>
      <c r="BC23" s="86">
        <f ca="1">AV23</f>
        <v>54</v>
      </c>
    </row>
    <row r="24" spans="1:63" ht="16.5" x14ac:dyDescent="0.3">
      <c r="A24" s="9">
        <v>22</v>
      </c>
      <c r="B24" s="101">
        <v>38</v>
      </c>
      <c r="C24" s="102">
        <v>57</v>
      </c>
      <c r="D24" s="103">
        <v>57</v>
      </c>
      <c r="E24" s="156">
        <v>65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30.220125485230145</v>
      </c>
      <c r="AP24" s="89">
        <f ca="1">SMALL($AO$3:$AO$30,ROWS(AO$3:AO24))</f>
        <v>27.804985635553408</v>
      </c>
      <c r="AQ24" s="111">
        <f ca="1">AR24+RAND()</f>
        <v>2.0945162110449904</v>
      </c>
      <c r="AR24" s="111">
        <f>AR20</f>
        <v>1.5</v>
      </c>
      <c r="AS24" s="78">
        <f ca="1">ROUNDUP(AP24*AQ24,0)</f>
        <v>59</v>
      </c>
      <c r="AT24" s="78">
        <f ca="1">RAND()</f>
        <v>0.97444475382843065</v>
      </c>
      <c r="AU24" s="78">
        <f ca="1">INDEX($AS$3:$AS$30,MATCH(SMALL($AT$3:$AT$30,ROWS(AT$3:AT24)),$AT$3:$AT$30,0))</f>
        <v>27</v>
      </c>
      <c r="AV24" s="78">
        <f ca="1">SMALL($AS$3:$AS$30,ROWS(AV$3:AV24))</f>
        <v>54</v>
      </c>
      <c r="AW24" s="86">
        <f ca="1">VLOOKUP(SMALL($BB$17:$BB$30,AX24),$BB$17:$BC$30,2,0)</f>
        <v>54</v>
      </c>
      <c r="AX24" s="86">
        <f>2+AX20</f>
        <v>11</v>
      </c>
      <c r="BA24" s="86">
        <v>22</v>
      </c>
      <c r="BB24" s="86">
        <f ca="1">RAND()</f>
        <v>0.75539174404499443</v>
      </c>
      <c r="BC24" s="86">
        <f ca="1">AV24</f>
        <v>54</v>
      </c>
    </row>
    <row r="25" spans="1:63" ht="16.5" x14ac:dyDescent="0.3">
      <c r="A25" s="9">
        <v>23</v>
      </c>
      <c r="B25" s="101">
        <v>52</v>
      </c>
      <c r="C25" s="102">
        <v>58</v>
      </c>
      <c r="D25" s="103">
        <v>82</v>
      </c>
      <c r="E25" s="156">
        <v>50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25.667823272095024</v>
      </c>
      <c r="AP25" s="89">
        <f ca="1">SMALL($AO$3:$AO$30,ROWS(AO$3:AO25))</f>
        <v>28.027318294067832</v>
      </c>
      <c r="AQ25" s="111">
        <f ca="1">AR25+RAND()</f>
        <v>2.7495242727752833</v>
      </c>
      <c r="AR25" s="111">
        <f>AR21</f>
        <v>2</v>
      </c>
      <c r="AS25" s="78">
        <f ca="1">ROUNDUP(AP25*AQ25,0)</f>
        <v>78</v>
      </c>
      <c r="AT25" s="78">
        <f ca="1">RAND()</f>
        <v>0.53453607444564311</v>
      </c>
      <c r="AU25" s="78">
        <f ca="1">INDEX($AS$3:$AS$30,MATCH(SMALL($AT$3:$AT$30,ROWS(AT$3:AT25)),$AT$3:$AT$30,0))</f>
        <v>24</v>
      </c>
      <c r="AV25" s="78">
        <f ca="1">SMALL($AS$3:$AS$30,ROWS(AV$3:AV25))</f>
        <v>59</v>
      </c>
      <c r="AW25" s="86">
        <f ca="1">VLOOKUP(SMALL($BB$17:$BB$30,AX25),$BB$17:$BC$30,2,0)</f>
        <v>65</v>
      </c>
      <c r="AX25" s="86">
        <f>2+AX21</f>
        <v>12</v>
      </c>
      <c r="BA25" s="86">
        <v>23</v>
      </c>
      <c r="BB25" s="86">
        <f ca="1">RAND()</f>
        <v>4.4247910679542479E-2</v>
      </c>
      <c r="BC25" s="86">
        <f ca="1">AV25</f>
        <v>59</v>
      </c>
    </row>
    <row r="26" spans="1:63" ht="16.5" x14ac:dyDescent="0.3">
      <c r="A26" s="9">
        <v>24</v>
      </c>
      <c r="B26" s="101">
        <v>58</v>
      </c>
      <c r="C26" s="102">
        <v>64</v>
      </c>
      <c r="D26" s="103">
        <v>54</v>
      </c>
      <c r="E26" s="156">
        <v>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26.117887501440105</v>
      </c>
      <c r="AP26" s="89">
        <f ca="1">SMALL($AO$3:$AO$30,ROWS(AO$3:AO26))</f>
        <v>28.658779998136506</v>
      </c>
      <c r="AQ26" s="111">
        <f ca="1">AR26+RAND()</f>
        <v>1.5919501519670425</v>
      </c>
      <c r="AR26" s="111">
        <f>AR22</f>
        <v>1</v>
      </c>
      <c r="AS26" s="78">
        <f ca="1">ROUNDUP(AP26*AQ26,0)</f>
        <v>46</v>
      </c>
      <c r="AT26" s="78">
        <f ca="1">RAND()</f>
        <v>0.38879169199585917</v>
      </c>
      <c r="AU26" s="78">
        <f ca="1">INDEX($AS$3:$AS$30,MATCH(SMALL($AT$3:$AT$30,ROWS(AT$3:AT26)),$AT$3:$AT$30,0))</f>
        <v>35</v>
      </c>
      <c r="AV26" s="78">
        <f ca="1">SMALL($AS$3:$AS$30,ROWS(AV$3:AV26))</f>
        <v>60</v>
      </c>
      <c r="AW26" s="86">
        <f ca="1">VLOOKUP(SMALL($BB$3:$BB$16,AX26),$BB$3:$BC$30,2,0)</f>
        <v>44</v>
      </c>
      <c r="AX26" s="86">
        <f>2+AX22</f>
        <v>12</v>
      </c>
      <c r="BA26" s="86">
        <v>24</v>
      </c>
      <c r="BB26" s="86">
        <f ca="1">RAND()</f>
        <v>0.75083153439966788</v>
      </c>
      <c r="BC26" s="86">
        <f ca="1">AV26</f>
        <v>60</v>
      </c>
    </row>
    <row r="27" spans="1:63" ht="16.5" x14ac:dyDescent="0.3">
      <c r="A27" s="9">
        <v>25</v>
      </c>
      <c r="B27" s="101">
        <v>43</v>
      </c>
      <c r="C27" s="102">
        <v>65</v>
      </c>
      <c r="D27" s="103">
        <v>39</v>
      </c>
      <c r="E27" s="156">
        <v>28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19.307198523210786</v>
      </c>
      <c r="AP27" s="89">
        <f ca="1">SMALL($AO$3:$AO$30,ROWS(AO$3:AO27))</f>
        <v>28.699647800702124</v>
      </c>
      <c r="AQ27" s="111">
        <f ca="1">AR27+RAND()</f>
        <v>1.8739725451875784</v>
      </c>
      <c r="AR27" s="111">
        <f>AR23</f>
        <v>1</v>
      </c>
      <c r="AS27" s="78">
        <f ca="1">ROUNDUP(AP27*AQ27,0)</f>
        <v>54</v>
      </c>
      <c r="AT27" s="78">
        <f ca="1">RAND()</f>
        <v>6.2268439425106736E-2</v>
      </c>
      <c r="AU27" s="78">
        <f ca="1">INDEX($AS$3:$AS$30,MATCH(SMALL($AT$3:$AT$30,ROWS(AT$3:AT27)),$AT$3:$AT$30,0))</f>
        <v>49</v>
      </c>
      <c r="AV27" s="78">
        <f ca="1">SMALL($AS$3:$AS$30,ROWS(AV$3:AV27))</f>
        <v>65</v>
      </c>
      <c r="AW27" s="86">
        <f ca="1">VLOOKUP(SMALL($BB$3:$BB$16,AX27),$BB$3:$BC$30,2,0)</f>
        <v>35</v>
      </c>
      <c r="AX27" s="86">
        <f>2+AX23</f>
        <v>13</v>
      </c>
      <c r="BA27" s="86">
        <v>25</v>
      </c>
      <c r="BB27" s="86">
        <f ca="1">RAND()</f>
        <v>0.78165653654205847</v>
      </c>
      <c r="BC27" s="86">
        <f ca="1">AV27</f>
        <v>65</v>
      </c>
    </row>
    <row r="28" spans="1:63" ht="16.5" x14ac:dyDescent="0.3">
      <c r="A28" s="9">
        <v>26</v>
      </c>
      <c r="B28" s="101">
        <v>30</v>
      </c>
      <c r="C28" s="102">
        <v>69</v>
      </c>
      <c r="D28" s="103">
        <v>64</v>
      </c>
      <c r="E28" s="156">
        <v>69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25.397788207552161</v>
      </c>
      <c r="AP28" s="89">
        <f ca="1">SMALL($AO$3:$AO$30,ROWS(AO$3:AO28))</f>
        <v>29.53256075240369</v>
      </c>
      <c r="AQ28" s="111">
        <f ca="1">AR28+RAND()</f>
        <v>2.001021289818012</v>
      </c>
      <c r="AR28" s="111">
        <f>AR24</f>
        <v>1.5</v>
      </c>
      <c r="AS28" s="78">
        <f ca="1">ROUNDUP(AP28*AQ28,0)</f>
        <v>60</v>
      </c>
      <c r="AT28" s="78">
        <f ca="1">RAND()</f>
        <v>0.15934356070146205</v>
      </c>
      <c r="AU28" s="78">
        <f ca="1">INDEX($AS$3:$AS$30,MATCH(SMALL($AT$3:$AT$30,ROWS(AT$3:AT28)),$AT$3:$AT$30,0))</f>
        <v>39</v>
      </c>
      <c r="AV28" s="78">
        <f ca="1">SMALL($AS$3:$AS$30,ROWS(AV$3:AV28))</f>
        <v>65</v>
      </c>
      <c r="AW28" s="86">
        <f ca="1">VLOOKUP(SMALL($BB$17:$BB$30,AX28),$BB$17:$BC$30,2,0)</f>
        <v>51</v>
      </c>
      <c r="AX28" s="86">
        <f>2+AX24</f>
        <v>13</v>
      </c>
      <c r="BA28" s="86">
        <v>26</v>
      </c>
      <c r="BB28" s="86">
        <f ca="1">RAND()</f>
        <v>0.73411888209312293</v>
      </c>
      <c r="BC28" s="86">
        <f ca="1">AV28</f>
        <v>65</v>
      </c>
    </row>
    <row r="29" spans="1:63" ht="16.5" x14ac:dyDescent="0.3">
      <c r="A29" s="9">
        <v>27</v>
      </c>
      <c r="B29" s="101">
        <v>69</v>
      </c>
      <c r="C29" s="102">
        <v>74</v>
      </c>
      <c r="D29" s="103">
        <v>74</v>
      </c>
      <c r="E29" s="156">
        <v>52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25.824720251595828</v>
      </c>
      <c r="AP29" s="89">
        <f ca="1">SMALL($AO$3:$AO$30,ROWS(AO$3:AO29))</f>
        <v>30.220125485230145</v>
      </c>
      <c r="AQ29" s="111">
        <f ca="1">AR29+RAND()</f>
        <v>2.135261867509497</v>
      </c>
      <c r="AR29" s="111">
        <f>AR25</f>
        <v>2</v>
      </c>
      <c r="AS29" s="78">
        <f ca="1">ROUNDUP(AP29*AQ29,0)</f>
        <v>65</v>
      </c>
      <c r="AT29" s="78">
        <f ca="1">RAND()</f>
        <v>0.43922013035437413</v>
      </c>
      <c r="AU29" s="78">
        <f ca="1">INDEX($AS$3:$AS$30,MATCH(SMALL($AT$3:$AT$30,ROWS(AT$3:AT29)),$AT$3:$AT$30,0))</f>
        <v>59</v>
      </c>
      <c r="AV29" s="78">
        <f ca="1">SMALL($AS$3:$AS$30,ROWS(AV$3:AV29))</f>
        <v>68</v>
      </c>
      <c r="AW29" s="86">
        <f ca="1">VLOOKUP(SMALL($BB$17:$BB$30,AX29),$BB$17:$BC$30,2,0)</f>
        <v>46</v>
      </c>
      <c r="AX29" s="86">
        <f>2+AX25</f>
        <v>14</v>
      </c>
      <c r="BA29" s="86">
        <v>27</v>
      </c>
      <c r="BB29" s="86">
        <f ca="1">RAND()</f>
        <v>0.48557048518447909</v>
      </c>
      <c r="BC29" s="86">
        <f ca="1">AV29</f>
        <v>68</v>
      </c>
    </row>
    <row r="30" spans="1:63" ht="16.5" x14ac:dyDescent="0.3">
      <c r="A30" s="9">
        <v>28</v>
      </c>
      <c r="B30" s="101">
        <v>46</v>
      </c>
      <c r="C30" s="102">
        <v>82</v>
      </c>
      <c r="D30" s="103">
        <v>46</v>
      </c>
      <c r="E30" s="156">
        <v>46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22.428231254362686</v>
      </c>
      <c r="AP30" s="89">
        <f ca="1">SMALL($AO$3:$AO$30,ROWS(AO$3:AO30))</f>
        <v>31.810561438332812</v>
      </c>
      <c r="AQ30" s="111">
        <f ca="1">AR30+RAND()</f>
        <v>1.0611803172355538</v>
      </c>
      <c r="AR30" s="111">
        <f>AR26</f>
        <v>1</v>
      </c>
      <c r="AS30" s="78">
        <f ca="1">ROUNDUP(AP30*AQ30,0)</f>
        <v>34</v>
      </c>
      <c r="AT30" s="78">
        <f ca="1">RAND()</f>
        <v>0.61394213434854927</v>
      </c>
      <c r="AU30" s="78">
        <f ca="1">INDEX($AS$3:$AS$30,MATCH(SMALL($AT$3:$AT$30,ROWS(AT$3:AT30)),$AT$3:$AT$30,0))</f>
        <v>35</v>
      </c>
      <c r="AV30" s="78">
        <f ca="1">SMALL($AS$3:$AS$30,ROWS(AV$3:AV30))</f>
        <v>78</v>
      </c>
      <c r="AW30" s="86">
        <f ca="1">VLOOKUP(SMALL($BB$3:$BB$16,AX30),$BB$3:$BC$30,2,0)</f>
        <v>42</v>
      </c>
      <c r="AX30" s="86">
        <f>2+AX26</f>
        <v>14</v>
      </c>
      <c r="BA30" s="86">
        <v>28</v>
      </c>
      <c r="BB30" s="86">
        <f ca="1">RAND()</f>
        <v>0.73623038521436701</v>
      </c>
      <c r="BC30" s="86">
        <f ca="1">AV30</f>
        <v>78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1296</v>
      </c>
      <c r="AT32"/>
      <c r="AU32" s="78">
        <f ca="1">SUM(AU3:AU30)</f>
        <v>1296</v>
      </c>
      <c r="AV32" s="78">
        <f ca="1">SUM(AV3:AV30)</f>
        <v>1296</v>
      </c>
      <c r="AW32" s="78">
        <f ca="1">SUM(AW3:AW30)</f>
        <v>1296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1338</v>
      </c>
      <c r="C88" s="101">
        <f>SUM(C3:C86)</f>
        <v>1338</v>
      </c>
      <c r="D88" s="101">
        <f>SUM(D3:D86)</f>
        <v>1338</v>
      </c>
      <c r="E88" s="101">
        <f>SUM(E3:E86)</f>
        <v>1338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2592</v>
      </c>
      <c r="AT88" s="78">
        <f ca="1">SUM(AT3:AT86)</f>
        <v>13.081987677895034</v>
      </c>
      <c r="AU88" s="78">
        <f ca="1">SUM(AU3:AU86)</f>
        <v>2592</v>
      </c>
      <c r="AV88" s="78">
        <f ca="1">SUM(AV3:AV86)</f>
        <v>2592</v>
      </c>
      <c r="AW88" s="78">
        <f ca="1">SUM(AW3:AW86)</f>
        <v>2592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32</v>
      </c>
      <c r="C98" s="69">
        <f>SUM(C$3:C3)</f>
        <v>25</v>
      </c>
      <c r="D98" s="69">
        <f>SUM(D$3:D3)</f>
        <v>32</v>
      </c>
      <c r="E98" s="69">
        <f>SUM(E$3:E3)</f>
        <v>41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78</v>
      </c>
      <c r="C99" s="69">
        <f>SUM(C$3:C4)</f>
        <v>53</v>
      </c>
      <c r="D99" s="69">
        <f>SUM(D$3:D4)</f>
        <v>70</v>
      </c>
      <c r="E99" s="69">
        <f>SUM(E$3:E4)</f>
        <v>93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124</v>
      </c>
      <c r="C100" s="69">
        <f>SUM(C$3:C5)</f>
        <v>83</v>
      </c>
      <c r="D100" s="69">
        <f>SUM(D$3:D5)</f>
        <v>116</v>
      </c>
      <c r="E100" s="69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170</v>
      </c>
      <c r="C101" s="69">
        <f>SUM(C$3:C6)</f>
        <v>115</v>
      </c>
      <c r="D101" s="69">
        <f>SUM(D$3:D6)</f>
        <v>149</v>
      </c>
      <c r="E101" s="69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252</v>
      </c>
      <c r="C102" s="69">
        <f>SUM(C$3:C7)</f>
        <v>147</v>
      </c>
      <c r="D102" s="69">
        <f>SUM(D$3:D7)</f>
        <v>177</v>
      </c>
      <c r="E102" s="69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290</v>
      </c>
      <c r="C103" s="69">
        <f>SUM(C$3:C8)</f>
        <v>180</v>
      </c>
      <c r="D103" s="69">
        <f>SUM(D$3:D8)</f>
        <v>207</v>
      </c>
      <c r="E103" s="69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331</v>
      </c>
      <c r="C104" s="69">
        <f>SUM(C$3:C9)</f>
        <v>218</v>
      </c>
      <c r="D104" s="69">
        <f>SUM(D$3:D9)</f>
        <v>253</v>
      </c>
      <c r="E104" s="69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364</v>
      </c>
      <c r="C105" s="69">
        <f>SUM(C$3:C10)</f>
        <v>256</v>
      </c>
      <c r="D105" s="69">
        <f>SUM(D$3:D10)</f>
        <v>278</v>
      </c>
      <c r="E105" s="69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410</v>
      </c>
      <c r="C106" s="69">
        <f>SUM(C$3:C11)</f>
        <v>295</v>
      </c>
      <c r="D106" s="69">
        <f>SUM(D$3:D11)</f>
        <v>319</v>
      </c>
      <c r="E106" s="69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462</v>
      </c>
      <c r="C107" s="69">
        <f>SUM(C$3:C12)</f>
        <v>336</v>
      </c>
      <c r="D107" s="69">
        <f>SUM(D$3:D12)</f>
        <v>371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526</v>
      </c>
      <c r="C108" s="69">
        <f>SUM(C$3:C13)</f>
        <v>379</v>
      </c>
      <c r="D108" s="69">
        <f>SUM(D$3:D13)</f>
        <v>440</v>
      </c>
      <c r="E108" s="69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576</v>
      </c>
      <c r="C109" s="69">
        <f>SUM(C$3:C14)</f>
        <v>425</v>
      </c>
      <c r="D109" s="69">
        <f>SUM(D$3:D14)</f>
        <v>490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601</v>
      </c>
      <c r="C110" s="69">
        <f>SUM(C$3:C15)</f>
        <v>471</v>
      </c>
      <c r="D110" s="69">
        <f>SUM(D$3:D15)</f>
        <v>536</v>
      </c>
      <c r="E110" s="69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675</v>
      </c>
      <c r="C111" s="69">
        <f>SUM(C$3:C16)</f>
        <v>517</v>
      </c>
      <c r="D111" s="69">
        <f>SUM(D$3:D16)</f>
        <v>594</v>
      </c>
      <c r="E111" s="69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703</v>
      </c>
      <c r="C112" s="69">
        <f>SUM(C$3:C17)</f>
        <v>563</v>
      </c>
      <c r="D112" s="69">
        <f>SUM(D$3:D17)</f>
        <v>646</v>
      </c>
      <c r="E112" s="69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755</v>
      </c>
      <c r="C113" s="69">
        <f>SUM(C$3:C18)</f>
        <v>609</v>
      </c>
      <c r="D113" s="69">
        <f>SUM(D$3:D18)</f>
        <v>692</v>
      </c>
      <c r="E113" s="69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794</v>
      </c>
      <c r="C114" s="69">
        <f>SUM(C$3:C19)</f>
        <v>659</v>
      </c>
      <c r="D114" s="69">
        <f>SUM(D$3:D19)</f>
        <v>735</v>
      </c>
      <c r="E114" s="69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851</v>
      </c>
      <c r="C115" s="69">
        <f>SUM(C$3:C20)</f>
        <v>711</v>
      </c>
      <c r="D115" s="69">
        <f>SUM(D$3:D20)</f>
        <v>787</v>
      </c>
      <c r="E115" s="69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905</v>
      </c>
      <c r="C116" s="69">
        <f>SUM(C$3:C21)</f>
        <v>763</v>
      </c>
      <c r="D116" s="69">
        <f>SUM(D$3:D21)</f>
        <v>852</v>
      </c>
      <c r="E116" s="69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937</v>
      </c>
      <c r="C117" s="69">
        <f>SUM(C$3:C22)</f>
        <v>815</v>
      </c>
      <c r="D117" s="69">
        <f>SUM(D$3:D22)</f>
        <v>884</v>
      </c>
      <c r="E117" s="69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1002</v>
      </c>
      <c r="C118" s="69">
        <f>SUM(C$3:C23)</f>
        <v>869</v>
      </c>
      <c r="D118" s="69">
        <f>SUM(D$3:D23)</f>
        <v>922</v>
      </c>
      <c r="E118" s="69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1040</v>
      </c>
      <c r="C119" s="69">
        <f>SUM(C$3:C24)</f>
        <v>926</v>
      </c>
      <c r="D119" s="69">
        <f>SUM(D$3:D24)</f>
        <v>979</v>
      </c>
      <c r="E119" s="69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1092</v>
      </c>
      <c r="C120" s="69">
        <f>SUM(C$3:C25)</f>
        <v>984</v>
      </c>
      <c r="D120" s="69">
        <f>SUM(D$3:D25)</f>
        <v>1061</v>
      </c>
      <c r="E120" s="69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1150</v>
      </c>
      <c r="C121" s="69">
        <f>SUM(C$3:C26)</f>
        <v>1048</v>
      </c>
      <c r="D121" s="69">
        <f>SUM(D$3:D26)</f>
        <v>1115</v>
      </c>
      <c r="E121" s="69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1193</v>
      </c>
      <c r="C122" s="69">
        <f>SUM(C$3:C27)</f>
        <v>1113</v>
      </c>
      <c r="D122" s="69">
        <f>SUM(D$3:D27)</f>
        <v>1154</v>
      </c>
      <c r="E122" s="69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1223</v>
      </c>
      <c r="C123" s="69">
        <f>SUM(C$3:C28)</f>
        <v>1182</v>
      </c>
      <c r="D123" s="69">
        <f>SUM(D$3:D28)</f>
        <v>1218</v>
      </c>
      <c r="E123" s="69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1292</v>
      </c>
      <c r="C124" s="69">
        <f>SUM(C$3:C29)</f>
        <v>1256</v>
      </c>
      <c r="D124" s="69">
        <f>SUM(D$3:D29)</f>
        <v>1292</v>
      </c>
      <c r="E124" s="69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1338</v>
      </c>
      <c r="C125" s="69">
        <f>SUM(C$3:C30)</f>
        <v>1338</v>
      </c>
      <c r="D125" s="69">
        <f>SUM(D$3:D30)</f>
        <v>1338</v>
      </c>
      <c r="E125" s="69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18 - 24</v>
      </c>
      <c r="G2" s="180">
        <f>Y4</f>
        <v>18</v>
      </c>
      <c r="H2" s="97">
        <f>G2+$Y$3</f>
        <v>24</v>
      </c>
      <c r="I2" s="151">
        <f>COUNTIF($B$3:$B$86, "&lt;"&amp;H2)</f>
        <v>2</v>
      </c>
      <c r="J2" s="98">
        <f>I2</f>
        <v>2</v>
      </c>
      <c r="K2" s="99">
        <f>J2/$J$15</f>
        <v>7.1428571428571425E-2</v>
      </c>
      <c r="L2" s="100">
        <f>I2/$J$15</f>
        <v>7.1428571428571425E-2</v>
      </c>
      <c r="N2" s="179" t="s">
        <v>12</v>
      </c>
      <c r="O2" s="178">
        <f>AVERAGE($B$3:$B$86)</f>
        <v>45.642857142857146</v>
      </c>
      <c r="P2" s="178">
        <f>AVERAGE($B$3:$B$86)</f>
        <v>45.642857142857146</v>
      </c>
      <c r="Q2" s="178">
        <f>AVERAGE($B$3:$B$86)</f>
        <v>45.642857142857146</v>
      </c>
      <c r="R2" s="178">
        <f>AVERAGE($D$3:$D$86)</f>
        <v>45.642857142857146</v>
      </c>
      <c r="V2" s="86" t="s">
        <v>101</v>
      </c>
      <c r="Y2" s="86">
        <f>ROUND(O6/10,0)</f>
        <v>6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47</v>
      </c>
      <c r="C3" s="102">
        <v>23</v>
      </c>
      <c r="D3" s="103">
        <v>23</v>
      </c>
      <c r="E3" s="156">
        <v>43</v>
      </c>
      <c r="F3" s="105" t="str">
        <f>G3&amp;" - "&amp;H3</f>
        <v>24 - 30</v>
      </c>
      <c r="G3" s="106">
        <f>H2</f>
        <v>24</v>
      </c>
      <c r="H3" s="107">
        <f>G3+$Y$3</f>
        <v>30</v>
      </c>
      <c r="I3" s="151">
        <f>COUNTIF($B$3:$B$86, "&lt;"&amp;H3)</f>
        <v>4</v>
      </c>
      <c r="J3" s="173">
        <f>I3-I2</f>
        <v>2</v>
      </c>
      <c r="K3" s="137">
        <f>J3/$J$15</f>
        <v>7.1428571428571425E-2</v>
      </c>
      <c r="L3" s="110">
        <f>I3/$J$15</f>
        <v>0.14285714285714285</v>
      </c>
      <c r="N3" s="143" t="s">
        <v>98</v>
      </c>
      <c r="O3" s="149">
        <f>MEDIAN(B$3:B$86)</f>
        <v>44</v>
      </c>
      <c r="P3" s="149">
        <f>MEDIAN(C$3:C$86)</f>
        <v>44</v>
      </c>
      <c r="Q3" s="149">
        <f>MEDIAN(D$3:D$86)</f>
        <v>44</v>
      </c>
      <c r="R3" s="149">
        <f>MEDIAN(E$3:E$86)</f>
        <v>44</v>
      </c>
      <c r="V3" s="86" t="s">
        <v>102</v>
      </c>
      <c r="Y3" s="86">
        <f>ROUND(Y2,-LEN(Y2)+1)</f>
        <v>6</v>
      </c>
      <c r="AN3" s="89">
        <v>1</v>
      </c>
      <c r="AO3" s="89">
        <f ca="1">ABS(_xlfn.NORM.INV(RAND(),$AQ$1,$AS$1))</f>
        <v>19.251427432788905</v>
      </c>
      <c r="AP3" s="89">
        <f ca="1">SMALL($AO$3:$AO$30,ROWS(AO$3:AO3))</f>
        <v>14.6717363063114</v>
      </c>
      <c r="AQ3" s="111">
        <f ca="1">AR3+RAND()</f>
        <v>1.8896513042264096</v>
      </c>
      <c r="AR3" s="111">
        <v>1</v>
      </c>
      <c r="AS3" s="78">
        <f ca="1">ROUNDUP(AP3*AQ3,0)</f>
        <v>28</v>
      </c>
      <c r="AT3" s="78">
        <f ca="1">RAND()</f>
        <v>0.14911087690607061</v>
      </c>
      <c r="AU3" s="78">
        <f ca="1">INDEX($AS$3:$AS$30,MATCH(SMALL($AT$3:$AT$30,ROWS(AT$3:AT3)),$AT$3:$AT$30,0))</f>
        <v>69</v>
      </c>
      <c r="AV3" s="78">
        <f ca="1">SMALL($AS$3:$AS$30,ROWS(AV$3:AV3))</f>
        <v>24</v>
      </c>
      <c r="AW3" s="86">
        <f ca="1">VLOOKUP(SMALL($BB$3:$BB$16,AX3),$BB$3:$BC$30,2,0)</f>
        <v>37</v>
      </c>
      <c r="AX3" s="86">
        <v>1</v>
      </c>
      <c r="BA3" s="86">
        <v>1</v>
      </c>
      <c r="BB3" s="86">
        <f ca="1">RAND()</f>
        <v>0.20822796403083976</v>
      </c>
      <c r="BC3" s="86">
        <f ca="1">AV3</f>
        <v>24</v>
      </c>
    </row>
    <row r="4" spans="1:55" ht="17.25" thickBot="1" x14ac:dyDescent="0.35">
      <c r="A4" s="9">
        <v>2</v>
      </c>
      <c r="B4" s="101">
        <v>51</v>
      </c>
      <c r="C4" s="102">
        <v>23</v>
      </c>
      <c r="D4" s="103">
        <v>43</v>
      </c>
      <c r="E4" s="156">
        <v>48</v>
      </c>
      <c r="F4" s="105" t="str">
        <f>G4&amp;" - "&amp;H4</f>
        <v>30 - 36</v>
      </c>
      <c r="G4" s="106">
        <f>H3</f>
        <v>30</v>
      </c>
      <c r="H4" s="107">
        <f>G4+$Y$3</f>
        <v>36</v>
      </c>
      <c r="I4" s="151">
        <f>COUNTIF($B$3:$B$86, "&lt;"&amp;H4)</f>
        <v>7</v>
      </c>
      <c r="J4" s="173">
        <f>I4-I3</f>
        <v>3</v>
      </c>
      <c r="K4" s="137">
        <f>J4/$J$15</f>
        <v>0.10714285714285714</v>
      </c>
      <c r="L4" s="110">
        <f>I4/$J$15</f>
        <v>0.25</v>
      </c>
      <c r="N4" s="177" t="s">
        <v>13</v>
      </c>
      <c r="O4" s="176">
        <f>MAX(B$3:B$86)</f>
        <v>83</v>
      </c>
      <c r="P4" s="176">
        <f>MAX(C$3:C$86)</f>
        <v>83</v>
      </c>
      <c r="Q4" s="176">
        <f>MAX(D$3:D$86)</f>
        <v>83</v>
      </c>
      <c r="R4" s="176">
        <f>MAX(E$3:E$86)</f>
        <v>83</v>
      </c>
      <c r="V4" s="86" t="s">
        <v>103</v>
      </c>
      <c r="Y4" s="86">
        <f>Y3*INT(O5/Y3)</f>
        <v>18</v>
      </c>
      <c r="AN4" s="89">
        <v>2</v>
      </c>
      <c r="AO4" s="89">
        <f ca="1">ABS(_xlfn.NORM.INV(RAND(),$AQ$1,$AS$1))</f>
        <v>23.750335849485325</v>
      </c>
      <c r="AP4" s="89">
        <f ca="1">SMALL($AO$3:$AO$30,ROWS(AO$3:AO4))</f>
        <v>18.805864283029386</v>
      </c>
      <c r="AQ4" s="111">
        <f ca="1">AR4+RAND()</f>
        <v>1.9074057086623564</v>
      </c>
      <c r="AR4" s="111">
        <v>1.5</v>
      </c>
      <c r="AS4" s="78">
        <f ca="1">ROUNDUP(AP4*AQ4,0)</f>
        <v>36</v>
      </c>
      <c r="AT4" s="78">
        <f ca="1">RAND()</f>
        <v>0.17012836437585643</v>
      </c>
      <c r="AU4" s="78">
        <f ca="1">INDEX($AS$3:$AS$30,MATCH(SMALL($AT$3:$AT$30,ROWS(AT$3:AT4)),$AT$3:$AT$30,0))</f>
        <v>80</v>
      </c>
      <c r="AV4" s="78">
        <f ca="1">SMALL($AS$3:$AS$30,ROWS(AV$3:AV4))</f>
        <v>27</v>
      </c>
      <c r="AW4" s="86">
        <f ca="1">VLOOKUP(SMALL($BB$17:$BB$30,AX4),$BB$17:$BC$30,2,0)</f>
        <v>50</v>
      </c>
      <c r="AX4" s="86">
        <v>1</v>
      </c>
      <c r="BA4" s="86">
        <v>2</v>
      </c>
      <c r="BB4" s="86">
        <f ca="1">RAND()</f>
        <v>0.27107542629016357</v>
      </c>
      <c r="BC4" s="86">
        <f ca="1">AV4</f>
        <v>27</v>
      </c>
    </row>
    <row r="5" spans="1:55" ht="17.25" thickBot="1" x14ac:dyDescent="0.35">
      <c r="A5" s="9">
        <v>3</v>
      </c>
      <c r="B5" s="101">
        <v>43</v>
      </c>
      <c r="C5" s="102">
        <v>26</v>
      </c>
      <c r="D5" s="103">
        <v>51</v>
      </c>
      <c r="E5" s="156">
        <v>61</v>
      </c>
      <c r="F5" s="105" t="str">
        <f>G5&amp;" - "&amp;H5</f>
        <v>36 - 42</v>
      </c>
      <c r="G5" s="106">
        <f>H4</f>
        <v>36</v>
      </c>
      <c r="H5" s="107">
        <f>G5+$Y$3</f>
        <v>42</v>
      </c>
      <c r="I5" s="151">
        <f>COUNTIF($B$3:$B$86, "&lt;"&amp;H5)</f>
        <v>11</v>
      </c>
      <c r="J5" s="173">
        <f>I5-I4</f>
        <v>4</v>
      </c>
      <c r="K5" s="137">
        <f>J5/$J$15</f>
        <v>0.14285714285714285</v>
      </c>
      <c r="L5" s="110">
        <f>I5/$J$15</f>
        <v>0.39285714285714285</v>
      </c>
      <c r="N5" s="177" t="s">
        <v>14</v>
      </c>
      <c r="O5" s="176">
        <f>MIN(B$3:B$84)</f>
        <v>23</v>
      </c>
      <c r="P5" s="176">
        <f>MIN(C$3:C$84)</f>
        <v>23</v>
      </c>
      <c r="Q5" s="176">
        <f>MIN(D$3:D$84)</f>
        <v>23</v>
      </c>
      <c r="R5" s="176">
        <f>MIN(E$3:E$84)</f>
        <v>23</v>
      </c>
      <c r="V5" s="86" t="s">
        <v>100</v>
      </c>
      <c r="Y5" s="86">
        <f>ROUNDUP(O4/Y3,0)</f>
        <v>14</v>
      </c>
      <c r="AN5" s="89">
        <v>3</v>
      </c>
      <c r="AO5" s="89">
        <f ca="1">ABS(_xlfn.NORM.INV(RAND(),$AQ$1,$AS$1))</f>
        <v>29.062164759665482</v>
      </c>
      <c r="AP5" s="89">
        <f ca="1">SMALL($AO$3:$AO$30,ROWS(AO$3:AO5))</f>
        <v>19.251427432788905</v>
      </c>
      <c r="AQ5" s="111">
        <f ca="1">AR5+RAND()</f>
        <v>2.0694863687139597</v>
      </c>
      <c r="AR5" s="111">
        <v>2</v>
      </c>
      <c r="AS5" s="78">
        <f ca="1">ROUNDUP(AP5*AQ5,0)</f>
        <v>40</v>
      </c>
      <c r="AT5" s="78">
        <f ca="1">RAND()</f>
        <v>0.22082525344893789</v>
      </c>
      <c r="AU5" s="78">
        <f ca="1">INDEX($AS$3:$AS$30,MATCH(SMALL($AT$3:$AT$30,ROWS(AT$3:AT5)),$AT$3:$AT$30,0))</f>
        <v>28</v>
      </c>
      <c r="AV5" s="78">
        <f ca="1">SMALL($AS$3:$AS$30,ROWS(AV$3:AV5))</f>
        <v>28</v>
      </c>
      <c r="AW5" s="86">
        <f ca="1">VLOOKUP(SMALL($BB$17:$BB$30,AX5),$BB$17:$BC$30,2,0)</f>
        <v>80</v>
      </c>
      <c r="AX5" s="86">
        <v>2</v>
      </c>
      <c r="BA5" s="86">
        <v>3</v>
      </c>
      <c r="BB5" s="86">
        <f ca="1">RAND()</f>
        <v>6.5206336915749286E-2</v>
      </c>
      <c r="BC5" s="86">
        <f ca="1">AV5</f>
        <v>28</v>
      </c>
    </row>
    <row r="6" spans="1:55" ht="17.25" thickBot="1" x14ac:dyDescent="0.35">
      <c r="A6" s="9">
        <v>4</v>
      </c>
      <c r="B6" s="101">
        <v>32</v>
      </c>
      <c r="C6" s="102">
        <v>27</v>
      </c>
      <c r="D6" s="103">
        <v>23</v>
      </c>
      <c r="E6" s="156">
        <v>23</v>
      </c>
      <c r="F6" s="105" t="str">
        <f>G6&amp;" - "&amp;H6</f>
        <v>42 - 48</v>
      </c>
      <c r="G6" s="106">
        <f>H5</f>
        <v>42</v>
      </c>
      <c r="H6" s="107">
        <f>G6+$Y$3</f>
        <v>48</v>
      </c>
      <c r="I6" s="151">
        <f>COUNTIF($B$3:$B$86, "&lt;"&amp;H6)</f>
        <v>18</v>
      </c>
      <c r="J6" s="173">
        <f>I6-I5</f>
        <v>7</v>
      </c>
      <c r="K6" s="137">
        <f>J6/$J$15</f>
        <v>0.25</v>
      </c>
      <c r="L6" s="110">
        <f>I6/$J$15</f>
        <v>0.6428571428571429</v>
      </c>
      <c r="N6" s="177" t="s">
        <v>5</v>
      </c>
      <c r="O6" s="176">
        <f>O4-O5</f>
        <v>60</v>
      </c>
      <c r="P6" s="176">
        <f>P4-P5</f>
        <v>60</v>
      </c>
      <c r="Q6" s="176">
        <f>Q4-Q5</f>
        <v>60</v>
      </c>
      <c r="R6" s="176">
        <f>R4-R5</f>
        <v>60</v>
      </c>
      <c r="V6" s="86" t="s">
        <v>104</v>
      </c>
      <c r="Y6" s="86">
        <f>Y5*Y3</f>
        <v>84</v>
      </c>
      <c r="AN6" s="89">
        <v>4</v>
      </c>
      <c r="AO6" s="89">
        <f ca="1">ABS(_xlfn.NORM.INV(RAND(),$AQ$1,$AS$1))</f>
        <v>29.206768750708576</v>
      </c>
      <c r="AP6" s="89">
        <f ca="1">SMALL($AO$3:$AO$30,ROWS(AO$3:AO6))</f>
        <v>19.609689191290087</v>
      </c>
      <c r="AQ6" s="111">
        <f ca="1">AR6+RAND()</f>
        <v>1.2146338775180392</v>
      </c>
      <c r="AR6" s="111">
        <v>1</v>
      </c>
      <c r="AS6" s="78">
        <f ca="1">ROUNDUP(AP6*AQ6,0)</f>
        <v>24</v>
      </c>
      <c r="AT6" s="78">
        <f ca="1">RAND()</f>
        <v>0.7325219598072189</v>
      </c>
      <c r="AU6" s="78">
        <f ca="1">INDEX($AS$3:$AS$30,MATCH(SMALL($AT$3:$AT$30,ROWS(AT$3:AT6)),$AT$3:$AT$30,0))</f>
        <v>36</v>
      </c>
      <c r="AV6" s="78">
        <f ca="1">SMALL($AS$3:$AS$30,ROWS(AV$3:AV6))</f>
        <v>31</v>
      </c>
      <c r="AW6" s="86">
        <f ca="1">VLOOKUP(SMALL($BB$3:$BB$16,AX6),$BB$3:$BC$30,2,0)</f>
        <v>28</v>
      </c>
      <c r="AX6" s="86">
        <v>2</v>
      </c>
      <c r="BA6" s="86">
        <v>4</v>
      </c>
      <c r="BB6" s="86">
        <f ca="1">RAND()</f>
        <v>0.72467342526018497</v>
      </c>
      <c r="BC6" s="86">
        <f ca="1">AV6</f>
        <v>31</v>
      </c>
    </row>
    <row r="7" spans="1:55" ht="17.25" thickBot="1" x14ac:dyDescent="0.35">
      <c r="A7" s="9">
        <v>5</v>
      </c>
      <c r="B7" s="101">
        <v>58</v>
      </c>
      <c r="C7" s="102">
        <v>32</v>
      </c>
      <c r="D7" s="103">
        <v>26</v>
      </c>
      <c r="E7" s="156">
        <v>40</v>
      </c>
      <c r="F7" s="105" t="str">
        <f>G7&amp;" - "&amp;H7</f>
        <v>48 - 54</v>
      </c>
      <c r="G7" s="106">
        <f>H6</f>
        <v>48</v>
      </c>
      <c r="H7" s="107">
        <f>G7+$Y$3</f>
        <v>54</v>
      </c>
      <c r="I7" s="151">
        <f>COUNTIF($B$3:$B$86, "&lt;"&amp;H7)</f>
        <v>21</v>
      </c>
      <c r="J7" s="173">
        <f>I7-I6</f>
        <v>3</v>
      </c>
      <c r="K7" s="137">
        <f>J7/$J$15</f>
        <v>0.10714285714285714</v>
      </c>
      <c r="L7" s="110">
        <f>I7/$J$15</f>
        <v>0.75</v>
      </c>
      <c r="N7" s="177" t="s">
        <v>15</v>
      </c>
      <c r="O7" s="176">
        <f>_xlfn.STDEV.S(B$3:B$86)</f>
        <v>15.01903554065402</v>
      </c>
      <c r="P7" s="176">
        <f>_xlfn.STDEV.S(C$3:C$86)</f>
        <v>15.01903554065402</v>
      </c>
      <c r="Q7" s="176">
        <f>_xlfn.STDEV.S(D$3:D$86)</f>
        <v>15.01903554065402</v>
      </c>
      <c r="R7" s="176">
        <f>_xlfn.STDEV.S(E$3:E$86)</f>
        <v>15.01903554065402</v>
      </c>
      <c r="V7" s="86" t="s">
        <v>105</v>
      </c>
      <c r="Y7" s="86">
        <v>4</v>
      </c>
      <c r="AN7" s="89">
        <v>5</v>
      </c>
      <c r="AO7" s="89">
        <f ca="1">ABS(_xlfn.NORM.INV(RAND(),$AQ$1,$AS$1))</f>
        <v>24.609844427758986</v>
      </c>
      <c r="AP7" s="89">
        <f ca="1">SMALL($AO$3:$AO$30,ROWS(AO$3:AO7))</f>
        <v>21.019350302453191</v>
      </c>
      <c r="AQ7" s="111">
        <f ca="1">AR7+RAND()</f>
        <v>1.2709482811025896</v>
      </c>
      <c r="AR7" s="111">
        <f>AR3</f>
        <v>1</v>
      </c>
      <c r="AS7" s="78">
        <f ca="1">ROUNDUP(AP7*AQ7,0)</f>
        <v>27</v>
      </c>
      <c r="AT7" s="78">
        <f ca="1">RAND()</f>
        <v>0.63765594269380821</v>
      </c>
      <c r="AU7" s="78">
        <f ca="1">INDEX($AS$3:$AS$30,MATCH(SMALL($AT$3:$AT$30,ROWS(AT$3:AT7)),$AT$3:$AT$30,0))</f>
        <v>39</v>
      </c>
      <c r="AV7" s="78">
        <f ca="1">SMALL($AS$3:$AS$30,ROWS(AV$3:AV7))</f>
        <v>32</v>
      </c>
      <c r="AW7" s="86">
        <f ca="1">VLOOKUP(SMALL($BB$3:$BB$16,AX7),$BB$3:$BC$30,2,0)</f>
        <v>40</v>
      </c>
      <c r="AX7" s="86">
        <f>2+AX3</f>
        <v>3</v>
      </c>
      <c r="BA7" s="86">
        <v>5</v>
      </c>
      <c r="BB7" s="86">
        <f ca="1">RAND()</f>
        <v>0.26914691621427989</v>
      </c>
      <c r="BC7" s="86">
        <f ca="1">AV7</f>
        <v>32</v>
      </c>
    </row>
    <row r="8" spans="1:55" ht="17.25" thickBot="1" x14ac:dyDescent="0.35">
      <c r="A8" s="9">
        <v>6</v>
      </c>
      <c r="B8" s="101">
        <v>33</v>
      </c>
      <c r="C8" s="102">
        <v>33</v>
      </c>
      <c r="D8" s="103">
        <v>32</v>
      </c>
      <c r="E8" s="156">
        <v>73</v>
      </c>
      <c r="F8" s="105" t="str">
        <f>G8&amp;" - "&amp;H8</f>
        <v>54 - 60</v>
      </c>
      <c r="G8" s="106">
        <f>H7</f>
        <v>54</v>
      </c>
      <c r="H8" s="107">
        <f>G8+$Y$3</f>
        <v>60</v>
      </c>
      <c r="I8" s="151">
        <f>COUNTIF($B$3:$B$86, "&lt;"&amp;H8)</f>
        <v>23</v>
      </c>
      <c r="J8" s="173">
        <f>I8-I7</f>
        <v>2</v>
      </c>
      <c r="K8" s="137">
        <f>J8/$J$15</f>
        <v>7.1428571428571425E-2</v>
      </c>
      <c r="L8" s="110">
        <f>I8/$J$15</f>
        <v>0.8214285714285714</v>
      </c>
      <c r="N8" s="177" t="s">
        <v>16</v>
      </c>
      <c r="O8" s="176">
        <f>O7/O2</f>
        <v>0.32905555175141826</v>
      </c>
      <c r="P8" s="176">
        <f>P7/P2</f>
        <v>0.32905555175141826</v>
      </c>
      <c r="Q8" s="176">
        <f>Q7/Q2</f>
        <v>0.32905555175141826</v>
      </c>
      <c r="R8" s="176">
        <f>R7/R2</f>
        <v>0.32905555175141826</v>
      </c>
      <c r="AN8" s="89">
        <v>6</v>
      </c>
      <c r="AO8" s="89">
        <f ca="1">ABS(_xlfn.NORM.INV(RAND(),$AQ$1,$AS$1))</f>
        <v>24.305658275135951</v>
      </c>
      <c r="AP8" s="89">
        <f ca="1">SMALL($AO$3:$AO$30,ROWS(AO$3:AO8))</f>
        <v>21.612741079844838</v>
      </c>
      <c r="AQ8" s="111">
        <f ca="1">AR8+RAND()</f>
        <v>2.4966143942613668</v>
      </c>
      <c r="AR8" s="111">
        <f>AR4</f>
        <v>1.5</v>
      </c>
      <c r="AS8" s="78">
        <f ca="1">ROUNDUP(AP8*AQ8,0)</f>
        <v>54</v>
      </c>
      <c r="AT8" s="78">
        <f ca="1">RAND()</f>
        <v>0.81154796625366554</v>
      </c>
      <c r="AU8" s="78">
        <f ca="1">INDEX($AS$3:$AS$30,MATCH(SMALL($AT$3:$AT$30,ROWS(AT$3:AT8)),$AT$3:$AT$30,0))</f>
        <v>54</v>
      </c>
      <c r="AV8" s="78">
        <f ca="1">SMALL($AS$3:$AS$30,ROWS(AV$3:AV8))</f>
        <v>32</v>
      </c>
      <c r="AW8" s="86">
        <f ca="1">VLOOKUP(SMALL($BB$17:$BB$30,AX8),$BB$17:$BC$30,2,0)</f>
        <v>70</v>
      </c>
      <c r="AX8" s="86">
        <f>2+AX4</f>
        <v>3</v>
      </c>
      <c r="BA8" s="86">
        <v>6</v>
      </c>
      <c r="BB8" s="86">
        <f ca="1">RAND()</f>
        <v>0.17835960837846032</v>
      </c>
      <c r="BC8" s="86">
        <f ca="1">AV8</f>
        <v>32</v>
      </c>
    </row>
    <row r="9" spans="1:55" ht="17.25" thickBot="1" x14ac:dyDescent="0.35">
      <c r="A9" s="9">
        <v>7</v>
      </c>
      <c r="B9" s="101">
        <v>23</v>
      </c>
      <c r="C9" s="102">
        <v>35</v>
      </c>
      <c r="D9" s="103">
        <v>61</v>
      </c>
      <c r="E9" s="156">
        <v>83</v>
      </c>
      <c r="F9" s="105" t="str">
        <f>G9&amp;" - "&amp;H9</f>
        <v>60 - 66</v>
      </c>
      <c r="G9" s="106">
        <f>H8</f>
        <v>60</v>
      </c>
      <c r="H9" s="107">
        <f>G9+$Y$3</f>
        <v>66</v>
      </c>
      <c r="I9" s="151">
        <f>COUNTIF($B$3:$B$86, "&lt;"&amp;H9)</f>
        <v>25</v>
      </c>
      <c r="J9" s="173">
        <f>I9-I8</f>
        <v>2</v>
      </c>
      <c r="K9" s="137">
        <f>J9/$J$15</f>
        <v>7.1428571428571425E-2</v>
      </c>
      <c r="L9" s="110">
        <f>I9/$J$15</f>
        <v>0.8928571428571429</v>
      </c>
      <c r="N9" s="143" t="s">
        <v>99</v>
      </c>
      <c r="O9" s="144">
        <f>O2/O3</f>
        <v>1.0373376623376624</v>
      </c>
      <c r="P9" s="144">
        <f>P2/P3</f>
        <v>1.0373376623376624</v>
      </c>
      <c r="Q9" s="144">
        <f>Q2/Q3</f>
        <v>1.0373376623376624</v>
      </c>
      <c r="R9" s="144">
        <f>R2/R3</f>
        <v>1.0373376623376624</v>
      </c>
      <c r="AN9" s="89">
        <v>8</v>
      </c>
      <c r="AO9" s="89">
        <f ca="1">ABS(_xlfn.NORM.INV(RAND(),$AQ$1,$AS$1))</f>
        <v>21.612741079844838</v>
      </c>
      <c r="AP9" s="89">
        <f ca="1">SMALL($AO$3:$AO$30,ROWS(AO$3:AO9))</f>
        <v>21.936097288639896</v>
      </c>
      <c r="AQ9" s="111">
        <f ca="1">AR9+RAND()</f>
        <v>2.0889920275651175</v>
      </c>
      <c r="AR9" s="111">
        <f>AR5</f>
        <v>2</v>
      </c>
      <c r="AS9" s="78">
        <f ca="1">ROUNDUP(AP9*AQ9,0)</f>
        <v>46</v>
      </c>
      <c r="AT9" s="78">
        <f ca="1">RAND()</f>
        <v>0.59348434208464806</v>
      </c>
      <c r="AU9" s="78">
        <f ca="1">INDEX($AS$3:$AS$30,MATCH(SMALL($AT$3:$AT$30,ROWS(AT$3:AT9)),$AT$3:$AT$30,0))</f>
        <v>40</v>
      </c>
      <c r="AV9" s="78">
        <f ca="1">SMALL($AS$3:$AS$30,ROWS(AV$3:AV9))</f>
        <v>34</v>
      </c>
      <c r="AW9" s="86">
        <f ca="1">VLOOKUP(SMALL($BB$17:$BB$30,AX9),$BB$17:$BC$30,2,0)</f>
        <v>69</v>
      </c>
      <c r="AX9" s="86">
        <f>2+AX5</f>
        <v>4</v>
      </c>
      <c r="BA9" s="86">
        <v>7</v>
      </c>
      <c r="BB9" s="86">
        <f ca="1">RAND()</f>
        <v>0.19152704323403469</v>
      </c>
      <c r="BC9" s="86">
        <f ca="1">AV9</f>
        <v>34</v>
      </c>
    </row>
    <row r="10" spans="1:55" ht="17.25" thickBot="1" x14ac:dyDescent="0.35">
      <c r="A10" s="9">
        <v>8</v>
      </c>
      <c r="B10" s="101">
        <v>44</v>
      </c>
      <c r="C10" s="102">
        <v>36</v>
      </c>
      <c r="D10" s="103">
        <v>33</v>
      </c>
      <c r="E10" s="156">
        <v>35</v>
      </c>
      <c r="F10" s="105" t="str">
        <f>G10&amp;" - "&amp;H10</f>
        <v>66 - 72</v>
      </c>
      <c r="G10" s="106">
        <f>H9</f>
        <v>66</v>
      </c>
      <c r="H10" s="107">
        <f>G10+$Y$3</f>
        <v>72</v>
      </c>
      <c r="I10" s="151">
        <f>COUNTIF($B$3:$B$86, "&lt;"&amp;H10)</f>
        <v>26</v>
      </c>
      <c r="J10" s="173">
        <f>I10-I9</f>
        <v>1</v>
      </c>
      <c r="K10" s="137">
        <f>J10/$J$15</f>
        <v>3.5714285714285712E-2</v>
      </c>
      <c r="L10" s="110">
        <f>I10/$J$15</f>
        <v>0.9285714285714286</v>
      </c>
      <c r="N10" s="175" t="s">
        <v>90</v>
      </c>
      <c r="O10" s="174">
        <f>O6/O2</f>
        <v>1.3145539906103285</v>
      </c>
      <c r="P10" s="174">
        <f>P6/P2</f>
        <v>1.3145539906103285</v>
      </c>
      <c r="Q10" s="174">
        <f>Q6/Q2</f>
        <v>1.3145539906103285</v>
      </c>
      <c r="R10" s="174">
        <f>R6/R2</f>
        <v>1.3145539906103285</v>
      </c>
      <c r="AN10" s="89">
        <v>7</v>
      </c>
      <c r="AO10" s="89">
        <f ca="1">ABS(_xlfn.NORM.INV(RAND(),$AQ$1,$AS$1))</f>
        <v>33.271768698831245</v>
      </c>
      <c r="AP10" s="89">
        <f ca="1">SMALL($AO$3:$AO$30,ROWS(AO$3:AO10))</f>
        <v>23.32600738481041</v>
      </c>
      <c r="AQ10" s="111">
        <f ca="1">AR10+RAND()</f>
        <v>1.3534442111495983</v>
      </c>
      <c r="AR10" s="111">
        <f>AR6</f>
        <v>1</v>
      </c>
      <c r="AS10" s="78">
        <f ca="1">ROUNDUP(AP10*AQ10,0)</f>
        <v>32</v>
      </c>
      <c r="AT10" s="78">
        <f ca="1">RAND()</f>
        <v>0.54589192059148528</v>
      </c>
      <c r="AU10" s="78">
        <f ca="1">INDEX($AS$3:$AS$30,MATCH(SMALL($AT$3:$AT$30,ROWS(AT$3:AT10)),$AT$3:$AT$30,0))</f>
        <v>55</v>
      </c>
      <c r="AV10" s="78">
        <f ca="1">SMALL($AS$3:$AS$30,ROWS(AV$3:AV10))</f>
        <v>35</v>
      </c>
      <c r="AW10" s="86">
        <f ca="1">VLOOKUP(SMALL($BB$3:$BB$16,AX10),$BB$3:$BC$30,2,0)</f>
        <v>32</v>
      </c>
      <c r="AX10" s="86">
        <f>2+AX6</f>
        <v>4</v>
      </c>
      <c r="BA10" s="86">
        <v>8</v>
      </c>
      <c r="BB10" s="86">
        <f ca="1">RAND()</f>
        <v>0.92308266430223751</v>
      </c>
      <c r="BC10" s="86">
        <f ca="1">AV10</f>
        <v>35</v>
      </c>
    </row>
    <row r="11" spans="1:55" ht="17.25" thickBot="1" x14ac:dyDescent="0.35">
      <c r="A11" s="9">
        <v>9</v>
      </c>
      <c r="B11" s="101">
        <v>40</v>
      </c>
      <c r="C11" s="102">
        <v>38</v>
      </c>
      <c r="D11" s="103">
        <v>27</v>
      </c>
      <c r="E11" s="156">
        <v>36</v>
      </c>
      <c r="F11" s="105" t="str">
        <f>G11&amp;" - "&amp;H11</f>
        <v>72 - 78</v>
      </c>
      <c r="G11" s="106">
        <f>H10</f>
        <v>72</v>
      </c>
      <c r="H11" s="107">
        <f>G11+$Y$3</f>
        <v>78</v>
      </c>
      <c r="I11" s="151">
        <f>COUNTIF($B$3:$B$86, "&lt;"&amp;H11)</f>
        <v>27</v>
      </c>
      <c r="J11" s="173">
        <f>I11-I10</f>
        <v>1</v>
      </c>
      <c r="K11" s="137">
        <f>J11/$J$15</f>
        <v>3.5714285714285712E-2</v>
      </c>
      <c r="L11" s="110">
        <f>I11/$J$15</f>
        <v>0.9642857142857143</v>
      </c>
      <c r="AN11" s="89">
        <v>12</v>
      </c>
      <c r="AO11" s="89">
        <f ca="1">ABS(_xlfn.NORM.INV(RAND(),$AQ$1,$AS$1))</f>
        <v>25.235446686695202</v>
      </c>
      <c r="AP11" s="89">
        <f ca="1">SMALL($AO$3:$AO$30,ROWS(AO$3:AO11))</f>
        <v>23.441341827629234</v>
      </c>
      <c r="AQ11" s="111">
        <f ca="1">AR11+RAND()</f>
        <v>1.9730260519979406</v>
      </c>
      <c r="AR11" s="111">
        <f>AR7</f>
        <v>1</v>
      </c>
      <c r="AS11" s="78">
        <f ca="1">ROUNDUP(AP11*AQ11,0)</f>
        <v>47</v>
      </c>
      <c r="AT11" s="78">
        <f ca="1">RAND()</f>
        <v>0.75726520362203298</v>
      </c>
      <c r="AU11" s="78">
        <f ca="1">INDEX($AS$3:$AS$30,MATCH(SMALL($AT$3:$AT$30,ROWS(AT$3:AT11)),$AT$3:$AT$30,0))</f>
        <v>44</v>
      </c>
      <c r="AV11" s="78">
        <f ca="1">SMALL($AS$3:$AS$30,ROWS(AV$3:AV11))</f>
        <v>36</v>
      </c>
      <c r="AW11" s="86">
        <f ca="1">VLOOKUP(SMALL($BB$3:$BB$16,AX11),$BB$3:$BC$30,2,0)</f>
        <v>34</v>
      </c>
      <c r="AX11" s="86">
        <f>2+AX7</f>
        <v>5</v>
      </c>
      <c r="BA11" s="86">
        <v>9</v>
      </c>
      <c r="BB11" s="86">
        <f ca="1">RAND()</f>
        <v>0.87458673081693195</v>
      </c>
      <c r="BC11" s="86">
        <f ca="1">AV11</f>
        <v>36</v>
      </c>
    </row>
    <row r="12" spans="1:55" ht="17.25" thickBot="1" x14ac:dyDescent="0.35">
      <c r="A12" s="9">
        <v>10</v>
      </c>
      <c r="B12" s="101">
        <v>39</v>
      </c>
      <c r="C12" s="102">
        <v>39</v>
      </c>
      <c r="D12" s="103">
        <v>44</v>
      </c>
      <c r="E12" s="156">
        <v>44</v>
      </c>
      <c r="F12" s="105" t="str">
        <f>G12&amp;" - "&amp;H12</f>
        <v>78 - 84</v>
      </c>
      <c r="G12" s="106">
        <f>H11</f>
        <v>78</v>
      </c>
      <c r="H12" s="107">
        <f>G12+$Y$3</f>
        <v>84</v>
      </c>
      <c r="I12" s="151">
        <f>COUNTIF($B$3:$B$86, "&lt;"&amp;H12)</f>
        <v>28</v>
      </c>
      <c r="J12" s="173">
        <f>I12-I11</f>
        <v>1</v>
      </c>
      <c r="K12" s="137">
        <f>J12/$J$15</f>
        <v>3.5714285714285712E-2</v>
      </c>
      <c r="L12" s="110">
        <f>I12/$J$15</f>
        <v>1</v>
      </c>
      <c r="AN12" s="89">
        <v>9</v>
      </c>
      <c r="AO12" s="89">
        <f ca="1">ABS(_xlfn.NORM.INV(RAND(),$AQ$1,$AS$1))</f>
        <v>27.602251682087719</v>
      </c>
      <c r="AP12" s="89">
        <f ca="1">SMALL($AO$3:$AO$30,ROWS(AO$3:AO12))</f>
        <v>23.750335849485325</v>
      </c>
      <c r="AQ12" s="111">
        <f ca="1">AR12+RAND()</f>
        <v>2.0741628625780901</v>
      </c>
      <c r="AR12" s="111">
        <f>AR8</f>
        <v>1.5</v>
      </c>
      <c r="AS12" s="78">
        <f ca="1">ROUNDUP(AP12*AQ12,0)</f>
        <v>50</v>
      </c>
      <c r="AT12" s="78">
        <f ca="1">RAND()</f>
        <v>0.37072366735242412</v>
      </c>
      <c r="AU12" s="78">
        <f ca="1">INDEX($AS$3:$AS$30,MATCH(SMALL($AT$3:$AT$30,ROWS(AT$3:AT12)),$AT$3:$AT$30,0))</f>
        <v>31</v>
      </c>
      <c r="AV12" s="78">
        <f ca="1">SMALL($AS$3:$AS$30,ROWS(AV$3:AV12))</f>
        <v>37</v>
      </c>
      <c r="AW12" s="86">
        <f ca="1">VLOOKUP(SMALL($BB$17:$BB$30,AX12),$BB$17:$BC$30,2,0)</f>
        <v>56</v>
      </c>
      <c r="AX12" s="86">
        <f>2+AX8</f>
        <v>5</v>
      </c>
      <c r="BA12" s="86">
        <v>10</v>
      </c>
      <c r="BB12" s="86">
        <f ca="1">RAND()</f>
        <v>4.6703488317642039E-2</v>
      </c>
      <c r="BC12" s="86">
        <f ca="1">AV12</f>
        <v>37</v>
      </c>
    </row>
    <row r="13" spans="1:55" ht="17.25" thickBot="1" x14ac:dyDescent="0.35">
      <c r="A13" s="9">
        <v>11</v>
      </c>
      <c r="B13" s="101">
        <v>46</v>
      </c>
      <c r="C13" s="102">
        <v>40</v>
      </c>
      <c r="D13" s="103">
        <v>58</v>
      </c>
      <c r="E13" s="156">
        <v>46</v>
      </c>
      <c r="F13" s="105" t="str">
        <f>G13&amp;" - "&amp;H13</f>
        <v>84 - 90</v>
      </c>
      <c r="G13" s="106">
        <f>H12</f>
        <v>84</v>
      </c>
      <c r="H13" s="107">
        <f>G13+$Y$3</f>
        <v>90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29.815585394056811</v>
      </c>
      <c r="AP13" s="89">
        <f ca="1">SMALL($AO$3:$AO$30,ROWS(AO$3:AO13))</f>
        <v>24.030424090512401</v>
      </c>
      <c r="AQ13" s="111">
        <f ca="1">AR13+RAND()</f>
        <v>2.286083236401542</v>
      </c>
      <c r="AR13" s="111">
        <f>AR9</f>
        <v>2</v>
      </c>
      <c r="AS13" s="78">
        <f ca="1">ROUNDUP(AP13*AQ13,0)</f>
        <v>55</v>
      </c>
      <c r="AT13" s="78">
        <f ca="1">RAND()</f>
        <v>0.23780283684647374</v>
      </c>
      <c r="AU13" s="78">
        <f ca="1">INDEX($AS$3:$AS$30,MATCH(SMALL($AT$3:$AT$30,ROWS(AT$3:AT13)),$AT$3:$AT$30,0))</f>
        <v>56</v>
      </c>
      <c r="AV13" s="78">
        <f ca="1">SMALL($AS$3:$AS$30,ROWS(AV$3:AV13))</f>
        <v>39</v>
      </c>
      <c r="AW13" s="86">
        <f ca="1">VLOOKUP(SMALL($BB$17:$BB$30,AX13),$BB$17:$BC$30,2,0)</f>
        <v>61</v>
      </c>
      <c r="AX13" s="86">
        <f>2+AX9</f>
        <v>6</v>
      </c>
      <c r="BA13" s="86">
        <v>11</v>
      </c>
      <c r="BB13" s="86">
        <f ca="1">RAND()</f>
        <v>0.27948855930448668</v>
      </c>
      <c r="BC13" s="86">
        <f ca="1">AV13</f>
        <v>39</v>
      </c>
    </row>
    <row r="14" spans="1:55" ht="17.25" thickBot="1" x14ac:dyDescent="0.35">
      <c r="A14" s="9">
        <v>12</v>
      </c>
      <c r="B14" s="101">
        <v>26</v>
      </c>
      <c r="C14" s="102">
        <v>43</v>
      </c>
      <c r="D14" s="103">
        <v>39</v>
      </c>
      <c r="E14" s="156">
        <v>44</v>
      </c>
      <c r="F14" s="112" t="str">
        <f>G14&amp;" - "&amp;H14</f>
        <v>90 - 96</v>
      </c>
      <c r="G14" s="113">
        <f>H13</f>
        <v>90</v>
      </c>
      <c r="H14" s="114">
        <f>G14+$Y$3</f>
        <v>96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28.435753852609164</v>
      </c>
      <c r="AP14" s="89">
        <f ca="1">SMALL($AO$3:$AO$30,ROWS(AO$3:AO14))</f>
        <v>24.305658275135951</v>
      </c>
      <c r="AQ14" s="111">
        <f ca="1">AR14+RAND()</f>
        <v>1.2796414886104017</v>
      </c>
      <c r="AR14" s="111">
        <f>AR10</f>
        <v>1</v>
      </c>
      <c r="AS14" s="78">
        <f ca="1">ROUNDUP(AP14*AQ14,0)</f>
        <v>32</v>
      </c>
      <c r="AT14" s="78">
        <f ca="1">RAND()</f>
        <v>0.97386075920709714</v>
      </c>
      <c r="AU14" s="78">
        <f ca="1">INDEX($AS$3:$AS$30,MATCH(SMALL($AT$3:$AT$30,ROWS(AT$3:AT14)),$AT$3:$AT$30,0))</f>
        <v>50</v>
      </c>
      <c r="AV14" s="78">
        <f ca="1">SMALL($AS$3:$AS$30,ROWS(AV$3:AV14))</f>
        <v>40</v>
      </c>
      <c r="AW14" s="86">
        <f ca="1">VLOOKUP(SMALL($BB$3:$BB$16,AX14),$BB$3:$BC$30,2,0)</f>
        <v>24</v>
      </c>
      <c r="AX14" s="86">
        <f>2+AX10</f>
        <v>6</v>
      </c>
      <c r="BA14" s="86">
        <v>12</v>
      </c>
      <c r="BB14" s="86">
        <f ca="1">RAND()</f>
        <v>9.1254095252814138E-2</v>
      </c>
      <c r="BC14" s="86">
        <f ca="1">AV14</f>
        <v>40</v>
      </c>
    </row>
    <row r="15" spans="1:55" ht="16.5" x14ac:dyDescent="0.3">
      <c r="A15" s="9">
        <v>13</v>
      </c>
      <c r="B15" s="101">
        <v>44</v>
      </c>
      <c r="C15" s="102">
        <v>44</v>
      </c>
      <c r="D15" s="103">
        <v>35</v>
      </c>
      <c r="E15" s="156">
        <v>32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 s="137"/>
      <c r="AN15" s="89">
        <v>14</v>
      </c>
      <c r="AO15" s="89">
        <f ca="1">ABS(_xlfn.NORM.INV(RAND(),$AQ$1,$AS$1))</f>
        <v>23.32600738481041</v>
      </c>
      <c r="AP15" s="89">
        <f ca="1">SMALL($AO$3:$AO$30,ROWS(AO$3:AO15))</f>
        <v>24.609844427758986</v>
      </c>
      <c r="AQ15" s="111">
        <f ca="1">AR15+RAND()</f>
        <v>1.5607312954136603</v>
      </c>
      <c r="AR15" s="111">
        <f>AR11</f>
        <v>1</v>
      </c>
      <c r="AS15" s="78">
        <f ca="1">ROUNDUP(AP15*AQ15,0)</f>
        <v>39</v>
      </c>
      <c r="AT15" s="78">
        <f ca="1">RAND()</f>
        <v>0.17463138737690787</v>
      </c>
      <c r="AU15" s="78">
        <f ca="1">INDEX($AS$3:$AS$30,MATCH(SMALL($AT$3:$AT$30,ROWS(AT$3:AT15)),$AT$3:$AT$30,0))</f>
        <v>48</v>
      </c>
      <c r="AV15" s="78">
        <f ca="1">SMALL($AS$3:$AS$30,ROWS(AV$3:AV15))</f>
        <v>44</v>
      </c>
      <c r="AW15" s="86">
        <f ca="1">VLOOKUP(SMALL($BB$3:$BB$16,AX15),$BB$3:$BC$30,2,0)</f>
        <v>32</v>
      </c>
      <c r="AX15" s="86">
        <f>2+AX11</f>
        <v>7</v>
      </c>
      <c r="BA15" s="86">
        <v>13</v>
      </c>
      <c r="BB15" s="86">
        <f ca="1">RAND()</f>
        <v>0.38706850998034192</v>
      </c>
      <c r="BC15" s="86">
        <f ca="1">AV15</f>
        <v>44</v>
      </c>
    </row>
    <row r="16" spans="1:55" ht="16.5" x14ac:dyDescent="0.3">
      <c r="A16" s="9">
        <v>14</v>
      </c>
      <c r="B16" s="101">
        <v>83</v>
      </c>
      <c r="C16" s="102">
        <v>44</v>
      </c>
      <c r="D16" s="103">
        <v>36</v>
      </c>
      <c r="E16" s="156">
        <v>49</v>
      </c>
      <c r="AN16" s="89">
        <v>16</v>
      </c>
      <c r="AO16" s="89">
        <f ca="1">ABS(_xlfn.NORM.INV(RAND(),$AQ$1,$AS$1))</f>
        <v>14.6717363063114</v>
      </c>
      <c r="AP16" s="89">
        <f ca="1">SMALL($AO$3:$AO$30,ROWS(AO$3:AO16))</f>
        <v>24.755457935404223</v>
      </c>
      <c r="AQ16" s="111">
        <f ca="1">AR16+RAND()</f>
        <v>2.4343955945535587</v>
      </c>
      <c r="AR16" s="111">
        <f>AR12</f>
        <v>1.5</v>
      </c>
      <c r="AS16" s="78">
        <f ca="1">ROUNDUP(AP16*AQ16,0)</f>
        <v>61</v>
      </c>
      <c r="AT16" s="78">
        <f ca="1">RAND()</f>
        <v>0.87927021940481731</v>
      </c>
      <c r="AU16" s="78">
        <f ca="1">INDEX($AS$3:$AS$30,MATCH(SMALL($AT$3:$AT$30,ROWS(AT$3:AT16)),$AT$3:$AT$30,0))</f>
        <v>34</v>
      </c>
      <c r="AV16" s="78">
        <f ca="1">SMALL($AS$3:$AS$30,ROWS(AV$3:AV16))</f>
        <v>46</v>
      </c>
      <c r="AW16" s="86">
        <f ca="1">VLOOKUP(SMALL($BB$17:$BB$30,AX16),$BB$17:$BC$30,2,0)</f>
        <v>54</v>
      </c>
      <c r="AX16" s="86">
        <f>2+AX12</f>
        <v>7</v>
      </c>
      <c r="BA16" s="86">
        <v>14</v>
      </c>
      <c r="BB16" s="86">
        <f ca="1">RAND()</f>
        <v>0.48381399167117445</v>
      </c>
      <c r="BC16" s="86">
        <f ca="1">AV16</f>
        <v>46</v>
      </c>
    </row>
    <row r="17" spans="1:63" ht="16.5" x14ac:dyDescent="0.3">
      <c r="A17" s="9">
        <v>15</v>
      </c>
      <c r="B17" s="101">
        <v>64</v>
      </c>
      <c r="C17" s="102">
        <v>44</v>
      </c>
      <c r="D17" s="103">
        <v>49</v>
      </c>
      <c r="E17" s="156">
        <v>58</v>
      </c>
      <c r="J17" s="119"/>
      <c r="K17" s="119"/>
      <c r="AN17" s="89">
        <v>18</v>
      </c>
      <c r="AO17" s="89">
        <f ca="1">ABS(_xlfn.NORM.INV(RAND(),$AQ$1,$AS$1))</f>
        <v>25.501048514381427</v>
      </c>
      <c r="AP17" s="89">
        <f ca="1">SMALL($AO$3:$AO$30,ROWS(AO$3:AO17))</f>
        <v>25.022789758306331</v>
      </c>
      <c r="AQ17" s="111">
        <f ca="1">AR17+RAND()</f>
        <v>2.7639176863626322</v>
      </c>
      <c r="AR17" s="111">
        <f>AR13</f>
        <v>2</v>
      </c>
      <c r="AS17" s="78">
        <f ca="1">ROUNDUP(AP17*AQ17,0)</f>
        <v>70</v>
      </c>
      <c r="AT17" s="78">
        <f ca="1">RAND()</f>
        <v>0.88933740141730422</v>
      </c>
      <c r="AU17" s="78">
        <f ca="1">INDEX($AS$3:$AS$30,MATCH(SMALL($AT$3:$AT$30,ROWS(AT$3:AT17)),$AT$3:$AT$30,0))</f>
        <v>32</v>
      </c>
      <c r="AV17" s="78">
        <f ca="1">SMALL($AS$3:$AS$30,ROWS(AV$3:AV17))</f>
        <v>47</v>
      </c>
      <c r="AW17" s="86">
        <f ca="1">VLOOKUP(SMALL($BB$17:$BB$30,AX17),$BB$17:$BC$30,2,0)</f>
        <v>55</v>
      </c>
      <c r="AX17" s="86">
        <f>2+AX13</f>
        <v>8</v>
      </c>
      <c r="BA17" s="86">
        <v>15</v>
      </c>
      <c r="BB17" s="86">
        <f ca="1">RAND()</f>
        <v>0.96802358827718349</v>
      </c>
      <c r="BC17" s="86">
        <f ca="1">AV17</f>
        <v>47</v>
      </c>
    </row>
    <row r="18" spans="1:63" ht="16.5" x14ac:dyDescent="0.3">
      <c r="A18" s="9">
        <v>16</v>
      </c>
      <c r="B18" s="101">
        <v>44</v>
      </c>
      <c r="C18" s="102">
        <v>46</v>
      </c>
      <c r="D18" s="103">
        <v>44</v>
      </c>
      <c r="E18" s="156">
        <v>26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24.755457935404223</v>
      </c>
      <c r="AP18" s="89">
        <f ca="1">SMALL($AO$3:$AO$30,ROWS(AO$3:AO18))</f>
        <v>25.186781752867788</v>
      </c>
      <c r="AQ18" s="111">
        <f ca="1">AR18+RAND()</f>
        <v>1.8983219954787929</v>
      </c>
      <c r="AR18" s="111">
        <f>AR14</f>
        <v>1</v>
      </c>
      <c r="AS18" s="78">
        <f ca="1">ROUNDUP(AP18*AQ18,0)</f>
        <v>48</v>
      </c>
      <c r="AT18" s="78">
        <f ca="1">RAND()</f>
        <v>0.38761895714819683</v>
      </c>
      <c r="AU18" s="78">
        <f ca="1">INDEX($AS$3:$AS$30,MATCH(SMALL($AT$3:$AT$30,ROWS(AT$3:AT18)),$AT$3:$AT$30,0))</f>
        <v>53</v>
      </c>
      <c r="AV18" s="78">
        <f ca="1">SMALL($AS$3:$AS$30,ROWS(AV$3:AV18))</f>
        <v>48</v>
      </c>
      <c r="AW18" s="86">
        <f ca="1">VLOOKUP(SMALL($BB$3:$BB$16,AX18),$BB$3:$BC$30,2,0)</f>
        <v>27</v>
      </c>
      <c r="AX18" s="86">
        <f>2+AX14</f>
        <v>8</v>
      </c>
      <c r="BA18" s="86">
        <v>16</v>
      </c>
      <c r="BB18" s="86">
        <f ca="1">RAND()</f>
        <v>0.46758813882186723</v>
      </c>
      <c r="BC18" s="86">
        <f ca="1">AV18</f>
        <v>48</v>
      </c>
    </row>
    <row r="19" spans="1:63" ht="16.5" x14ac:dyDescent="0.3">
      <c r="A19" s="9">
        <v>17</v>
      </c>
      <c r="B19" s="101">
        <v>46</v>
      </c>
      <c r="C19" s="102">
        <v>46</v>
      </c>
      <c r="D19" s="103">
        <v>40</v>
      </c>
      <c r="E19" s="156">
        <v>44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19.609689191290087</v>
      </c>
      <c r="AP19" s="89">
        <f ca="1">SMALL($AO$3:$AO$30,ROWS(AO$3:AO19))</f>
        <v>25.235446686695202</v>
      </c>
      <c r="AQ19" s="111">
        <f ca="1">AR19+RAND()</f>
        <v>1.3109937475435809</v>
      </c>
      <c r="AR19" s="111">
        <f>AR15</f>
        <v>1</v>
      </c>
      <c r="AS19" s="78">
        <f ca="1">ROUNDUP(AP19*AQ19,0)</f>
        <v>34</v>
      </c>
      <c r="AT19" s="78">
        <f ca="1">RAND()</f>
        <v>0.50184517618604896</v>
      </c>
      <c r="AU19" s="78">
        <f ca="1">INDEX($AS$3:$AS$30,MATCH(SMALL($AT$3:$AT$30,ROWS(AT$3:AT19)),$AT$3:$AT$30,0))</f>
        <v>46</v>
      </c>
      <c r="AV19" s="78">
        <f ca="1">SMALL($AS$3:$AS$30,ROWS(AV$3:AV19))</f>
        <v>50</v>
      </c>
      <c r="AW19" s="86">
        <f ca="1">VLOOKUP(SMALL($BB$3:$BB$16,AX19),$BB$3:$BC$30,2,0)</f>
        <v>39</v>
      </c>
      <c r="AX19" s="86">
        <f>2+AX15</f>
        <v>9</v>
      </c>
      <c r="BA19" s="86">
        <v>17</v>
      </c>
      <c r="BB19" s="86">
        <f ca="1">RAND()</f>
        <v>6.3196873786894647E-2</v>
      </c>
      <c r="BC19" s="86">
        <f ca="1">AV19</f>
        <v>50</v>
      </c>
    </row>
    <row r="20" spans="1:63" ht="16.5" x14ac:dyDescent="0.3">
      <c r="A20" s="9">
        <v>18</v>
      </c>
      <c r="B20" s="101">
        <v>23</v>
      </c>
      <c r="C20" s="102">
        <v>47</v>
      </c>
      <c r="D20" s="103">
        <v>44</v>
      </c>
      <c r="E20" s="156">
        <v>54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30.710477151865394</v>
      </c>
      <c r="AP20" s="89">
        <f ca="1">SMALL($AO$3:$AO$30,ROWS(AO$3:AO20))</f>
        <v>25.501048514381427</v>
      </c>
      <c r="AQ20" s="111">
        <f ca="1">AR20+RAND()</f>
        <v>2.1630352161049551</v>
      </c>
      <c r="AR20" s="111">
        <f>AR16</f>
        <v>1.5</v>
      </c>
      <c r="AS20" s="78">
        <f ca="1">ROUNDUP(AP20*AQ20,0)</f>
        <v>56</v>
      </c>
      <c r="AT20" s="78">
        <f ca="1">RAND()</f>
        <v>0.37009260440601044</v>
      </c>
      <c r="AU20" s="78">
        <f ca="1">INDEX($AS$3:$AS$30,MATCH(SMALL($AT$3:$AT$30,ROWS(AT$3:AT20)),$AT$3:$AT$30,0))</f>
        <v>27</v>
      </c>
      <c r="AV20" s="78">
        <f ca="1">SMALL($AS$3:$AS$30,ROWS(AV$3:AV20))</f>
        <v>50</v>
      </c>
      <c r="AW20" s="86">
        <f ca="1">VLOOKUP(SMALL($BB$17:$BB$30,AX20),$BB$17:$BC$30,2,0)</f>
        <v>48</v>
      </c>
      <c r="AX20" s="86">
        <f>2+AX16</f>
        <v>9</v>
      </c>
      <c r="BA20" s="86">
        <v>18</v>
      </c>
      <c r="BB20" s="86">
        <f ca="1">RAND()</f>
        <v>0.82147404943948465</v>
      </c>
      <c r="BC20" s="86">
        <f ca="1">AV20</f>
        <v>50</v>
      </c>
    </row>
    <row r="21" spans="1:63" ht="16.5" x14ac:dyDescent="0.3">
      <c r="A21" s="9">
        <v>19</v>
      </c>
      <c r="B21" s="101">
        <v>71</v>
      </c>
      <c r="C21" s="102">
        <v>48</v>
      </c>
      <c r="D21" s="103">
        <v>73</v>
      </c>
      <c r="E21" s="156">
        <v>51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24.030424090512401</v>
      </c>
      <c r="AP21" s="89">
        <f ca="1">SMALL($AO$3:$AO$30,ROWS(AO$3:AO21))</f>
        <v>27.084627070785722</v>
      </c>
      <c r="AQ21" s="111">
        <f ca="1">AR21+RAND()</f>
        <v>2.9366809971567012</v>
      </c>
      <c r="AR21" s="111">
        <f>AR17</f>
        <v>2</v>
      </c>
      <c r="AS21" s="78">
        <f ca="1">ROUNDUP(AP21*AQ21,0)</f>
        <v>80</v>
      </c>
      <c r="AT21" s="78">
        <f ca="1">RAND()</f>
        <v>0.13329786462150861</v>
      </c>
      <c r="AU21" s="78">
        <f ca="1">INDEX($AS$3:$AS$30,MATCH(SMALL($AT$3:$AT$30,ROWS(AT$3:AT21)),$AT$3:$AT$30,0))</f>
        <v>24</v>
      </c>
      <c r="AV21" s="78">
        <f ca="1">SMALL($AS$3:$AS$30,ROWS(AV$3:AV21))</f>
        <v>53</v>
      </c>
      <c r="AW21" s="86">
        <f ca="1">VLOOKUP(SMALL($BB$17:$BB$30,AX21),$BB$17:$BC$30,2,0)</f>
        <v>80</v>
      </c>
      <c r="AX21" s="86">
        <f>2+AX17</f>
        <v>10</v>
      </c>
      <c r="BA21" s="86">
        <v>19</v>
      </c>
      <c r="BB21" s="86">
        <f ca="1">RAND()</f>
        <v>0.6608355426058895</v>
      </c>
      <c r="BC21" s="86">
        <f ca="1">AV21</f>
        <v>53</v>
      </c>
    </row>
    <row r="22" spans="1:63" ht="16.5" x14ac:dyDescent="0.3">
      <c r="A22" s="9">
        <v>20</v>
      </c>
      <c r="B22" s="101">
        <v>49</v>
      </c>
      <c r="C22" s="102">
        <v>49</v>
      </c>
      <c r="D22" s="103">
        <v>38</v>
      </c>
      <c r="E22" s="156">
        <v>27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25.186781752867788</v>
      </c>
      <c r="AP22" s="89">
        <f ca="1">SMALL($AO$3:$AO$30,ROWS(AO$3:AO22))</f>
        <v>27.602251682087719</v>
      </c>
      <c r="AQ22" s="111">
        <f ca="1">AR22+RAND()</f>
        <v>1.9038805961189276</v>
      </c>
      <c r="AR22" s="111">
        <f>AR18</f>
        <v>1</v>
      </c>
      <c r="AS22" s="78">
        <f ca="1">ROUNDUP(AP22*AQ22,0)</f>
        <v>53</v>
      </c>
      <c r="AT22" s="78">
        <f ca="1">RAND()</f>
        <v>0.55374118938599193</v>
      </c>
      <c r="AU22" s="78">
        <f ca="1">INDEX($AS$3:$AS$30,MATCH(SMALL($AT$3:$AT$30,ROWS(AT$3:AT22)),$AT$3:$AT$30,0))</f>
        <v>47</v>
      </c>
      <c r="AV22" s="78">
        <f ca="1">SMALL($AS$3:$AS$30,ROWS(AV$3:AV22))</f>
        <v>54</v>
      </c>
      <c r="AW22" s="86">
        <f ca="1">VLOOKUP(SMALL($BB$3:$BB$16,AX22),$BB$3:$BC$30,2,0)</f>
        <v>44</v>
      </c>
      <c r="AX22" s="86">
        <f>2+AX18</f>
        <v>10</v>
      </c>
      <c r="BA22" s="86">
        <v>20</v>
      </c>
      <c r="BB22" s="86">
        <f ca="1">RAND()</f>
        <v>0.35576923814931405</v>
      </c>
      <c r="BC22" s="86">
        <f ca="1">AV22</f>
        <v>54</v>
      </c>
    </row>
    <row r="23" spans="1:63" ht="16.5" x14ac:dyDescent="0.3">
      <c r="A23" s="9">
        <v>21</v>
      </c>
      <c r="B23" s="101">
        <v>27</v>
      </c>
      <c r="C23" s="102">
        <v>51</v>
      </c>
      <c r="D23" s="103">
        <v>47</v>
      </c>
      <c r="E23" s="156">
        <v>39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27.084627070785722</v>
      </c>
      <c r="AP23" s="89">
        <f ca="1">SMALL($AO$3:$AO$30,ROWS(AO$3:AO23))</f>
        <v>28.046221618521422</v>
      </c>
      <c r="AQ23" s="111">
        <f ca="1">AR23+RAND()</f>
        <v>1.9066841273386528</v>
      </c>
      <c r="AR23" s="111">
        <f>AR19</f>
        <v>1</v>
      </c>
      <c r="AS23" s="78">
        <f ca="1">ROUNDUP(AP23*AQ23,0)</f>
        <v>54</v>
      </c>
      <c r="AT23" s="78">
        <f ca="1">RAND()</f>
        <v>0.19857450587671444</v>
      </c>
      <c r="AU23" s="78">
        <f ca="1">INDEX($AS$3:$AS$30,MATCH(SMALL($AT$3:$AT$30,ROWS(AT$3:AT23)),$AT$3:$AT$30,0))</f>
        <v>35</v>
      </c>
      <c r="AV23" s="78">
        <f ca="1">SMALL($AS$3:$AS$30,ROWS(AV$3:AV23))</f>
        <v>54</v>
      </c>
      <c r="AW23" s="86">
        <f ca="1">VLOOKUP(SMALL($BB$3:$BB$16,AX23),$BB$3:$BC$30,2,0)</f>
        <v>46</v>
      </c>
      <c r="AX23" s="86">
        <f>2+AX19</f>
        <v>11</v>
      </c>
      <c r="BA23" s="86">
        <v>21</v>
      </c>
      <c r="BB23" s="86">
        <f ca="1">RAND()</f>
        <v>0.99413934764634215</v>
      </c>
      <c r="BC23" s="86">
        <f ca="1">AV23</f>
        <v>54</v>
      </c>
    </row>
    <row r="24" spans="1:63" ht="16.5" x14ac:dyDescent="0.3">
      <c r="A24" s="9">
        <v>22</v>
      </c>
      <c r="B24" s="101">
        <v>35</v>
      </c>
      <c r="C24" s="102">
        <v>54</v>
      </c>
      <c r="D24" s="103">
        <v>64</v>
      </c>
      <c r="E24" s="156">
        <v>46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23.441341827629234</v>
      </c>
      <c r="AP24" s="89">
        <f ca="1">SMALL($AO$3:$AO$30,ROWS(AO$3:AO24))</f>
        <v>28.435753852609164</v>
      </c>
      <c r="AQ24" s="111">
        <f ca="1">AR24+RAND()</f>
        <v>1.5158609882785461</v>
      </c>
      <c r="AR24" s="111">
        <f>AR20</f>
        <v>1.5</v>
      </c>
      <c r="AS24" s="78">
        <f ca="1">ROUNDUP(AP24*AQ24,0)</f>
        <v>44</v>
      </c>
      <c r="AT24" s="78">
        <f ca="1">RAND()</f>
        <v>0.28407654740767552</v>
      </c>
      <c r="AU24" s="78">
        <f ca="1">INDEX($AS$3:$AS$30,MATCH(SMALL($AT$3:$AT$30,ROWS(AT$3:AT24)),$AT$3:$AT$30,0))</f>
        <v>54</v>
      </c>
      <c r="AV24" s="78">
        <f ca="1">SMALL($AS$3:$AS$30,ROWS(AV$3:AV24))</f>
        <v>55</v>
      </c>
      <c r="AW24" s="86">
        <f ca="1">VLOOKUP(SMALL($BB$17:$BB$30,AX24),$BB$17:$BC$30,2,0)</f>
        <v>53</v>
      </c>
      <c r="AX24" s="86">
        <f>2+AX20</f>
        <v>11</v>
      </c>
      <c r="BA24" s="86">
        <v>22</v>
      </c>
      <c r="BB24" s="86">
        <f ca="1">RAND()</f>
        <v>0.4062724892906755</v>
      </c>
      <c r="BC24" s="86">
        <f ca="1">AV24</f>
        <v>55</v>
      </c>
    </row>
    <row r="25" spans="1:63" ht="16.5" x14ac:dyDescent="0.3">
      <c r="A25" s="9">
        <v>23</v>
      </c>
      <c r="B25" s="101">
        <v>36</v>
      </c>
      <c r="C25" s="102">
        <v>58</v>
      </c>
      <c r="D25" s="103">
        <v>71</v>
      </c>
      <c r="E25" s="156">
        <v>71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25.022789758306331</v>
      </c>
      <c r="AP25" s="89">
        <f ca="1">SMALL($AO$3:$AO$30,ROWS(AO$3:AO25))</f>
        <v>29.062164759665482</v>
      </c>
      <c r="AQ25" s="111">
        <f ca="1">AR25+RAND()</f>
        <v>2.7364468467694962</v>
      </c>
      <c r="AR25" s="111">
        <f>AR21</f>
        <v>2</v>
      </c>
      <c r="AS25" s="78">
        <f ca="1">ROUNDUP(AP25*AQ25,0)</f>
        <v>80</v>
      </c>
      <c r="AT25" s="78">
        <f ca="1">RAND()</f>
        <v>0.83395438065540084</v>
      </c>
      <c r="AU25" s="78">
        <f ca="1">INDEX($AS$3:$AS$30,MATCH(SMALL($AT$3:$AT$30,ROWS(AT$3:AT25)),$AT$3:$AT$30,0))</f>
        <v>80</v>
      </c>
      <c r="AV25" s="78">
        <f ca="1">SMALL($AS$3:$AS$30,ROWS(AV$3:AV25))</f>
        <v>56</v>
      </c>
      <c r="AW25" s="86">
        <f ca="1">VLOOKUP(SMALL($BB$17:$BB$30,AX25),$BB$17:$BC$30,2,0)</f>
        <v>50</v>
      </c>
      <c r="AX25" s="86">
        <f>2+AX21</f>
        <v>12</v>
      </c>
      <c r="BA25" s="86">
        <v>23</v>
      </c>
      <c r="BB25" s="86">
        <f ca="1">RAND()</f>
        <v>0.13457134892437772</v>
      </c>
      <c r="BC25" s="86">
        <f ca="1">AV25</f>
        <v>56</v>
      </c>
    </row>
    <row r="26" spans="1:63" ht="16.5" x14ac:dyDescent="0.3">
      <c r="A26" s="9">
        <v>24</v>
      </c>
      <c r="B26" s="101">
        <v>48</v>
      </c>
      <c r="C26" s="102">
        <v>61</v>
      </c>
      <c r="D26" s="103">
        <v>46</v>
      </c>
      <c r="E26" s="156">
        <v>23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28.046221618521422</v>
      </c>
      <c r="AP26" s="89">
        <f ca="1">SMALL($AO$3:$AO$30,ROWS(AO$3:AO26))</f>
        <v>29.206768750708576</v>
      </c>
      <c r="AQ26" s="111">
        <f ca="1">AR26+RAND()</f>
        <v>1.192739306442129</v>
      </c>
      <c r="AR26" s="111">
        <f>AR22</f>
        <v>1</v>
      </c>
      <c r="AS26" s="78">
        <f ca="1">ROUNDUP(AP26*AQ26,0)</f>
        <v>35</v>
      </c>
      <c r="AT26" s="78">
        <f ca="1">RAND()</f>
        <v>0.75994715292950166</v>
      </c>
      <c r="AU26" s="78">
        <f ca="1">INDEX($AS$3:$AS$30,MATCH(SMALL($AT$3:$AT$30,ROWS(AT$3:AT26)),$AT$3:$AT$30,0))</f>
        <v>61</v>
      </c>
      <c r="AV26" s="78">
        <f ca="1">SMALL($AS$3:$AS$30,ROWS(AV$3:AV26))</f>
        <v>61</v>
      </c>
      <c r="AW26" s="86">
        <f ca="1">VLOOKUP(SMALL($BB$3:$BB$16,AX26),$BB$3:$BC$30,2,0)</f>
        <v>31</v>
      </c>
      <c r="AX26" s="86">
        <f>2+AX22</f>
        <v>12</v>
      </c>
      <c r="BA26" s="86">
        <v>24</v>
      </c>
      <c r="BB26" s="86">
        <f ca="1">RAND()</f>
        <v>0.27820959516926824</v>
      </c>
      <c r="BC26" s="86">
        <f ca="1">AV26</f>
        <v>61</v>
      </c>
    </row>
    <row r="27" spans="1:63" ht="16.5" x14ac:dyDescent="0.3">
      <c r="A27" s="9">
        <v>25</v>
      </c>
      <c r="B27" s="101">
        <v>38</v>
      </c>
      <c r="C27" s="102">
        <v>64</v>
      </c>
      <c r="D27" s="103">
        <v>54</v>
      </c>
      <c r="E27" s="156">
        <v>38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21.936097288639896</v>
      </c>
      <c r="AP27" s="89">
        <f ca="1">SMALL($AO$3:$AO$30,ROWS(AO$3:AO27))</f>
        <v>29.815585394056811</v>
      </c>
      <c r="AQ27" s="111">
        <f ca="1">AR27+RAND()</f>
        <v>1.0121028164687451</v>
      </c>
      <c r="AR27" s="111">
        <f>AR23</f>
        <v>1</v>
      </c>
      <c r="AS27" s="78">
        <f ca="1">ROUNDUP(AP27*AQ27,0)</f>
        <v>31</v>
      </c>
      <c r="AT27" s="78">
        <f ca="1">RAND()</f>
        <v>0.33778648144479217</v>
      </c>
      <c r="AU27" s="78">
        <f ca="1">INDEX($AS$3:$AS$30,MATCH(SMALL($AT$3:$AT$30,ROWS(AT$3:AT27)),$AT$3:$AT$30,0))</f>
        <v>70</v>
      </c>
      <c r="AV27" s="78">
        <f ca="1">SMALL($AS$3:$AS$30,ROWS(AV$3:AV27))</f>
        <v>69</v>
      </c>
      <c r="AW27" s="86">
        <f ca="1">VLOOKUP(SMALL($BB$3:$BB$16,AX27),$BB$3:$BC$30,2,0)</f>
        <v>36</v>
      </c>
      <c r="AX27" s="86">
        <f>2+AX23</f>
        <v>13</v>
      </c>
      <c r="BA27" s="86">
        <v>25</v>
      </c>
      <c r="BB27" s="86">
        <f ca="1">RAND()</f>
        <v>0.1041266931628303</v>
      </c>
      <c r="BC27" s="86">
        <f ca="1">AV27</f>
        <v>69</v>
      </c>
    </row>
    <row r="28" spans="1:63" ht="16.5" x14ac:dyDescent="0.3">
      <c r="A28" s="9">
        <v>26</v>
      </c>
      <c r="B28" s="101">
        <v>61</v>
      </c>
      <c r="C28" s="102">
        <v>71</v>
      </c>
      <c r="D28" s="103">
        <v>48</v>
      </c>
      <c r="E28" s="156">
        <v>47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30.873339317365975</v>
      </c>
      <c r="AP28" s="89">
        <f ca="1">SMALL($AO$3:$AO$30,ROWS(AO$3:AO28))</f>
        <v>30.710477151865394</v>
      </c>
      <c r="AQ28" s="111">
        <f ca="1">AR28+RAND()</f>
        <v>1.6036349294353478</v>
      </c>
      <c r="AR28" s="111">
        <f>AR24</f>
        <v>1.5</v>
      </c>
      <c r="AS28" s="78">
        <f ca="1">ROUNDUP(AP28*AQ28,0)</f>
        <v>50</v>
      </c>
      <c r="AT28" s="78">
        <f ca="1">RAND()</f>
        <v>0.95988779215376341</v>
      </c>
      <c r="AU28" s="78">
        <f ca="1">INDEX($AS$3:$AS$30,MATCH(SMALL($AT$3:$AT$30,ROWS(AT$3:AT28)),$AT$3:$AT$30,0))</f>
        <v>37</v>
      </c>
      <c r="AV28" s="78">
        <f ca="1">SMALL($AS$3:$AS$30,ROWS(AV$3:AV28))</f>
        <v>70</v>
      </c>
      <c r="AW28" s="86">
        <f ca="1">VLOOKUP(SMALL($BB$17:$BB$30,AX28),$BB$17:$BC$30,2,0)</f>
        <v>47</v>
      </c>
      <c r="AX28" s="86">
        <f>2+AX24</f>
        <v>13</v>
      </c>
      <c r="BA28" s="86">
        <v>26</v>
      </c>
      <c r="BB28" s="86">
        <f ca="1">RAND()</f>
        <v>8.5725424532510641E-2</v>
      </c>
      <c r="BC28" s="86">
        <f ca="1">AV28</f>
        <v>70</v>
      </c>
    </row>
    <row r="29" spans="1:63" ht="16.5" x14ac:dyDescent="0.3">
      <c r="A29" s="9">
        <v>27</v>
      </c>
      <c r="B29" s="101">
        <v>73</v>
      </c>
      <c r="C29" s="102">
        <v>73</v>
      </c>
      <c r="D29" s="103">
        <v>83</v>
      </c>
      <c r="E29" s="156">
        <v>64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18.805864283029386</v>
      </c>
      <c r="AP29" s="89">
        <f ca="1">SMALL($AO$3:$AO$30,ROWS(AO$3:AO29))</f>
        <v>30.873339317365975</v>
      </c>
      <c r="AQ29" s="111">
        <f ca="1">AR29+RAND()</f>
        <v>2.2078573925857556</v>
      </c>
      <c r="AR29" s="111">
        <f>AR25</f>
        <v>2</v>
      </c>
      <c r="AS29" s="78">
        <f ca="1">ROUNDUP(AP29*AQ29,0)</f>
        <v>69</v>
      </c>
      <c r="AT29" s="78">
        <f ca="1">RAND()</f>
        <v>5.5146215403190868E-2</v>
      </c>
      <c r="AU29" s="78">
        <f ca="1">INDEX($AS$3:$AS$30,MATCH(SMALL($AT$3:$AT$30,ROWS(AT$3:AT29)),$AT$3:$AT$30,0))</f>
        <v>50</v>
      </c>
      <c r="AV29" s="78">
        <f ca="1">SMALL($AS$3:$AS$30,ROWS(AV$3:AV29))</f>
        <v>80</v>
      </c>
      <c r="AW29" s="86">
        <f ca="1">VLOOKUP(SMALL($BB$17:$BB$30,AX29),$BB$17:$BC$30,2,0)</f>
        <v>54</v>
      </c>
      <c r="AX29" s="86">
        <f>2+AX25</f>
        <v>14</v>
      </c>
      <c r="BA29" s="86">
        <v>27</v>
      </c>
      <c r="BB29" s="86">
        <f ca="1">RAND()</f>
        <v>6.4909476302189129E-2</v>
      </c>
      <c r="BC29" s="86">
        <f ca="1">AV29</f>
        <v>80</v>
      </c>
    </row>
    <row r="30" spans="1:63" ht="16.5" x14ac:dyDescent="0.3">
      <c r="A30" s="9">
        <v>28</v>
      </c>
      <c r="B30" s="101">
        <v>54</v>
      </c>
      <c r="C30" s="102">
        <v>83</v>
      </c>
      <c r="D30" s="103">
        <v>46</v>
      </c>
      <c r="E30" s="156">
        <v>33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21.019350302453191</v>
      </c>
      <c r="AP30" s="89">
        <f ca="1">SMALL($AO$3:$AO$30,ROWS(AO$3:AO30))</f>
        <v>33.271768698831245</v>
      </c>
      <c r="AQ30" s="111">
        <f ca="1">AR30+RAND()</f>
        <v>1.1068746601392294</v>
      </c>
      <c r="AR30" s="111">
        <f>AR26</f>
        <v>1</v>
      </c>
      <c r="AS30" s="78">
        <f ca="1">ROUNDUP(AP30*AQ30,0)</f>
        <v>37</v>
      </c>
      <c r="AT30" s="78">
        <f ca="1">RAND()</f>
        <v>0.95501413184180961</v>
      </c>
      <c r="AU30" s="78">
        <f ca="1">INDEX($AS$3:$AS$30,MATCH(SMALL($AT$3:$AT$30,ROWS(AT$3:AT30)),$AT$3:$AT$30,0))</f>
        <v>32</v>
      </c>
      <c r="AV30" s="78">
        <f ca="1">SMALL($AS$3:$AS$30,ROWS(AV$3:AV30))</f>
        <v>80</v>
      </c>
      <c r="AW30" s="86">
        <f ca="1">VLOOKUP(SMALL($BB$3:$BB$16,AX30),$BB$3:$BC$30,2,0)</f>
        <v>35</v>
      </c>
      <c r="AX30" s="86">
        <f>2+AX26</f>
        <v>14</v>
      </c>
      <c r="BA30" s="86">
        <v>28</v>
      </c>
      <c r="BB30" s="86">
        <f ca="1">RAND()</f>
        <v>0.65716938554350601</v>
      </c>
      <c r="BC30" s="86">
        <f ca="1">AV30</f>
        <v>80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1312</v>
      </c>
      <c r="AT32"/>
      <c r="AU32" s="78">
        <f ca="1">SUM(AU3:AU30)</f>
        <v>1312</v>
      </c>
      <c r="AV32" s="78">
        <f ca="1">SUM(AV3:AV30)</f>
        <v>1312</v>
      </c>
      <c r="AW32" s="78">
        <f ca="1">SUM(AW3:AW30)</f>
        <v>1312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1278</v>
      </c>
      <c r="C88" s="101">
        <f>SUM(C3:C86)</f>
        <v>1278</v>
      </c>
      <c r="D88" s="101">
        <f>SUM(D3:D86)</f>
        <v>1278</v>
      </c>
      <c r="E88" s="101">
        <f>SUM(E3:E86)</f>
        <v>1278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2624</v>
      </c>
      <c r="AT88" s="78">
        <f ca="1">SUM(AT3:AT86)</f>
        <v>14.475041100849353</v>
      </c>
      <c r="AU88" s="78">
        <f ca="1">SUM(AU3:AU86)</f>
        <v>2624</v>
      </c>
      <c r="AV88" s="78">
        <f ca="1">SUM(AV3:AV86)</f>
        <v>2624</v>
      </c>
      <c r="AW88" s="78">
        <f ca="1">SUM(AW3:AW86)</f>
        <v>2624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47</v>
      </c>
      <c r="C98" s="69">
        <f>SUM(C$3:C3)</f>
        <v>23</v>
      </c>
      <c r="D98" s="69">
        <f>SUM(D$3:D3)</f>
        <v>23</v>
      </c>
      <c r="E98" s="69">
        <f>SUM(E$3:E3)</f>
        <v>43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98</v>
      </c>
      <c r="C99" s="69">
        <f>SUM(C$3:C4)</f>
        <v>46</v>
      </c>
      <c r="D99" s="69">
        <f>SUM(D$3:D4)</f>
        <v>66</v>
      </c>
      <c r="E99" s="69">
        <f>SUM(E$3:E4)</f>
        <v>91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141</v>
      </c>
      <c r="C100" s="69">
        <f>SUM(C$3:C5)</f>
        <v>72</v>
      </c>
      <c r="D100" s="69">
        <f>SUM(D$3:D5)</f>
        <v>117</v>
      </c>
      <c r="E100" s="69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173</v>
      </c>
      <c r="C101" s="69">
        <f>SUM(C$3:C6)</f>
        <v>99</v>
      </c>
      <c r="D101" s="69">
        <f>SUM(D$3:D6)</f>
        <v>140</v>
      </c>
      <c r="E101" s="69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231</v>
      </c>
      <c r="C102" s="69">
        <f>SUM(C$3:C7)</f>
        <v>131</v>
      </c>
      <c r="D102" s="69">
        <f>SUM(D$3:D7)</f>
        <v>166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264</v>
      </c>
      <c r="C103" s="69">
        <f>SUM(C$3:C8)</f>
        <v>164</v>
      </c>
      <c r="D103" s="69">
        <f>SUM(D$3:D8)</f>
        <v>198</v>
      </c>
      <c r="E103" s="69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287</v>
      </c>
      <c r="C104" s="69">
        <f>SUM(C$3:C9)</f>
        <v>199</v>
      </c>
      <c r="D104" s="69">
        <f>SUM(D$3:D9)</f>
        <v>259</v>
      </c>
      <c r="E104" s="69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331</v>
      </c>
      <c r="C105" s="69">
        <f>SUM(C$3:C10)</f>
        <v>235</v>
      </c>
      <c r="D105" s="69">
        <f>SUM(D$3:D10)</f>
        <v>292</v>
      </c>
      <c r="E105" s="69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371</v>
      </c>
      <c r="C106" s="69">
        <f>SUM(C$3:C11)</f>
        <v>273</v>
      </c>
      <c r="D106" s="69">
        <f>SUM(D$3:D11)</f>
        <v>319</v>
      </c>
      <c r="E106" s="69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410</v>
      </c>
      <c r="C107" s="69">
        <f>SUM(C$3:C12)</f>
        <v>312</v>
      </c>
      <c r="D107" s="69">
        <f>SUM(D$3:D12)</f>
        <v>363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456</v>
      </c>
      <c r="C108" s="69">
        <f>SUM(C$3:C13)</f>
        <v>352</v>
      </c>
      <c r="D108" s="69">
        <f>SUM(D$3:D13)</f>
        <v>421</v>
      </c>
      <c r="E108" s="69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482</v>
      </c>
      <c r="C109" s="69">
        <f>SUM(C$3:C14)</f>
        <v>395</v>
      </c>
      <c r="D109" s="69">
        <f>SUM(D$3:D14)</f>
        <v>460</v>
      </c>
      <c r="E109" s="69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526</v>
      </c>
      <c r="C110" s="69">
        <f>SUM(C$3:C15)</f>
        <v>439</v>
      </c>
      <c r="D110" s="69">
        <f>SUM(D$3:D15)</f>
        <v>495</v>
      </c>
      <c r="E110" s="69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609</v>
      </c>
      <c r="C111" s="69">
        <f>SUM(C$3:C16)</f>
        <v>483</v>
      </c>
      <c r="D111" s="69">
        <f>SUM(D$3:D16)</f>
        <v>531</v>
      </c>
      <c r="E111" s="69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673</v>
      </c>
      <c r="C112" s="69">
        <f>SUM(C$3:C17)</f>
        <v>527</v>
      </c>
      <c r="D112" s="69">
        <f>SUM(D$3:D17)</f>
        <v>580</v>
      </c>
      <c r="E112" s="69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717</v>
      </c>
      <c r="C113" s="69">
        <f>SUM(C$3:C18)</f>
        <v>573</v>
      </c>
      <c r="D113" s="69">
        <f>SUM(D$3:D18)</f>
        <v>624</v>
      </c>
      <c r="E113" s="69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763</v>
      </c>
      <c r="C114" s="69">
        <f>SUM(C$3:C19)</f>
        <v>619</v>
      </c>
      <c r="D114" s="69">
        <f>SUM(D$3:D19)</f>
        <v>664</v>
      </c>
      <c r="E114" s="69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786</v>
      </c>
      <c r="C115" s="69">
        <f>SUM(C$3:C20)</f>
        <v>666</v>
      </c>
      <c r="D115" s="69">
        <f>SUM(D$3:D20)</f>
        <v>708</v>
      </c>
      <c r="E115" s="69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857</v>
      </c>
      <c r="C116" s="69">
        <f>SUM(C$3:C21)</f>
        <v>714</v>
      </c>
      <c r="D116" s="69">
        <f>SUM(D$3:D21)</f>
        <v>781</v>
      </c>
      <c r="E116" s="69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906</v>
      </c>
      <c r="C117" s="69">
        <f>SUM(C$3:C22)</f>
        <v>763</v>
      </c>
      <c r="D117" s="69">
        <f>SUM(D$3:D22)</f>
        <v>819</v>
      </c>
      <c r="E117" s="69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933</v>
      </c>
      <c r="C118" s="69">
        <f>SUM(C$3:C23)</f>
        <v>814</v>
      </c>
      <c r="D118" s="69">
        <f>SUM(D$3:D23)</f>
        <v>866</v>
      </c>
      <c r="E118" s="69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968</v>
      </c>
      <c r="C119" s="69">
        <f>SUM(C$3:C24)</f>
        <v>868</v>
      </c>
      <c r="D119" s="69">
        <f>SUM(D$3:D24)</f>
        <v>930</v>
      </c>
      <c r="E119" s="69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1004</v>
      </c>
      <c r="C120" s="69">
        <f>SUM(C$3:C25)</f>
        <v>926</v>
      </c>
      <c r="D120" s="69">
        <f>SUM(D$3:D25)</f>
        <v>1001</v>
      </c>
      <c r="E120" s="69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1052</v>
      </c>
      <c r="C121" s="69">
        <f>SUM(C$3:C26)</f>
        <v>987</v>
      </c>
      <c r="D121" s="69">
        <f>SUM(D$3:D26)</f>
        <v>1047</v>
      </c>
      <c r="E121" s="69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1090</v>
      </c>
      <c r="C122" s="69">
        <f>SUM(C$3:C27)</f>
        <v>1051</v>
      </c>
      <c r="D122" s="69">
        <f>SUM(D$3:D27)</f>
        <v>1101</v>
      </c>
      <c r="E122" s="69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1151</v>
      </c>
      <c r="C123" s="69">
        <f>SUM(C$3:C28)</f>
        <v>1122</v>
      </c>
      <c r="D123" s="69">
        <f>SUM(D$3:D28)</f>
        <v>1149</v>
      </c>
      <c r="E123" s="69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1224</v>
      </c>
      <c r="C124" s="69">
        <f>SUM(C$3:C29)</f>
        <v>1195</v>
      </c>
      <c r="D124" s="69">
        <f>SUM(D$3:D29)</f>
        <v>1232</v>
      </c>
      <c r="E124" s="69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1278</v>
      </c>
      <c r="C125" s="69">
        <f>SUM(C$3:C30)</f>
        <v>1278</v>
      </c>
      <c r="D125" s="69">
        <f>SUM(D$3:D30)</f>
        <v>1278</v>
      </c>
      <c r="E125" s="69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8 - 16</v>
      </c>
      <c r="G2" s="180">
        <f>Y4</f>
        <v>8</v>
      </c>
      <c r="H2" s="97">
        <f>G2+$Y$3</f>
        <v>16</v>
      </c>
      <c r="I2" s="151">
        <f>COUNTIF($B$3:$B$86, "&lt;"&amp;H2)</f>
        <v>1</v>
      </c>
      <c r="J2" s="98">
        <f>I2</f>
        <v>1</v>
      </c>
      <c r="K2" s="99">
        <f>J2/$J$15</f>
        <v>3.5714285714285712E-2</v>
      </c>
      <c r="L2" s="100">
        <f>I2/$J$15</f>
        <v>3.5714285714285712E-2</v>
      </c>
      <c r="N2" s="179" t="s">
        <v>12</v>
      </c>
      <c r="O2" s="178">
        <f>AVERAGE($B$3:$B$86)</f>
        <v>46.071428571428569</v>
      </c>
      <c r="P2" s="178">
        <f>AVERAGE($B$3:$B$86)</f>
        <v>46.071428571428569</v>
      </c>
      <c r="Q2" s="178">
        <f>AVERAGE($B$3:$B$86)</f>
        <v>46.071428571428569</v>
      </c>
      <c r="R2" s="178">
        <f>AVERAGE($D$3:$D$86)</f>
        <v>46.071428571428569</v>
      </c>
      <c r="V2" s="86" t="s">
        <v>101</v>
      </c>
      <c r="Y2" s="86">
        <f>ROUND(O6/10,0)</f>
        <v>8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69</v>
      </c>
      <c r="C3" s="102">
        <v>9</v>
      </c>
      <c r="D3" s="103">
        <v>9</v>
      </c>
      <c r="E3" s="156">
        <v>35</v>
      </c>
      <c r="F3" s="105" t="str">
        <f>G3&amp;" - "&amp;H3</f>
        <v>16 - 24</v>
      </c>
      <c r="G3" s="106">
        <f>H2</f>
        <v>16</v>
      </c>
      <c r="H3" s="107">
        <f>G3+$Y$3</f>
        <v>24</v>
      </c>
      <c r="I3" s="151">
        <f>COUNTIF($B$3:$B$86, "&lt;"&amp;H3)</f>
        <v>2</v>
      </c>
      <c r="J3" s="173">
        <f>I3-I2</f>
        <v>1</v>
      </c>
      <c r="K3" s="137">
        <f>J3/$J$15</f>
        <v>3.5714285714285712E-2</v>
      </c>
      <c r="L3" s="110">
        <f>I3/$J$15</f>
        <v>7.1428571428571425E-2</v>
      </c>
      <c r="N3" s="143" t="s">
        <v>98</v>
      </c>
      <c r="O3" s="149">
        <f>MEDIAN(B$3:B$86)</f>
        <v>45</v>
      </c>
      <c r="P3" s="149">
        <f>MEDIAN(C$3:C$86)</f>
        <v>45</v>
      </c>
      <c r="Q3" s="149">
        <f>MEDIAN(D$3:D$86)</f>
        <v>45</v>
      </c>
      <c r="R3" s="149">
        <f>MEDIAN(E$3:E$86)</f>
        <v>45</v>
      </c>
      <c r="V3" s="86" t="s">
        <v>102</v>
      </c>
      <c r="Y3" s="86">
        <f>ROUND(Y2,-LEN(Y2)+1)</f>
        <v>8</v>
      </c>
      <c r="AN3" s="89">
        <v>1</v>
      </c>
      <c r="AO3" s="89">
        <f ca="1">ABS(_xlfn.NORM.INV(RAND(),$AQ$1,$AS$1))</f>
        <v>14.086041104671116</v>
      </c>
      <c r="AP3" s="89">
        <f ca="1">SMALL($AO$3:$AO$30,ROWS(AO$3:AO3))</f>
        <v>14.086041104671116</v>
      </c>
      <c r="AQ3" s="111">
        <f ca="1">AR3+RAND()</f>
        <v>1.6653141198294517</v>
      </c>
      <c r="AR3" s="111">
        <v>1</v>
      </c>
      <c r="AS3" s="78">
        <f ca="1">ROUNDUP(AP3*AQ3,0)</f>
        <v>24</v>
      </c>
      <c r="AT3" s="78">
        <f ca="1">RAND()</f>
        <v>0.57937218097142618</v>
      </c>
      <c r="AU3" s="78">
        <f ca="1">INDEX($AS$3:$AS$30,MATCH(SMALL($AT$3:$AT$30,ROWS(AT$3:AT3)),$AT$3:$AT$30,0))</f>
        <v>60</v>
      </c>
      <c r="AV3" s="78">
        <f ca="1">SMALL($AS$3:$AS$30,ROWS(AV$3:AV3))</f>
        <v>18</v>
      </c>
      <c r="AW3" s="86">
        <f ca="1">VLOOKUP(SMALL($BB$3:$BB$16,AX3),$BB$3:$BC$30,2,0)</f>
        <v>47</v>
      </c>
      <c r="AX3" s="86">
        <v>1</v>
      </c>
      <c r="BA3" s="86">
        <v>1</v>
      </c>
      <c r="BB3" s="86">
        <f ca="1">RAND()</f>
        <v>0.31772398275297709</v>
      </c>
      <c r="BC3" s="86">
        <f ca="1">AV3</f>
        <v>18</v>
      </c>
    </row>
    <row r="4" spans="1:55" ht="17.25" thickBot="1" x14ac:dyDescent="0.35">
      <c r="A4" s="9">
        <v>2</v>
      </c>
      <c r="B4" s="101">
        <v>58</v>
      </c>
      <c r="C4" s="102">
        <v>23</v>
      </c>
      <c r="D4" s="103">
        <v>39</v>
      </c>
      <c r="E4" s="156">
        <v>54</v>
      </c>
      <c r="F4" s="105" t="str">
        <f>G4&amp;" - "&amp;H4</f>
        <v>24 - 32</v>
      </c>
      <c r="G4" s="106">
        <f>H3</f>
        <v>24</v>
      </c>
      <c r="H4" s="107">
        <f>G4+$Y$3</f>
        <v>32</v>
      </c>
      <c r="I4" s="151">
        <f>COUNTIF($B$3:$B$86, "&lt;"&amp;H4)</f>
        <v>5</v>
      </c>
      <c r="J4" s="173">
        <f>I4-I3</f>
        <v>3</v>
      </c>
      <c r="K4" s="137">
        <f>J4/$J$15</f>
        <v>0.10714285714285714</v>
      </c>
      <c r="L4" s="110">
        <f>I4/$J$15</f>
        <v>0.17857142857142858</v>
      </c>
      <c r="N4" s="177" t="s">
        <v>13</v>
      </c>
      <c r="O4" s="176">
        <f>MAX(B$3:B$86)</f>
        <v>85</v>
      </c>
      <c r="P4" s="176">
        <f>MAX(C$3:C$86)</f>
        <v>85</v>
      </c>
      <c r="Q4" s="176">
        <f>MAX(D$3:D$86)</f>
        <v>85</v>
      </c>
      <c r="R4" s="176">
        <f>MAX(E$3:E$86)</f>
        <v>85</v>
      </c>
      <c r="V4" s="86" t="s">
        <v>103</v>
      </c>
      <c r="Y4" s="86">
        <f>Y3*INT(O5/Y3)</f>
        <v>8</v>
      </c>
      <c r="AN4" s="89">
        <v>2</v>
      </c>
      <c r="AO4" s="89">
        <f ca="1">ABS(_xlfn.NORM.INV(RAND(),$AQ$1,$AS$1))</f>
        <v>23.431112365918668</v>
      </c>
      <c r="AP4" s="89">
        <f ca="1">SMALL($AO$3:$AO$30,ROWS(AO$3:AO4))</f>
        <v>15.659094651575728</v>
      </c>
      <c r="AQ4" s="111">
        <f ca="1">AR4+RAND()</f>
        <v>1.8902322456378768</v>
      </c>
      <c r="AR4" s="111">
        <v>1.5</v>
      </c>
      <c r="AS4" s="78">
        <f ca="1">ROUNDUP(AP4*AQ4,0)</f>
        <v>30</v>
      </c>
      <c r="AT4" s="78">
        <f ca="1">RAND()</f>
        <v>0.61917956559606335</v>
      </c>
      <c r="AU4" s="78">
        <f ca="1">INDEX($AS$3:$AS$30,MATCH(SMALL($AT$3:$AT$30,ROWS(AT$3:AT4)),$AT$3:$AT$30,0))</f>
        <v>39</v>
      </c>
      <c r="AV4" s="78">
        <f ca="1">SMALL($AS$3:$AS$30,ROWS(AV$3:AV4))</f>
        <v>24</v>
      </c>
      <c r="AW4" s="86">
        <f ca="1">VLOOKUP(SMALL($BB$17:$BB$30,AX4),$BB$17:$BC$30,2,0)</f>
        <v>64</v>
      </c>
      <c r="AX4" s="86">
        <v>1</v>
      </c>
      <c r="BA4" s="86">
        <v>2</v>
      </c>
      <c r="BB4" s="86">
        <f ca="1">RAND()</f>
        <v>0.58803862164379228</v>
      </c>
      <c r="BC4" s="86">
        <f ca="1">AV4</f>
        <v>24</v>
      </c>
    </row>
    <row r="5" spans="1:55" ht="17.25" thickBot="1" x14ac:dyDescent="0.35">
      <c r="A5" s="9">
        <v>3</v>
      </c>
      <c r="B5" s="101">
        <v>46</v>
      </c>
      <c r="C5" s="102">
        <v>26</v>
      </c>
      <c r="D5" s="103">
        <v>42</v>
      </c>
      <c r="E5" s="156">
        <v>53</v>
      </c>
      <c r="F5" s="105" t="str">
        <f>G5&amp;" - "&amp;H5</f>
        <v>32 - 40</v>
      </c>
      <c r="G5" s="106">
        <f>H4</f>
        <v>32</v>
      </c>
      <c r="H5" s="107">
        <f>G5+$Y$3</f>
        <v>40</v>
      </c>
      <c r="I5" s="151">
        <f>COUNTIF($B$3:$B$86, "&lt;"&amp;H5)</f>
        <v>11</v>
      </c>
      <c r="J5" s="173">
        <f>I5-I4</f>
        <v>6</v>
      </c>
      <c r="K5" s="137">
        <f>J5/$J$15</f>
        <v>0.21428571428571427</v>
      </c>
      <c r="L5" s="110">
        <f>I5/$J$15</f>
        <v>0.39285714285714285</v>
      </c>
      <c r="N5" s="177" t="s">
        <v>14</v>
      </c>
      <c r="O5" s="176">
        <f>MIN(B$3:B$84)</f>
        <v>9</v>
      </c>
      <c r="P5" s="176">
        <f>MIN(C$3:C$84)</f>
        <v>9</v>
      </c>
      <c r="Q5" s="176">
        <f>MIN(D$3:D$84)</f>
        <v>9</v>
      </c>
      <c r="R5" s="176">
        <f>MIN(E$3:E$84)</f>
        <v>9</v>
      </c>
      <c r="V5" s="86" t="s">
        <v>100</v>
      </c>
      <c r="Y5" s="86">
        <f>ROUNDUP(O4/Y3,0)</f>
        <v>11</v>
      </c>
      <c r="AN5" s="89">
        <v>3</v>
      </c>
      <c r="AO5" s="89">
        <f ca="1">ABS(_xlfn.NORM.INV(RAND(),$AQ$1,$AS$1))</f>
        <v>17.618421388448041</v>
      </c>
      <c r="AP5" s="89">
        <f ca="1">SMALL($AO$3:$AO$30,ROWS(AO$3:AO5))</f>
        <v>16.659459432099219</v>
      </c>
      <c r="AQ5" s="111">
        <f ca="1">AR5+RAND()</f>
        <v>2.7731861449266706</v>
      </c>
      <c r="AR5" s="111">
        <v>2</v>
      </c>
      <c r="AS5" s="78">
        <f ca="1">ROUNDUP(AP5*AQ5,0)</f>
        <v>47</v>
      </c>
      <c r="AT5" s="78">
        <f ca="1">RAND()</f>
        <v>0.89213646316986317</v>
      </c>
      <c r="AU5" s="78">
        <f ca="1">INDEX($AS$3:$AS$30,MATCH(SMALL($AT$3:$AT$30,ROWS(AT$3:AT5)),$AT$3:$AT$30,0))</f>
        <v>55</v>
      </c>
      <c r="AV5" s="78">
        <f ca="1">SMALL($AS$3:$AS$30,ROWS(AV$3:AV5))</f>
        <v>27</v>
      </c>
      <c r="AW5" s="86">
        <f ca="1">VLOOKUP(SMALL($BB$17:$BB$30,AX5),$BB$17:$BC$30,2,0)</f>
        <v>58</v>
      </c>
      <c r="AX5" s="86">
        <v>2</v>
      </c>
      <c r="BA5" s="86">
        <v>3</v>
      </c>
      <c r="BB5" s="86">
        <f ca="1">RAND()</f>
        <v>0.8193637553307842</v>
      </c>
      <c r="BC5" s="86">
        <f ca="1">AV5</f>
        <v>27</v>
      </c>
    </row>
    <row r="6" spans="1:55" ht="17.25" thickBot="1" x14ac:dyDescent="0.35">
      <c r="A6" s="9">
        <v>4</v>
      </c>
      <c r="B6" s="101">
        <v>44</v>
      </c>
      <c r="C6" s="102">
        <v>27</v>
      </c>
      <c r="D6" s="103">
        <v>28</v>
      </c>
      <c r="E6" s="156">
        <v>39</v>
      </c>
      <c r="F6" s="105" t="str">
        <f>G6&amp;" - "&amp;H6</f>
        <v>40 - 48</v>
      </c>
      <c r="G6" s="106">
        <f>H5</f>
        <v>40</v>
      </c>
      <c r="H6" s="107">
        <f>G6+$Y$3</f>
        <v>48</v>
      </c>
      <c r="I6" s="151">
        <f>COUNTIF($B$3:$B$86, "&lt;"&amp;H6)</f>
        <v>16</v>
      </c>
      <c r="J6" s="173">
        <f>I6-I5</f>
        <v>5</v>
      </c>
      <c r="K6" s="137">
        <f>J6/$J$15</f>
        <v>0.17857142857142858</v>
      </c>
      <c r="L6" s="110">
        <f>I6/$J$15</f>
        <v>0.5714285714285714</v>
      </c>
      <c r="N6" s="177" t="s">
        <v>5</v>
      </c>
      <c r="O6" s="176">
        <f>O4-O5</f>
        <v>76</v>
      </c>
      <c r="P6" s="176">
        <f>P4-P5</f>
        <v>76</v>
      </c>
      <c r="Q6" s="176">
        <f>Q4-Q5</f>
        <v>76</v>
      </c>
      <c r="R6" s="176">
        <f>R4-R5</f>
        <v>76</v>
      </c>
      <c r="V6" s="86" t="s">
        <v>104</v>
      </c>
      <c r="Y6" s="86">
        <f>Y5*Y3</f>
        <v>88</v>
      </c>
      <c r="AN6" s="89">
        <v>4</v>
      </c>
      <c r="AO6" s="89">
        <f ca="1">ABS(_xlfn.NORM.INV(RAND(),$AQ$1,$AS$1))</f>
        <v>21.611158712513898</v>
      </c>
      <c r="AP6" s="89">
        <f ca="1">SMALL($AO$3:$AO$30,ROWS(AO$3:AO6))</f>
        <v>17.22373940921133</v>
      </c>
      <c r="AQ6" s="111">
        <f ca="1">AR6+RAND()</f>
        <v>1.0319712957904101</v>
      </c>
      <c r="AR6" s="111">
        <v>1</v>
      </c>
      <c r="AS6" s="78">
        <f ca="1">ROUNDUP(AP6*AQ6,0)</f>
        <v>18</v>
      </c>
      <c r="AT6" s="78">
        <f ca="1">RAND()</f>
        <v>0.27165222817622259</v>
      </c>
      <c r="AU6" s="78">
        <f ca="1">INDEX($AS$3:$AS$30,MATCH(SMALL($AT$3:$AT$30,ROWS(AT$3:AT6)),$AT$3:$AT$30,0))</f>
        <v>72</v>
      </c>
      <c r="AV6" s="78">
        <f ca="1">SMALL($AS$3:$AS$30,ROWS(AV$3:AV6))</f>
        <v>30</v>
      </c>
      <c r="AW6" s="86">
        <f ca="1">VLOOKUP(SMALL($BB$3:$BB$16,AX6),$BB$3:$BC$30,2,0)</f>
        <v>36</v>
      </c>
      <c r="AX6" s="86">
        <v>2</v>
      </c>
      <c r="BA6" s="86">
        <v>4</v>
      </c>
      <c r="BB6" s="86">
        <f ca="1">RAND()</f>
        <v>0.27867805207292529</v>
      </c>
      <c r="BC6" s="86">
        <f ca="1">AV6</f>
        <v>30</v>
      </c>
    </row>
    <row r="7" spans="1:55" ht="17.25" thickBot="1" x14ac:dyDescent="0.35">
      <c r="A7" s="9">
        <v>5</v>
      </c>
      <c r="B7" s="101">
        <v>58</v>
      </c>
      <c r="C7" s="102">
        <v>28</v>
      </c>
      <c r="D7" s="103">
        <v>27</v>
      </c>
      <c r="E7" s="156">
        <v>34</v>
      </c>
      <c r="F7" s="105" t="str">
        <f>G7&amp;" - "&amp;H7</f>
        <v>48 - 56</v>
      </c>
      <c r="G7" s="106">
        <f>H6</f>
        <v>48</v>
      </c>
      <c r="H7" s="107">
        <f>G7+$Y$3</f>
        <v>56</v>
      </c>
      <c r="I7" s="151">
        <f>COUNTIF($B$3:$B$86, "&lt;"&amp;H7)</f>
        <v>20</v>
      </c>
      <c r="J7" s="173">
        <f>I7-I6</f>
        <v>4</v>
      </c>
      <c r="K7" s="137">
        <f>J7/$J$15</f>
        <v>0.14285714285714285</v>
      </c>
      <c r="L7" s="110">
        <f>I7/$J$15</f>
        <v>0.7142857142857143</v>
      </c>
      <c r="N7" s="177" t="s">
        <v>15</v>
      </c>
      <c r="O7" s="176">
        <f>_xlfn.STDEV.S(B$3:B$86)</f>
        <v>16.755161883295841</v>
      </c>
      <c r="P7" s="176">
        <f>_xlfn.STDEV.S(C$3:C$86)</f>
        <v>16.755161883295841</v>
      </c>
      <c r="Q7" s="176">
        <f>_xlfn.STDEV.S(D$3:D$86)</f>
        <v>16.755161883295841</v>
      </c>
      <c r="R7" s="176">
        <f>_xlfn.STDEV.S(E$3:E$86)</f>
        <v>16.755161883295841</v>
      </c>
      <c r="V7" s="86" t="s">
        <v>105</v>
      </c>
      <c r="Y7" s="86">
        <v>4</v>
      </c>
      <c r="AN7" s="89">
        <v>5</v>
      </c>
      <c r="AO7" s="89">
        <f ca="1">ABS(_xlfn.NORM.INV(RAND(),$AQ$1,$AS$1))</f>
        <v>24.428558153750451</v>
      </c>
      <c r="AP7" s="89">
        <f ca="1">SMALL($AO$3:$AO$30,ROWS(AO$3:AO7))</f>
        <v>17.618421388448041</v>
      </c>
      <c r="AQ7" s="111">
        <f ca="1">AR7+RAND()</f>
        <v>1.7470608370969938</v>
      </c>
      <c r="AR7" s="111">
        <f>AR3</f>
        <v>1</v>
      </c>
      <c r="AS7" s="78">
        <f ca="1">ROUNDUP(AP7*AQ7,0)</f>
        <v>31</v>
      </c>
      <c r="AT7" s="78">
        <f ca="1">RAND()</f>
        <v>0.48066868906449456</v>
      </c>
      <c r="AU7" s="78">
        <f ca="1">INDEX($AS$3:$AS$30,MATCH(SMALL($AT$3:$AT$30,ROWS(AT$3:AT7)),$AT$3:$AT$30,0))</f>
        <v>64</v>
      </c>
      <c r="AV7" s="78">
        <f ca="1">SMALL($AS$3:$AS$30,ROWS(AV$3:AV7))</f>
        <v>31</v>
      </c>
      <c r="AW7" s="86">
        <f ca="1">VLOOKUP(SMALL($BB$3:$BB$16,AX7),$BB$3:$BC$30,2,0)</f>
        <v>38</v>
      </c>
      <c r="AX7" s="86">
        <f>2+AX3</f>
        <v>3</v>
      </c>
      <c r="BA7" s="86">
        <v>5</v>
      </c>
      <c r="BB7" s="86">
        <f ca="1">RAND()</f>
        <v>0.38698831440579717</v>
      </c>
      <c r="BC7" s="86">
        <f ca="1">AV7</f>
        <v>31</v>
      </c>
    </row>
    <row r="8" spans="1:55" ht="17.25" thickBot="1" x14ac:dyDescent="0.35">
      <c r="A8" s="9">
        <v>6</v>
      </c>
      <c r="B8" s="101">
        <v>50</v>
      </c>
      <c r="C8" s="102">
        <v>34</v>
      </c>
      <c r="D8" s="103">
        <v>46</v>
      </c>
      <c r="E8" s="156">
        <v>49</v>
      </c>
      <c r="F8" s="105" t="str">
        <f>G8&amp;" - "&amp;H8</f>
        <v>56 - 64</v>
      </c>
      <c r="G8" s="106">
        <f>H7</f>
        <v>56</v>
      </c>
      <c r="H8" s="107">
        <f>G8+$Y$3</f>
        <v>64</v>
      </c>
      <c r="I8" s="151">
        <f>COUNTIF($B$3:$B$86, "&lt;"&amp;H8)</f>
        <v>24</v>
      </c>
      <c r="J8" s="173">
        <f>I8-I7</f>
        <v>4</v>
      </c>
      <c r="K8" s="137">
        <f>J8/$J$15</f>
        <v>0.14285714285714285</v>
      </c>
      <c r="L8" s="110">
        <f>I8/$J$15</f>
        <v>0.8571428571428571</v>
      </c>
      <c r="N8" s="177" t="s">
        <v>16</v>
      </c>
      <c r="O8" s="176">
        <f>O7/O2</f>
        <v>0.36367793235060741</v>
      </c>
      <c r="P8" s="176">
        <f>P7/P2</f>
        <v>0.36367793235060741</v>
      </c>
      <c r="Q8" s="176">
        <f>Q7/Q2</f>
        <v>0.36367793235060741</v>
      </c>
      <c r="R8" s="176">
        <f>R7/R2</f>
        <v>0.36367793235060741</v>
      </c>
      <c r="AN8" s="89">
        <v>6</v>
      </c>
      <c r="AO8" s="89">
        <f ca="1">ABS(_xlfn.NORM.INV(RAND(),$AQ$1,$AS$1))</f>
        <v>30.474894509153149</v>
      </c>
      <c r="AP8" s="89">
        <f ca="1">SMALL($AO$3:$AO$30,ROWS(AO$3:AO8))</f>
        <v>18.804493279598535</v>
      </c>
      <c r="AQ8" s="111">
        <f ca="1">AR8+RAND()</f>
        <v>2.2797610796280692</v>
      </c>
      <c r="AR8" s="111">
        <f>AR4</f>
        <v>1.5</v>
      </c>
      <c r="AS8" s="78">
        <f ca="1">ROUNDUP(AP8*AQ8,0)</f>
        <v>43</v>
      </c>
      <c r="AT8" s="78">
        <f ca="1">RAND()</f>
        <v>0.38643619021777775</v>
      </c>
      <c r="AU8" s="78">
        <f ca="1">INDEX($AS$3:$AS$30,MATCH(SMALL($AT$3:$AT$30,ROWS(AT$3:AT8)),$AT$3:$AT$30,0))</f>
        <v>86</v>
      </c>
      <c r="AV8" s="78">
        <f ca="1">SMALL($AS$3:$AS$30,ROWS(AV$3:AV8))</f>
        <v>34</v>
      </c>
      <c r="AW8" s="86">
        <f ca="1">VLOOKUP(SMALL($BB$17:$BB$30,AX8),$BB$17:$BC$30,2,0)</f>
        <v>86</v>
      </c>
      <c r="AX8" s="86">
        <f>2+AX4</f>
        <v>3</v>
      </c>
      <c r="BA8" s="86">
        <v>6</v>
      </c>
      <c r="BB8" s="86">
        <f ca="1">RAND()</f>
        <v>0.52710487397239514</v>
      </c>
      <c r="BC8" s="86">
        <f ca="1">AV8</f>
        <v>34</v>
      </c>
    </row>
    <row r="9" spans="1:55" ht="17.25" thickBot="1" x14ac:dyDescent="0.35">
      <c r="A9" s="9">
        <v>7</v>
      </c>
      <c r="B9" s="101">
        <v>44</v>
      </c>
      <c r="C9" s="102">
        <v>35</v>
      </c>
      <c r="D9" s="103">
        <v>44</v>
      </c>
      <c r="E9" s="156">
        <v>58</v>
      </c>
      <c r="F9" s="105" t="str">
        <f>G9&amp;" - "&amp;H9</f>
        <v>64 - 72</v>
      </c>
      <c r="G9" s="106">
        <f>H8</f>
        <v>64</v>
      </c>
      <c r="H9" s="107">
        <f>G9+$Y$3</f>
        <v>72</v>
      </c>
      <c r="I9" s="151">
        <f>COUNTIF($B$3:$B$86, "&lt;"&amp;H9)</f>
        <v>26</v>
      </c>
      <c r="J9" s="173">
        <f>I9-I8</f>
        <v>2</v>
      </c>
      <c r="K9" s="137">
        <f>J9/$J$15</f>
        <v>7.1428571428571425E-2</v>
      </c>
      <c r="L9" s="110">
        <f>I9/$J$15</f>
        <v>0.9285714285714286</v>
      </c>
      <c r="N9" s="143" t="s">
        <v>99</v>
      </c>
      <c r="O9" s="144">
        <f>O2/O3</f>
        <v>1.0238095238095237</v>
      </c>
      <c r="P9" s="144">
        <f>P2/P3</f>
        <v>1.0238095238095237</v>
      </c>
      <c r="Q9" s="144">
        <f>Q2/Q3</f>
        <v>1.0238095238095237</v>
      </c>
      <c r="R9" s="144">
        <f>R2/R3</f>
        <v>1.0238095238095237</v>
      </c>
      <c r="AN9" s="89">
        <v>8</v>
      </c>
      <c r="AO9" s="89">
        <f ca="1">ABS(_xlfn.NORM.INV(RAND(),$AQ$1,$AS$1))</f>
        <v>22.546700364799442</v>
      </c>
      <c r="AP9" s="89">
        <f ca="1">SMALL($AO$3:$AO$30,ROWS(AO$3:AO9))</f>
        <v>19.642388376610157</v>
      </c>
      <c r="AQ9" s="111">
        <f ca="1">AR9+RAND()</f>
        <v>2.920224231463763</v>
      </c>
      <c r="AR9" s="111">
        <f>AR5</f>
        <v>2</v>
      </c>
      <c r="AS9" s="78">
        <f ca="1">ROUNDUP(AP9*AQ9,0)</f>
        <v>58</v>
      </c>
      <c r="AT9" s="78">
        <f ca="1">RAND()</f>
        <v>0.90295958563790701</v>
      </c>
      <c r="AU9" s="78">
        <f ca="1">INDEX($AS$3:$AS$30,MATCH(SMALL($AT$3:$AT$30,ROWS(AT$3:AT9)),$AT$3:$AT$30,0))</f>
        <v>38</v>
      </c>
      <c r="AV9" s="78">
        <f ca="1">SMALL($AS$3:$AS$30,ROWS(AV$3:AV9))</f>
        <v>35</v>
      </c>
      <c r="AW9" s="86">
        <f ca="1">VLOOKUP(SMALL($BB$17:$BB$30,AX9),$BB$17:$BC$30,2,0)</f>
        <v>48</v>
      </c>
      <c r="AX9" s="86">
        <f>2+AX5</f>
        <v>4</v>
      </c>
      <c r="BA9" s="86">
        <v>7</v>
      </c>
      <c r="BB9" s="86">
        <f ca="1">RAND()</f>
        <v>0.89316518895384012</v>
      </c>
      <c r="BC9" s="86">
        <f ca="1">AV9</f>
        <v>35</v>
      </c>
    </row>
    <row r="10" spans="1:55" ht="17.25" thickBot="1" x14ac:dyDescent="0.35">
      <c r="A10" s="9">
        <v>8</v>
      </c>
      <c r="B10" s="101">
        <v>85</v>
      </c>
      <c r="C10" s="102">
        <v>36</v>
      </c>
      <c r="D10" s="103">
        <v>23</v>
      </c>
      <c r="E10" s="156">
        <v>42</v>
      </c>
      <c r="F10" s="105" t="str">
        <f>G10&amp;" - "&amp;H10</f>
        <v>72 - 80</v>
      </c>
      <c r="G10" s="106">
        <f>H9</f>
        <v>72</v>
      </c>
      <c r="H10" s="107">
        <f>G10+$Y$3</f>
        <v>80</v>
      </c>
      <c r="I10" s="151">
        <f>COUNTIF($B$3:$B$86, "&lt;"&amp;H10)</f>
        <v>27</v>
      </c>
      <c r="J10" s="173">
        <f>I10-I9</f>
        <v>1</v>
      </c>
      <c r="K10" s="137">
        <f>J10/$J$15</f>
        <v>3.5714285714285712E-2</v>
      </c>
      <c r="L10" s="110">
        <f>I10/$J$15</f>
        <v>0.9642857142857143</v>
      </c>
      <c r="N10" s="175" t="s">
        <v>90</v>
      </c>
      <c r="O10" s="174">
        <f>O6/O2</f>
        <v>1.6496124031007753</v>
      </c>
      <c r="P10" s="174">
        <f>P6/P2</f>
        <v>1.6496124031007753</v>
      </c>
      <c r="Q10" s="174">
        <f>Q6/Q2</f>
        <v>1.6496124031007753</v>
      </c>
      <c r="R10" s="174">
        <f>R6/R2</f>
        <v>1.6496124031007753</v>
      </c>
      <c r="AN10" s="89">
        <v>7</v>
      </c>
      <c r="AO10" s="89">
        <f ca="1">ABS(_xlfn.NORM.INV(RAND(),$AQ$1,$AS$1))</f>
        <v>21.921784366147282</v>
      </c>
      <c r="AP10" s="89">
        <f ca="1">SMALL($AO$3:$AO$30,ROWS(AO$3:AO10))</f>
        <v>20.857234663271072</v>
      </c>
      <c r="AQ10" s="111">
        <f ca="1">AR10+RAND()</f>
        <v>1.6662808789991892</v>
      </c>
      <c r="AR10" s="111">
        <f>AR6</f>
        <v>1</v>
      </c>
      <c r="AS10" s="78">
        <f ca="1">ROUNDUP(AP10*AQ10,0)</f>
        <v>35</v>
      </c>
      <c r="AT10" s="78">
        <f ca="1">RAND()</f>
        <v>0.47669281195345481</v>
      </c>
      <c r="AU10" s="78">
        <f ca="1">INDEX($AS$3:$AS$30,MATCH(SMALL($AT$3:$AT$30,ROWS(AT$3:AT10)),$AT$3:$AT$30,0))</f>
        <v>59</v>
      </c>
      <c r="AV10" s="78">
        <f ca="1">SMALL($AS$3:$AS$30,ROWS(AV$3:AV10))</f>
        <v>36</v>
      </c>
      <c r="AW10" s="86">
        <f ca="1">VLOOKUP(SMALL($BB$3:$BB$16,AX10),$BB$3:$BC$30,2,0)</f>
        <v>39</v>
      </c>
      <c r="AX10" s="86">
        <f>2+AX6</f>
        <v>4</v>
      </c>
      <c r="BA10" s="86">
        <v>8</v>
      </c>
      <c r="BB10" s="86">
        <f ca="1">RAND()</f>
        <v>0.22418926887218937</v>
      </c>
      <c r="BC10" s="86">
        <f ca="1">AV10</f>
        <v>36</v>
      </c>
    </row>
    <row r="11" spans="1:55" ht="17.25" thickBot="1" x14ac:dyDescent="0.35">
      <c r="A11" s="9">
        <v>9</v>
      </c>
      <c r="B11" s="101">
        <v>27</v>
      </c>
      <c r="C11" s="102">
        <v>39</v>
      </c>
      <c r="D11" s="103">
        <v>34</v>
      </c>
      <c r="E11" s="156">
        <v>39</v>
      </c>
      <c r="F11" s="105" t="str">
        <f>G11&amp;" - "&amp;H11</f>
        <v>80 - 88</v>
      </c>
      <c r="G11" s="106">
        <f>H10</f>
        <v>80</v>
      </c>
      <c r="H11" s="107">
        <f>G11+$Y$3</f>
        <v>88</v>
      </c>
      <c r="I11" s="151">
        <f>COUNTIF($B$3:$B$86, "&lt;"&amp;H11)</f>
        <v>28</v>
      </c>
      <c r="J11" s="173">
        <f>I11-I10</f>
        <v>1</v>
      </c>
      <c r="K11" s="137">
        <f>J11/$J$15</f>
        <v>3.5714285714285712E-2</v>
      </c>
      <c r="L11" s="110">
        <f>I11/$J$15</f>
        <v>1</v>
      </c>
      <c r="AN11" s="89">
        <v>12</v>
      </c>
      <c r="AO11" s="89">
        <f ca="1">ABS(_xlfn.NORM.INV(RAND(),$AQ$1,$AS$1))</f>
        <v>16.659459432099219</v>
      </c>
      <c r="AP11" s="89">
        <f ca="1">SMALL($AO$3:$AO$30,ROWS(AO$3:AO11))</f>
        <v>20.920551605716046</v>
      </c>
      <c r="AQ11" s="111">
        <f ca="1">AR11+RAND()</f>
        <v>1.68790676247129</v>
      </c>
      <c r="AR11" s="111">
        <f>AR7</f>
        <v>1</v>
      </c>
      <c r="AS11" s="78">
        <f ca="1">ROUNDUP(AP11*AQ11,0)</f>
        <v>36</v>
      </c>
      <c r="AT11" s="78">
        <f ca="1">RAND()</f>
        <v>0.88207510680363399</v>
      </c>
      <c r="AU11" s="78">
        <f ca="1">INDEX($AS$3:$AS$30,MATCH(SMALL($AT$3:$AT$30,ROWS(AT$3:AT11)),$AT$3:$AT$30,0))</f>
        <v>18</v>
      </c>
      <c r="AV11" s="78">
        <f ca="1">SMALL($AS$3:$AS$30,ROWS(AV$3:AV11))</f>
        <v>38</v>
      </c>
      <c r="AW11" s="86">
        <f ca="1">VLOOKUP(SMALL($BB$3:$BB$16,AX11),$BB$3:$BC$30,2,0)</f>
        <v>30</v>
      </c>
      <c r="AX11" s="86">
        <f>2+AX7</f>
        <v>5</v>
      </c>
      <c r="BA11" s="86">
        <v>9</v>
      </c>
      <c r="BB11" s="86">
        <f ca="1">RAND()</f>
        <v>0.22609247798570509</v>
      </c>
      <c r="BC11" s="86">
        <f ca="1">AV11</f>
        <v>38</v>
      </c>
    </row>
    <row r="12" spans="1:55" ht="17.25" thickBot="1" x14ac:dyDescent="0.35">
      <c r="A12" s="9">
        <v>10</v>
      </c>
      <c r="B12" s="101">
        <v>46</v>
      </c>
      <c r="C12" s="102">
        <v>39</v>
      </c>
      <c r="D12" s="103">
        <v>46</v>
      </c>
      <c r="E12" s="156">
        <v>56</v>
      </c>
      <c r="F12" s="105" t="str">
        <f>G12&amp;" - "&amp;H12</f>
        <v>88 - 96</v>
      </c>
      <c r="G12" s="106">
        <f>H11</f>
        <v>88</v>
      </c>
      <c r="H12" s="107">
        <f>G12+$Y$3</f>
        <v>96</v>
      </c>
      <c r="I12" s="151">
        <f>COUNTIF($B$3:$B$86, "&lt;"&amp;H12)</f>
        <v>28</v>
      </c>
      <c r="J12" s="173">
        <f>I12-I11</f>
        <v>0</v>
      </c>
      <c r="K12" s="137">
        <f>J12/$J$15</f>
        <v>0</v>
      </c>
      <c r="L12" s="110">
        <f>I12/$J$15</f>
        <v>1</v>
      </c>
      <c r="AN12" s="89">
        <v>9</v>
      </c>
      <c r="AO12" s="89">
        <f ca="1">ABS(_xlfn.NORM.INV(RAND(),$AQ$1,$AS$1))</f>
        <v>24.258628235360408</v>
      </c>
      <c r="AP12" s="89">
        <f ca="1">SMALL($AO$3:$AO$30,ROWS(AO$3:AO12))</f>
        <v>21.299093968176322</v>
      </c>
      <c r="AQ12" s="111">
        <f ca="1">AR12+RAND()</f>
        <v>1.9069269729247584</v>
      </c>
      <c r="AR12" s="111">
        <f>AR8</f>
        <v>1.5</v>
      </c>
      <c r="AS12" s="78">
        <f ca="1">ROUNDUP(AP12*AQ12,0)</f>
        <v>41</v>
      </c>
      <c r="AT12" s="78">
        <f ca="1">RAND()</f>
        <v>0.39038701145184318</v>
      </c>
      <c r="AU12" s="78">
        <f ca="1">INDEX($AS$3:$AS$30,MATCH(SMALL($AT$3:$AT$30,ROWS(AT$3:AT12)),$AT$3:$AT$30,0))</f>
        <v>67</v>
      </c>
      <c r="AV12" s="78">
        <f ca="1">SMALL($AS$3:$AS$30,ROWS(AV$3:AV12))</f>
        <v>39</v>
      </c>
      <c r="AW12" s="86">
        <f ca="1">VLOOKUP(SMALL($BB$17:$BB$30,AX12),$BB$17:$BC$30,2,0)</f>
        <v>50</v>
      </c>
      <c r="AX12" s="86">
        <f>2+AX8</f>
        <v>5</v>
      </c>
      <c r="BA12" s="86">
        <v>10</v>
      </c>
      <c r="BB12" s="86">
        <f ca="1">RAND()</f>
        <v>0.25313047457655125</v>
      </c>
      <c r="BC12" s="86">
        <f ca="1">AV12</f>
        <v>39</v>
      </c>
    </row>
    <row r="13" spans="1:55" ht="17.25" thickBot="1" x14ac:dyDescent="0.35">
      <c r="A13" s="9">
        <v>11</v>
      </c>
      <c r="B13" s="101">
        <v>9</v>
      </c>
      <c r="C13" s="102">
        <v>39</v>
      </c>
      <c r="D13" s="103">
        <v>53</v>
      </c>
      <c r="E13" s="156">
        <v>85</v>
      </c>
      <c r="F13" s="105" t="str">
        <f>G13&amp;" - "&amp;H13</f>
        <v>96 - 104</v>
      </c>
      <c r="G13" s="106">
        <f>H12</f>
        <v>96</v>
      </c>
      <c r="H13" s="107">
        <f>G13+$Y$3</f>
        <v>104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18.804493279598535</v>
      </c>
      <c r="AP13" s="89">
        <f ca="1">SMALL($AO$3:$AO$30,ROWS(AO$3:AO13))</f>
        <v>21.611158712513898</v>
      </c>
      <c r="AQ13" s="111">
        <f ca="1">AR13+RAND()</f>
        <v>2.5210313799142061</v>
      </c>
      <c r="AR13" s="111">
        <f>AR9</f>
        <v>2</v>
      </c>
      <c r="AS13" s="78">
        <f ca="1">ROUNDUP(AP13*AQ13,0)</f>
        <v>55</v>
      </c>
      <c r="AT13" s="78">
        <f ca="1">RAND()</f>
        <v>0.13102806951560864</v>
      </c>
      <c r="AU13" s="78">
        <f ca="1">INDEX($AS$3:$AS$30,MATCH(SMALL($AT$3:$AT$30,ROWS(AT$3:AT13)),$AT$3:$AT$30,0))</f>
        <v>50</v>
      </c>
      <c r="AV13" s="78">
        <f ca="1">SMALL($AS$3:$AS$30,ROWS(AV$3:AV13))</f>
        <v>41</v>
      </c>
      <c r="AW13" s="86">
        <f ca="1">VLOOKUP(SMALL($BB$17:$BB$30,AX13),$BB$17:$BC$30,2,0)</f>
        <v>55</v>
      </c>
      <c r="AX13" s="86">
        <f>2+AX9</f>
        <v>6</v>
      </c>
      <c r="BA13" s="86">
        <v>11</v>
      </c>
      <c r="BB13" s="86">
        <f ca="1">RAND()</f>
        <v>0.3287108182859626</v>
      </c>
      <c r="BC13" s="86">
        <f ca="1">AV13</f>
        <v>41</v>
      </c>
    </row>
    <row r="14" spans="1:55" ht="17.25" thickBot="1" x14ac:dyDescent="0.35">
      <c r="A14" s="9">
        <v>12</v>
      </c>
      <c r="B14" s="101">
        <v>67</v>
      </c>
      <c r="C14" s="102">
        <v>42</v>
      </c>
      <c r="D14" s="103">
        <v>35</v>
      </c>
      <c r="E14" s="156">
        <v>36</v>
      </c>
      <c r="F14" s="112" t="str">
        <f>G14&amp;" - "&amp;H14</f>
        <v>104 - 112</v>
      </c>
      <c r="G14" s="113">
        <f>H13</f>
        <v>104</v>
      </c>
      <c r="H14" s="114">
        <f>G14+$Y$3</f>
        <v>112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25.624897403995504</v>
      </c>
      <c r="AP14" s="89">
        <f ca="1">SMALL($AO$3:$AO$30,ROWS(AO$3:AO14))</f>
        <v>21.921784366147282</v>
      </c>
      <c r="AQ14" s="111">
        <f ca="1">AR14+RAND()</f>
        <v>1.7371764780871</v>
      </c>
      <c r="AR14" s="111">
        <f>AR10</f>
        <v>1</v>
      </c>
      <c r="AS14" s="78">
        <f ca="1">ROUNDUP(AP14*AQ14,0)</f>
        <v>39</v>
      </c>
      <c r="AT14" s="78">
        <f ca="1">RAND()</f>
        <v>0.13042622741913135</v>
      </c>
      <c r="AU14" s="78">
        <f ca="1">INDEX($AS$3:$AS$30,MATCH(SMALL($AT$3:$AT$30,ROWS(AT$3:AT14)),$AT$3:$AT$30,0))</f>
        <v>43</v>
      </c>
      <c r="AV14" s="78">
        <f ca="1">SMALL($AS$3:$AS$30,ROWS(AV$3:AV14))</f>
        <v>43</v>
      </c>
      <c r="AW14" s="86">
        <f ca="1">VLOOKUP(SMALL($BB$3:$BB$16,AX14),$BB$3:$BC$30,2,0)</f>
        <v>18</v>
      </c>
      <c r="AX14" s="86">
        <f>2+AX10</f>
        <v>6</v>
      </c>
      <c r="BA14" s="86">
        <v>12</v>
      </c>
      <c r="BB14" s="86">
        <f ca="1">RAND()</f>
        <v>0.43562337831711229</v>
      </c>
      <c r="BC14" s="86">
        <f ca="1">AV14</f>
        <v>43</v>
      </c>
    </row>
    <row r="15" spans="1:55" ht="16.5" x14ac:dyDescent="0.3">
      <c r="A15" s="9">
        <v>13</v>
      </c>
      <c r="B15" s="101">
        <v>53</v>
      </c>
      <c r="C15" s="102">
        <v>44</v>
      </c>
      <c r="D15" s="103">
        <v>26</v>
      </c>
      <c r="E15" s="156">
        <v>27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 s="137"/>
      <c r="AN15" s="89">
        <v>14</v>
      </c>
      <c r="AO15" s="89">
        <f ca="1">ABS(_xlfn.NORM.INV(RAND(),$AQ$1,$AS$1))</f>
        <v>20.920551605716046</v>
      </c>
      <c r="AP15" s="89">
        <f ca="1">SMALL($AO$3:$AO$30,ROWS(AO$3:AO15))</f>
        <v>22.546700364799442</v>
      </c>
      <c r="AQ15" s="111">
        <f ca="1">AR15+RAND()</f>
        <v>1.6774511188664181</v>
      </c>
      <c r="AR15" s="111">
        <f>AR11</f>
        <v>1</v>
      </c>
      <c r="AS15" s="78">
        <f ca="1">ROUNDUP(AP15*AQ15,0)</f>
        <v>38</v>
      </c>
      <c r="AT15" s="78">
        <f ca="1">RAND()</f>
        <v>0.20540909045726696</v>
      </c>
      <c r="AU15" s="78">
        <f ca="1">INDEX($AS$3:$AS$30,MATCH(SMALL($AT$3:$AT$30,ROWS(AT$3:AT15)),$AT$3:$AT$30,0))</f>
        <v>41</v>
      </c>
      <c r="AV15" s="78">
        <f ca="1">SMALL($AS$3:$AS$30,ROWS(AV$3:AV15))</f>
        <v>45</v>
      </c>
      <c r="AW15" s="86">
        <f ca="1">VLOOKUP(SMALL($BB$3:$BB$16,AX15),$BB$3:$BC$30,2,0)</f>
        <v>41</v>
      </c>
      <c r="AX15" s="86">
        <f>2+AX11</f>
        <v>7</v>
      </c>
      <c r="BA15" s="86">
        <v>13</v>
      </c>
      <c r="BB15" s="86">
        <f ca="1">RAND()</f>
        <v>0.53666965241169773</v>
      </c>
      <c r="BC15" s="86">
        <f ca="1">AV15</f>
        <v>45</v>
      </c>
    </row>
    <row r="16" spans="1:55" ht="16.5" x14ac:dyDescent="0.3">
      <c r="A16" s="9">
        <v>14</v>
      </c>
      <c r="B16" s="101">
        <v>58</v>
      </c>
      <c r="C16" s="102">
        <v>44</v>
      </c>
      <c r="D16" s="103">
        <v>50</v>
      </c>
      <c r="E16" s="156">
        <v>69</v>
      </c>
      <c r="AN16" s="89">
        <v>16</v>
      </c>
      <c r="AO16" s="89">
        <f ca="1">ABS(_xlfn.NORM.INV(RAND(),$AQ$1,$AS$1))</f>
        <v>36.259992801472933</v>
      </c>
      <c r="AP16" s="89">
        <f ca="1">SMALL($AO$3:$AO$30,ROWS(AO$3:AO16))</f>
        <v>22.636497071623854</v>
      </c>
      <c r="AQ16" s="111">
        <f ca="1">AR16+RAND()</f>
        <v>2.3196777013175138</v>
      </c>
      <c r="AR16" s="111">
        <f>AR12</f>
        <v>1.5</v>
      </c>
      <c r="AS16" s="78">
        <f ca="1">ROUNDUP(AP16*AQ16,0)</f>
        <v>53</v>
      </c>
      <c r="AT16" s="78">
        <f ca="1">RAND()</f>
        <v>0.8618881842113767</v>
      </c>
      <c r="AU16" s="78">
        <f ca="1">INDEX($AS$3:$AS$30,MATCH(SMALL($AT$3:$AT$30,ROWS(AT$3:AT16)),$AT$3:$AT$30,0))</f>
        <v>27</v>
      </c>
      <c r="AV16" s="78">
        <f ca="1">SMALL($AS$3:$AS$30,ROWS(AV$3:AV16))</f>
        <v>47</v>
      </c>
      <c r="AW16" s="86">
        <f ca="1">VLOOKUP(SMALL($BB$17:$BB$30,AX16),$BB$17:$BC$30,2,0)</f>
        <v>58</v>
      </c>
      <c r="AX16" s="86">
        <f>2+AX12</f>
        <v>7</v>
      </c>
      <c r="BA16" s="86">
        <v>14</v>
      </c>
      <c r="BB16" s="86">
        <f ca="1">RAND()</f>
        <v>0.1879767325201751</v>
      </c>
      <c r="BC16" s="86">
        <f ca="1">AV16</f>
        <v>47</v>
      </c>
    </row>
    <row r="17" spans="1:63" ht="16.5" x14ac:dyDescent="0.3">
      <c r="A17" s="9">
        <v>15</v>
      </c>
      <c r="B17" s="101">
        <v>49</v>
      </c>
      <c r="C17" s="102">
        <v>46</v>
      </c>
      <c r="D17" s="103">
        <v>69</v>
      </c>
      <c r="E17" s="156">
        <v>46</v>
      </c>
      <c r="J17" s="119"/>
      <c r="K17" s="119"/>
      <c r="AN17" s="89">
        <v>18</v>
      </c>
      <c r="AO17" s="89">
        <f ca="1">ABS(_xlfn.NORM.INV(RAND(),$AQ$1,$AS$1))</f>
        <v>19.642388376610157</v>
      </c>
      <c r="AP17" s="89">
        <f ca="1">SMALL($AO$3:$AO$30,ROWS(AO$3:AO17))</f>
        <v>23.431112365918668</v>
      </c>
      <c r="AQ17" s="111">
        <f ca="1">AR17+RAND()</f>
        <v>2.9774505279721648</v>
      </c>
      <c r="AR17" s="111">
        <f>AR13</f>
        <v>2</v>
      </c>
      <c r="AS17" s="78">
        <f ca="1">ROUNDUP(AP17*AQ17,0)</f>
        <v>70</v>
      </c>
      <c r="AT17" s="78">
        <f ca="1">RAND()</f>
        <v>0.67107805069528537</v>
      </c>
      <c r="AU17" s="78">
        <f ca="1">INDEX($AS$3:$AS$30,MATCH(SMALL($AT$3:$AT$30,ROWS(AT$3:AT17)),$AT$3:$AT$30,0))</f>
        <v>73</v>
      </c>
      <c r="AV17" s="78">
        <f ca="1">SMALL($AS$3:$AS$30,ROWS(AV$3:AV17))</f>
        <v>48</v>
      </c>
      <c r="AW17" s="86">
        <f ca="1">VLOOKUP(SMALL($BB$17:$BB$30,AX17),$BB$17:$BC$30,2,0)</f>
        <v>70</v>
      </c>
      <c r="AX17" s="86">
        <f>2+AX13</f>
        <v>8</v>
      </c>
      <c r="BA17" s="86">
        <v>15</v>
      </c>
      <c r="BB17" s="86">
        <f ca="1">RAND()</f>
        <v>0.30694803634287082</v>
      </c>
      <c r="BC17" s="86">
        <f ca="1">AV17</f>
        <v>48</v>
      </c>
    </row>
    <row r="18" spans="1:63" ht="16.5" x14ac:dyDescent="0.3">
      <c r="A18" s="9">
        <v>16</v>
      </c>
      <c r="B18" s="101">
        <v>56</v>
      </c>
      <c r="C18" s="102">
        <v>46</v>
      </c>
      <c r="D18" s="103">
        <v>36</v>
      </c>
      <c r="E18" s="156">
        <v>44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26.80339310346686</v>
      </c>
      <c r="AP18" s="89">
        <f ca="1">SMALL($AO$3:$AO$30,ROWS(AO$3:AO18))</f>
        <v>24.012088788174744</v>
      </c>
      <c r="AQ18" s="111">
        <f ca="1">AR18+RAND()</f>
        <v>1.3863873108404432</v>
      </c>
      <c r="AR18" s="111">
        <f>AR14</f>
        <v>1</v>
      </c>
      <c r="AS18" s="78">
        <f ca="1">ROUNDUP(AP18*AQ18,0)</f>
        <v>34</v>
      </c>
      <c r="AT18" s="78">
        <f ca="1">RAND()</f>
        <v>0.58894651226363204</v>
      </c>
      <c r="AU18" s="78">
        <f ca="1">INDEX($AS$3:$AS$30,MATCH(SMALL($AT$3:$AT$30,ROWS(AT$3:AT18)),$AT$3:$AT$30,0))</f>
        <v>35</v>
      </c>
      <c r="AV18" s="78">
        <f ca="1">SMALL($AS$3:$AS$30,ROWS(AV$3:AV18))</f>
        <v>50</v>
      </c>
      <c r="AW18" s="86">
        <f ca="1">VLOOKUP(SMALL($BB$3:$BB$16,AX18),$BB$3:$BC$30,2,0)</f>
        <v>31</v>
      </c>
      <c r="AX18" s="86">
        <f>2+AX14</f>
        <v>8</v>
      </c>
      <c r="BA18" s="86">
        <v>16</v>
      </c>
      <c r="BB18" s="86">
        <f ca="1">RAND()</f>
        <v>0.4931870120156493</v>
      </c>
      <c r="BC18" s="86">
        <f ca="1">AV18</f>
        <v>50</v>
      </c>
    </row>
    <row r="19" spans="1:63" ht="16.5" x14ac:dyDescent="0.3">
      <c r="A19" s="9">
        <v>17</v>
      </c>
      <c r="B19" s="101">
        <v>39</v>
      </c>
      <c r="C19" s="102">
        <v>49</v>
      </c>
      <c r="D19" s="103">
        <v>39</v>
      </c>
      <c r="E19" s="156">
        <v>28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20.857234663271072</v>
      </c>
      <c r="AP19" s="89">
        <f ca="1">SMALL($AO$3:$AO$30,ROWS(AO$3:AO19))</f>
        <v>24.258628235360408</v>
      </c>
      <c r="AQ19" s="111">
        <f ca="1">AR19+RAND()</f>
        <v>1.1125353699447182</v>
      </c>
      <c r="AR19" s="111">
        <f>AR15</f>
        <v>1</v>
      </c>
      <c r="AS19" s="78">
        <f ca="1">ROUNDUP(AP19*AQ19,0)</f>
        <v>27</v>
      </c>
      <c r="AT19" s="78">
        <f ca="1">RAND()</f>
        <v>0.44164973788397854</v>
      </c>
      <c r="AU19" s="78">
        <f ca="1">INDEX($AS$3:$AS$30,MATCH(SMALL($AT$3:$AT$30,ROWS(AT$3:AT19)),$AT$3:$AT$30,0))</f>
        <v>31</v>
      </c>
      <c r="AV19" s="78">
        <f ca="1">SMALL($AS$3:$AS$30,ROWS(AV$3:AV19))</f>
        <v>53</v>
      </c>
      <c r="AW19" s="86">
        <f ca="1">VLOOKUP(SMALL($BB$3:$BB$16,AX19),$BB$3:$BC$30,2,0)</f>
        <v>43</v>
      </c>
      <c r="AX19" s="86">
        <f>2+AX15</f>
        <v>9</v>
      </c>
      <c r="BA19" s="86">
        <v>17</v>
      </c>
      <c r="BB19" s="86">
        <f ca="1">RAND()</f>
        <v>0.7126690672289715</v>
      </c>
      <c r="BC19" s="86">
        <f ca="1">AV19</f>
        <v>53</v>
      </c>
    </row>
    <row r="20" spans="1:63" ht="16.5" x14ac:dyDescent="0.3">
      <c r="A20" s="9">
        <v>18</v>
      </c>
      <c r="B20" s="101">
        <v>35</v>
      </c>
      <c r="C20" s="102">
        <v>50</v>
      </c>
      <c r="D20" s="103">
        <v>58</v>
      </c>
      <c r="E20" s="156">
        <v>46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15.659094651575728</v>
      </c>
      <c r="AP20" s="89">
        <f ca="1">SMALL($AO$3:$AO$30,ROWS(AO$3:AO20))</f>
        <v>24.428558153750451</v>
      </c>
      <c r="AQ20" s="111">
        <f ca="1">AR20+RAND()</f>
        <v>2.4315577935506845</v>
      </c>
      <c r="AR20" s="111">
        <f>AR16</f>
        <v>1.5</v>
      </c>
      <c r="AS20" s="78">
        <f ca="1">ROUNDUP(AP20*AQ20,0)</f>
        <v>60</v>
      </c>
      <c r="AT20" s="78">
        <f ca="1">RAND()</f>
        <v>0.1151398705080402</v>
      </c>
      <c r="AU20" s="78">
        <f ca="1">INDEX($AS$3:$AS$30,MATCH(SMALL($AT$3:$AT$30,ROWS(AT$3:AT20)),$AT$3:$AT$30,0))</f>
        <v>48</v>
      </c>
      <c r="AV20" s="78">
        <f ca="1">SMALL($AS$3:$AS$30,ROWS(AV$3:AV20))</f>
        <v>55</v>
      </c>
      <c r="AW20" s="86">
        <f ca="1">VLOOKUP(SMALL($BB$17:$BB$30,AX20),$BB$17:$BC$30,2,0)</f>
        <v>73</v>
      </c>
      <c r="AX20" s="86">
        <f>2+AX16</f>
        <v>9</v>
      </c>
      <c r="BA20" s="86">
        <v>18</v>
      </c>
      <c r="BB20" s="86">
        <f ca="1">RAND()</f>
        <v>0.51056276142755885</v>
      </c>
      <c r="BC20" s="86">
        <f ca="1">AV20</f>
        <v>55</v>
      </c>
    </row>
    <row r="21" spans="1:63" ht="16.5" x14ac:dyDescent="0.3">
      <c r="A21" s="9">
        <v>19</v>
      </c>
      <c r="B21" s="101">
        <v>23</v>
      </c>
      <c r="C21" s="102">
        <v>53</v>
      </c>
      <c r="D21" s="103">
        <v>58</v>
      </c>
      <c r="E21" s="156">
        <v>67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25.72923438794831</v>
      </c>
      <c r="AP21" s="89">
        <f ca="1">SMALL($AO$3:$AO$30,ROWS(AO$3:AO21))</f>
        <v>25.624897403995504</v>
      </c>
      <c r="AQ21" s="111">
        <f ca="1">AR21+RAND()</f>
        <v>2.8451061272066669</v>
      </c>
      <c r="AR21" s="111">
        <f>AR17</f>
        <v>2</v>
      </c>
      <c r="AS21" s="78">
        <f ca="1">ROUNDUP(AP21*AQ21,0)</f>
        <v>73</v>
      </c>
      <c r="AT21" s="78">
        <f ca="1">RAND()</f>
        <v>0.45579482684140904</v>
      </c>
      <c r="AU21" s="78">
        <f ca="1">INDEX($AS$3:$AS$30,MATCH(SMALL($AT$3:$AT$30,ROWS(AT$3:AT21)),$AT$3:$AT$30,0))</f>
        <v>24</v>
      </c>
      <c r="AV21" s="78">
        <f ca="1">SMALL($AS$3:$AS$30,ROWS(AV$3:AV21))</f>
        <v>58</v>
      </c>
      <c r="AW21" s="86">
        <f ca="1">VLOOKUP(SMALL($BB$17:$BB$30,AX21),$BB$17:$BC$30,2,0)</f>
        <v>53</v>
      </c>
      <c r="AX21" s="86">
        <f>2+AX17</f>
        <v>10</v>
      </c>
      <c r="BA21" s="86">
        <v>19</v>
      </c>
      <c r="BB21" s="86">
        <f ca="1">RAND()</f>
        <v>0.19090269733175091</v>
      </c>
      <c r="BC21" s="86">
        <f ca="1">AV21</f>
        <v>58</v>
      </c>
    </row>
    <row r="22" spans="1:63" ht="16.5" x14ac:dyDescent="0.3">
      <c r="A22" s="9">
        <v>20</v>
      </c>
      <c r="B22" s="101">
        <v>36</v>
      </c>
      <c r="C22" s="102">
        <v>54</v>
      </c>
      <c r="D22" s="103">
        <v>39</v>
      </c>
      <c r="E22" s="156">
        <v>44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22.636497071623854</v>
      </c>
      <c r="AP22" s="89">
        <f ca="1">SMALL($AO$3:$AO$30,ROWS(AO$3:AO22))</f>
        <v>25.72923438794831</v>
      </c>
      <c r="AQ22" s="111">
        <f ca="1">AR22+RAND()</f>
        <v>1.9408605561377903</v>
      </c>
      <c r="AR22" s="111">
        <f>AR18</f>
        <v>1</v>
      </c>
      <c r="AS22" s="78">
        <f ca="1">ROUNDUP(AP22*AQ22,0)</f>
        <v>50</v>
      </c>
      <c r="AT22" s="78">
        <f ca="1">RAND()</f>
        <v>0.34083149825765968</v>
      </c>
      <c r="AU22" s="78">
        <f ca="1">INDEX($AS$3:$AS$30,MATCH(SMALL($AT$3:$AT$30,ROWS(AT$3:AT22)),$AT$3:$AT$30,0))</f>
        <v>34</v>
      </c>
      <c r="AV22" s="78">
        <f ca="1">SMALL($AS$3:$AS$30,ROWS(AV$3:AV22))</f>
        <v>58</v>
      </c>
      <c r="AW22" s="86">
        <f ca="1">VLOOKUP(SMALL($BB$3:$BB$16,AX22),$BB$3:$BC$30,2,0)</f>
        <v>34</v>
      </c>
      <c r="AX22" s="86">
        <f>2+AX18</f>
        <v>10</v>
      </c>
      <c r="BA22" s="86">
        <v>20</v>
      </c>
      <c r="BB22" s="86">
        <f ca="1">RAND()</f>
        <v>0.53121735340046883</v>
      </c>
      <c r="BC22" s="86">
        <f ca="1">AV22</f>
        <v>58</v>
      </c>
    </row>
    <row r="23" spans="1:63" ht="16.5" x14ac:dyDescent="0.3">
      <c r="A23" s="9">
        <v>21</v>
      </c>
      <c r="B23" s="101">
        <v>26</v>
      </c>
      <c r="C23" s="102">
        <v>56</v>
      </c>
      <c r="D23" s="103">
        <v>56</v>
      </c>
      <c r="E23" s="156">
        <v>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21.299093968176322</v>
      </c>
      <c r="AP23" s="89">
        <f ca="1">SMALL($AO$3:$AO$30,ROWS(AO$3:AO23))</f>
        <v>26.407793441243459</v>
      </c>
      <c r="AQ23" s="111">
        <f ca="1">AR23+RAND()</f>
        <v>1.6662696545896134</v>
      </c>
      <c r="AR23" s="111">
        <f>AR19</f>
        <v>1</v>
      </c>
      <c r="AS23" s="78">
        <f ca="1">ROUNDUP(AP23*AQ23,0)</f>
        <v>45</v>
      </c>
      <c r="AT23" s="78">
        <f ca="1">RAND()</f>
        <v>0.72989407430911035</v>
      </c>
      <c r="AU23" s="78">
        <f ca="1">INDEX($AS$3:$AS$30,MATCH(SMALL($AT$3:$AT$30,ROWS(AT$3:AT23)),$AT$3:$AT$30,0))</f>
        <v>58</v>
      </c>
      <c r="AV23" s="78">
        <f ca="1">SMALL($AS$3:$AS$30,ROWS(AV$3:AV23))</f>
        <v>59</v>
      </c>
      <c r="AW23" s="86">
        <f ca="1">VLOOKUP(SMALL($BB$3:$BB$16,AX23),$BB$3:$BC$30,2,0)</f>
        <v>45</v>
      </c>
      <c r="AX23" s="86">
        <f>2+AX19</f>
        <v>11</v>
      </c>
      <c r="BA23" s="86">
        <v>21</v>
      </c>
      <c r="BB23" s="86">
        <f ca="1">RAND()</f>
        <v>0.99995209276313479</v>
      </c>
      <c r="BC23" s="86">
        <f ca="1">AV23</f>
        <v>59</v>
      </c>
    </row>
    <row r="24" spans="1:63" ht="16.5" x14ac:dyDescent="0.3">
      <c r="A24" s="9">
        <v>22</v>
      </c>
      <c r="B24" s="101">
        <v>76</v>
      </c>
      <c r="C24" s="102">
        <v>58</v>
      </c>
      <c r="D24" s="103">
        <v>44</v>
      </c>
      <c r="E24" s="156">
        <v>58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29.369376704362956</v>
      </c>
      <c r="AP24" s="89">
        <f ca="1">SMALL($AO$3:$AO$30,ROWS(AO$3:AO24))</f>
        <v>26.80339310346686</v>
      </c>
      <c r="AQ24" s="111">
        <f ca="1">AR24+RAND()</f>
        <v>2.1524128759156036</v>
      </c>
      <c r="AR24" s="111">
        <f>AR20</f>
        <v>1.5</v>
      </c>
      <c r="AS24" s="78">
        <f ca="1">ROUNDUP(AP24*AQ24,0)</f>
        <v>58</v>
      </c>
      <c r="AT24" s="78">
        <f ca="1">RAND()</f>
        <v>0.61333831068249334</v>
      </c>
      <c r="AU24" s="78">
        <f ca="1">INDEX($AS$3:$AS$30,MATCH(SMALL($AT$3:$AT$30,ROWS(AT$3:AT24)),$AT$3:$AT$30,0))</f>
        <v>30</v>
      </c>
      <c r="AV24" s="78">
        <f ca="1">SMALL($AS$3:$AS$30,ROWS(AV$3:AV24))</f>
        <v>60</v>
      </c>
      <c r="AW24" s="86">
        <f ca="1">VLOOKUP(SMALL($BB$17:$BB$30,AX24),$BB$17:$BC$30,2,0)</f>
        <v>60</v>
      </c>
      <c r="AX24" s="86">
        <f>2+AX20</f>
        <v>11</v>
      </c>
      <c r="BA24" s="86">
        <v>22</v>
      </c>
      <c r="BB24" s="86">
        <f ca="1">RAND()</f>
        <v>0.78154226462526499</v>
      </c>
      <c r="BC24" s="86">
        <f ca="1">AV24</f>
        <v>60</v>
      </c>
    </row>
    <row r="25" spans="1:63" ht="16.5" x14ac:dyDescent="0.3">
      <c r="A25" s="9">
        <v>23</v>
      </c>
      <c r="B25" s="101">
        <v>28</v>
      </c>
      <c r="C25" s="102">
        <v>58</v>
      </c>
      <c r="D25" s="103">
        <v>67</v>
      </c>
      <c r="E25" s="156">
        <v>76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27.125934700541059</v>
      </c>
      <c r="AP25" s="89">
        <f ca="1">SMALL($AO$3:$AO$30,ROWS(AO$3:AO25))</f>
        <v>27.125934700541059</v>
      </c>
      <c r="AQ25" s="111">
        <f ca="1">AR25+RAND()</f>
        <v>2.3577462576747665</v>
      </c>
      <c r="AR25" s="111">
        <f>AR21</f>
        <v>2</v>
      </c>
      <c r="AS25" s="78">
        <f ca="1">ROUNDUP(AP25*AQ25,0)</f>
        <v>64</v>
      </c>
      <c r="AT25" s="78">
        <f ca="1">RAND()</f>
        <v>0.17673835199504029</v>
      </c>
      <c r="AU25" s="78">
        <f ca="1">INDEX($AS$3:$AS$30,MATCH(SMALL($AT$3:$AT$30,ROWS(AT$3:AT25)),$AT$3:$AT$30,0))</f>
        <v>70</v>
      </c>
      <c r="AV25" s="78">
        <f ca="1">SMALL($AS$3:$AS$30,ROWS(AV$3:AV25))</f>
        <v>64</v>
      </c>
      <c r="AW25" s="86">
        <f ca="1">VLOOKUP(SMALL($BB$17:$BB$30,AX25),$BB$17:$BC$30,2,0)</f>
        <v>67</v>
      </c>
      <c r="AX25" s="86">
        <f>2+AX21</f>
        <v>12</v>
      </c>
      <c r="BA25" s="86">
        <v>23</v>
      </c>
      <c r="BB25" s="86">
        <f ca="1">RAND()</f>
        <v>0.14525922106214051</v>
      </c>
      <c r="BC25" s="86">
        <f ca="1">AV25</f>
        <v>64</v>
      </c>
    </row>
    <row r="26" spans="1:63" ht="16.5" x14ac:dyDescent="0.3">
      <c r="A26" s="9">
        <v>24</v>
      </c>
      <c r="B26" s="101">
        <v>39</v>
      </c>
      <c r="C26" s="102">
        <v>58</v>
      </c>
      <c r="D26" s="103">
        <v>58</v>
      </c>
      <c r="E26" s="156">
        <v>23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26.407793441243459</v>
      </c>
      <c r="AP26" s="89">
        <f ca="1">SMALL($AO$3:$AO$30,ROWS(AO$3:AO26))</f>
        <v>29.369376704362956</v>
      </c>
      <c r="AQ26" s="111">
        <f ca="1">AR26+RAND()</f>
        <v>1.9786712478069584</v>
      </c>
      <c r="AR26" s="111">
        <f>AR22</f>
        <v>1</v>
      </c>
      <c r="AS26" s="78">
        <f ca="1">ROUNDUP(AP26*AQ26,0)</f>
        <v>59</v>
      </c>
      <c r="AT26" s="78">
        <f ca="1">RAND()</f>
        <v>0.21422036868291894</v>
      </c>
      <c r="AU26" s="78">
        <f ca="1">INDEX($AS$3:$AS$30,MATCH(SMALL($AT$3:$AT$30,ROWS(AT$3:AT26)),$AT$3:$AT$30,0))</f>
        <v>45</v>
      </c>
      <c r="AV26" s="78">
        <f ca="1">SMALL($AS$3:$AS$30,ROWS(AV$3:AV26))</f>
        <v>67</v>
      </c>
      <c r="AW26" s="86">
        <f ca="1">VLOOKUP(SMALL($BB$3:$BB$16,AX26),$BB$3:$BC$30,2,0)</f>
        <v>24</v>
      </c>
      <c r="AX26" s="86">
        <f>2+AX22</f>
        <v>12</v>
      </c>
      <c r="BA26" s="86">
        <v>24</v>
      </c>
      <c r="BB26" s="86">
        <f ca="1">RAND()</f>
        <v>0.79623406410026021</v>
      </c>
      <c r="BC26" s="86">
        <f ca="1">AV26</f>
        <v>67</v>
      </c>
    </row>
    <row r="27" spans="1:63" ht="16.5" x14ac:dyDescent="0.3">
      <c r="A27" s="9">
        <v>25</v>
      </c>
      <c r="B27" s="101">
        <v>39</v>
      </c>
      <c r="C27" s="102">
        <v>67</v>
      </c>
      <c r="D27" s="103">
        <v>54</v>
      </c>
      <c r="E27" s="156">
        <v>26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17.22373940921133</v>
      </c>
      <c r="AP27" s="89">
        <f ca="1">SMALL($AO$3:$AO$30,ROWS(AO$3:AO27))</f>
        <v>30.474894509153149</v>
      </c>
      <c r="AQ27" s="111">
        <f ca="1">AR27+RAND()</f>
        <v>1.5535706789029311</v>
      </c>
      <c r="AR27" s="111">
        <f>AR23</f>
        <v>1</v>
      </c>
      <c r="AS27" s="78">
        <f ca="1">ROUNDUP(AP27*AQ27,0)</f>
        <v>48</v>
      </c>
      <c r="AT27" s="78">
        <f ca="1">RAND()</f>
        <v>0.53133734350145578</v>
      </c>
      <c r="AU27" s="78">
        <f ca="1">INDEX($AS$3:$AS$30,MATCH(SMALL($AT$3:$AT$30,ROWS(AT$3:AT27)),$AT$3:$AT$30,0))</f>
        <v>53</v>
      </c>
      <c r="AV27" s="78">
        <f ca="1">SMALL($AS$3:$AS$30,ROWS(AV$3:AV27))</f>
        <v>70</v>
      </c>
      <c r="AW27" s="86">
        <f ca="1">VLOOKUP(SMALL($BB$3:$BB$16,AX27),$BB$3:$BC$30,2,0)</f>
        <v>27</v>
      </c>
      <c r="AX27" s="86">
        <f>2+AX23</f>
        <v>13</v>
      </c>
      <c r="BA27" s="86">
        <v>25</v>
      </c>
      <c r="BB27" s="86">
        <f ca="1">RAND()</f>
        <v>0.56639167522815348</v>
      </c>
      <c r="BC27" s="86">
        <f ca="1">AV27</f>
        <v>70</v>
      </c>
    </row>
    <row r="28" spans="1:63" ht="16.5" x14ac:dyDescent="0.3">
      <c r="A28" s="9">
        <v>26</v>
      </c>
      <c r="B28" s="101">
        <v>34</v>
      </c>
      <c r="C28" s="102">
        <v>69</v>
      </c>
      <c r="D28" s="103">
        <v>85</v>
      </c>
      <c r="E28" s="156">
        <v>50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24.012088788174744</v>
      </c>
      <c r="AP28" s="89">
        <f ca="1">SMALL($AO$3:$AO$30,ROWS(AO$3:AO28))</f>
        <v>30.970406527597433</v>
      </c>
      <c r="AQ28" s="111">
        <f ca="1">AR28+RAND()</f>
        <v>2.3242064923667427</v>
      </c>
      <c r="AR28" s="111">
        <f>AR24</f>
        <v>1.5</v>
      </c>
      <c r="AS28" s="78">
        <f ca="1">ROUNDUP(AP28*AQ28,0)</f>
        <v>72</v>
      </c>
      <c r="AT28" s="78">
        <f ca="1">RAND()</f>
        <v>0.1625561565244108</v>
      </c>
      <c r="AU28" s="78">
        <f ca="1">INDEX($AS$3:$AS$30,MATCH(SMALL($AT$3:$AT$30,ROWS(AT$3:AT28)),$AT$3:$AT$30,0))</f>
        <v>36</v>
      </c>
      <c r="AV28" s="78">
        <f ca="1">SMALL($AS$3:$AS$30,ROWS(AV$3:AV28))</f>
        <v>72</v>
      </c>
      <c r="AW28" s="86">
        <f ca="1">VLOOKUP(SMALL($BB$17:$BB$30,AX28),$BB$17:$BC$30,2,0)</f>
        <v>72</v>
      </c>
      <c r="AX28" s="86">
        <f>2+AX24</f>
        <v>13</v>
      </c>
      <c r="BA28" s="86">
        <v>26</v>
      </c>
      <c r="BB28" s="86">
        <f ca="1">RAND()</f>
        <v>0.90390424668519098</v>
      </c>
      <c r="BC28" s="86">
        <f ca="1">AV28</f>
        <v>72</v>
      </c>
    </row>
    <row r="29" spans="1:63" ht="16.5" x14ac:dyDescent="0.3">
      <c r="A29" s="9">
        <v>27</v>
      </c>
      <c r="B29" s="101">
        <v>42</v>
      </c>
      <c r="C29" s="102">
        <v>76</v>
      </c>
      <c r="D29" s="103">
        <v>76</v>
      </c>
      <c r="E29" s="156">
        <v>58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30.970406527597433</v>
      </c>
      <c r="AP29" s="89">
        <f ca="1">SMALL($AO$3:$AO$30,ROWS(AO$3:AO29))</f>
        <v>32.881609972762924</v>
      </c>
      <c r="AQ29" s="111">
        <f ca="1">AR29+RAND()</f>
        <v>2.5947871454380262</v>
      </c>
      <c r="AR29" s="111">
        <f>AR25</f>
        <v>2</v>
      </c>
      <c r="AS29" s="78">
        <f ca="1">ROUNDUP(AP29*AQ29,0)</f>
        <v>86</v>
      </c>
      <c r="AT29" s="78">
        <f ca="1">RAND()</f>
        <v>0.18813491288157302</v>
      </c>
      <c r="AU29" s="78">
        <f ca="1">INDEX($AS$3:$AS$30,MATCH(SMALL($AT$3:$AT$30,ROWS(AT$3:AT29)),$AT$3:$AT$30,0))</f>
        <v>47</v>
      </c>
      <c r="AV29" s="78">
        <f ca="1">SMALL($AS$3:$AS$30,ROWS(AV$3:AV29))</f>
        <v>73</v>
      </c>
      <c r="AW29" s="86">
        <f ca="1">VLOOKUP(SMALL($BB$17:$BB$30,AX29),$BB$17:$BC$30,2,0)</f>
        <v>59</v>
      </c>
      <c r="AX29" s="86">
        <f>2+AX25</f>
        <v>14</v>
      </c>
      <c r="BA29" s="86">
        <v>27</v>
      </c>
      <c r="BB29" s="86">
        <f ca="1">RAND()</f>
        <v>0.60852973544054667</v>
      </c>
      <c r="BC29" s="86">
        <f ca="1">AV29</f>
        <v>73</v>
      </c>
    </row>
    <row r="30" spans="1:63" ht="16.5" x14ac:dyDescent="0.3">
      <c r="A30" s="9">
        <v>28</v>
      </c>
      <c r="B30" s="101">
        <v>54</v>
      </c>
      <c r="C30" s="102">
        <v>85</v>
      </c>
      <c r="D30" s="103">
        <v>49</v>
      </c>
      <c r="E30" s="156">
        <v>39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32.881609972762924</v>
      </c>
      <c r="AP30" s="89">
        <f ca="1">SMALL($AO$3:$AO$30,ROWS(AO$3:AO30))</f>
        <v>36.259992801472933</v>
      </c>
      <c r="AQ30" s="111">
        <f ca="1">AR30+RAND()</f>
        <v>1.8309931788139868</v>
      </c>
      <c r="AR30" s="111">
        <f>AR26</f>
        <v>1</v>
      </c>
      <c r="AS30" s="78">
        <f ca="1">ROUNDUP(AP30*AQ30,0)</f>
        <v>67</v>
      </c>
      <c r="AT30" s="78">
        <f ca="1">RAND()</f>
        <v>0.29618235282434746</v>
      </c>
      <c r="AU30" s="78">
        <f ca="1">INDEX($AS$3:$AS$30,MATCH(SMALL($AT$3:$AT$30,ROWS(AT$3:AT30)),$AT$3:$AT$30,0))</f>
        <v>58</v>
      </c>
      <c r="AV30" s="78">
        <f ca="1">SMALL($AS$3:$AS$30,ROWS(AV$3:AV30))</f>
        <v>86</v>
      </c>
      <c r="AW30" s="86">
        <f ca="1">VLOOKUP(SMALL($BB$3:$BB$16,AX30),$BB$3:$BC$30,2,0)</f>
        <v>35</v>
      </c>
      <c r="AX30" s="86">
        <f>2+AX26</f>
        <v>14</v>
      </c>
      <c r="BA30" s="86">
        <v>28</v>
      </c>
      <c r="BB30" s="86">
        <f ca="1">RAND()</f>
        <v>0.22093501478237987</v>
      </c>
      <c r="BC30" s="86">
        <f ca="1">AV30</f>
        <v>86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1361</v>
      </c>
      <c r="AT32"/>
      <c r="AU32" s="78">
        <f ca="1">SUM(AU3:AU30)</f>
        <v>1361</v>
      </c>
      <c r="AV32" s="78">
        <f ca="1">SUM(AV3:AV30)</f>
        <v>1361</v>
      </c>
      <c r="AW32" s="78">
        <f ca="1">SUM(AW3:AW30)</f>
        <v>1361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1290</v>
      </c>
      <c r="C88" s="101">
        <f>SUM(C3:C86)</f>
        <v>1290</v>
      </c>
      <c r="D88" s="101">
        <f>SUM(D3:D86)</f>
        <v>1290</v>
      </c>
      <c r="E88" s="101">
        <f>SUM(E3:E86)</f>
        <v>1290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2722</v>
      </c>
      <c r="AT88" s="78">
        <f ca="1">SUM(AT3:AT86)</f>
        <v>12.736153772497424</v>
      </c>
      <c r="AU88" s="78">
        <f ca="1">SUM(AU3:AU86)</f>
        <v>2722</v>
      </c>
      <c r="AV88" s="78">
        <f ca="1">SUM(AV3:AV86)</f>
        <v>2722</v>
      </c>
      <c r="AW88" s="78">
        <f ca="1">SUM(AW3:AW86)</f>
        <v>2722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69</v>
      </c>
      <c r="C98" s="69">
        <f>SUM(C$3:C3)</f>
        <v>9</v>
      </c>
      <c r="D98" s="69">
        <f>SUM(D$3:D3)</f>
        <v>9</v>
      </c>
      <c r="E98" s="69">
        <f>SUM(E$3:E3)</f>
        <v>35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127</v>
      </c>
      <c r="C99" s="69">
        <f>SUM(C$3:C4)</f>
        <v>32</v>
      </c>
      <c r="D99" s="69">
        <f>SUM(D$3:D4)</f>
        <v>48</v>
      </c>
      <c r="E99" s="69">
        <f>SUM(E$3:E4)</f>
        <v>89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173</v>
      </c>
      <c r="C100" s="69">
        <f>SUM(C$3:C5)</f>
        <v>58</v>
      </c>
      <c r="D100" s="69">
        <f>SUM(D$3:D5)</f>
        <v>90</v>
      </c>
      <c r="E100" s="69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217</v>
      </c>
      <c r="C101" s="69">
        <f>SUM(C$3:C6)</f>
        <v>85</v>
      </c>
      <c r="D101" s="69">
        <f>SUM(D$3:D6)</f>
        <v>118</v>
      </c>
      <c r="E101" s="69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275</v>
      </c>
      <c r="C102" s="69">
        <f>SUM(C$3:C7)</f>
        <v>113</v>
      </c>
      <c r="D102" s="69">
        <f>SUM(D$3:D7)</f>
        <v>145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325</v>
      </c>
      <c r="C103" s="69">
        <f>SUM(C$3:C8)</f>
        <v>147</v>
      </c>
      <c r="D103" s="69">
        <f>SUM(D$3:D8)</f>
        <v>191</v>
      </c>
      <c r="E103" s="69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369</v>
      </c>
      <c r="C104" s="69">
        <f>SUM(C$3:C9)</f>
        <v>182</v>
      </c>
      <c r="D104" s="69">
        <f>SUM(D$3:D9)</f>
        <v>235</v>
      </c>
      <c r="E104" s="69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454</v>
      </c>
      <c r="C105" s="69">
        <f>SUM(C$3:C10)</f>
        <v>218</v>
      </c>
      <c r="D105" s="69">
        <f>SUM(D$3:D10)</f>
        <v>258</v>
      </c>
      <c r="E105" s="69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481</v>
      </c>
      <c r="C106" s="69">
        <f>SUM(C$3:C11)</f>
        <v>257</v>
      </c>
      <c r="D106" s="69">
        <f>SUM(D$3:D11)</f>
        <v>292</v>
      </c>
      <c r="E106" s="69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527</v>
      </c>
      <c r="C107" s="69">
        <f>SUM(C$3:C12)</f>
        <v>296</v>
      </c>
      <c r="D107" s="69">
        <f>SUM(D$3:D12)</f>
        <v>338</v>
      </c>
      <c r="E107" s="69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536</v>
      </c>
      <c r="C108" s="69">
        <f>SUM(C$3:C13)</f>
        <v>335</v>
      </c>
      <c r="D108" s="69">
        <f>SUM(D$3:D13)</f>
        <v>391</v>
      </c>
      <c r="E108" s="69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603</v>
      </c>
      <c r="C109" s="69">
        <f>SUM(C$3:C14)</f>
        <v>377</v>
      </c>
      <c r="D109" s="69">
        <f>SUM(D$3:D14)</f>
        <v>426</v>
      </c>
      <c r="E109" s="69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656</v>
      </c>
      <c r="C110" s="69">
        <f>SUM(C$3:C15)</f>
        <v>421</v>
      </c>
      <c r="D110" s="69">
        <f>SUM(D$3:D15)</f>
        <v>452</v>
      </c>
      <c r="E110" s="69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714</v>
      </c>
      <c r="C111" s="69">
        <f>SUM(C$3:C16)</f>
        <v>465</v>
      </c>
      <c r="D111" s="69">
        <f>SUM(D$3:D16)</f>
        <v>502</v>
      </c>
      <c r="E111" s="69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763</v>
      </c>
      <c r="C112" s="69">
        <f>SUM(C$3:C17)</f>
        <v>511</v>
      </c>
      <c r="D112" s="69">
        <f>SUM(D$3:D17)</f>
        <v>571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819</v>
      </c>
      <c r="C113" s="69">
        <f>SUM(C$3:C18)</f>
        <v>557</v>
      </c>
      <c r="D113" s="69">
        <f>SUM(D$3:D18)</f>
        <v>607</v>
      </c>
      <c r="E113" s="69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858</v>
      </c>
      <c r="C114" s="69">
        <f>SUM(C$3:C19)</f>
        <v>606</v>
      </c>
      <c r="D114" s="69">
        <f>SUM(D$3:D19)</f>
        <v>646</v>
      </c>
      <c r="E114" s="69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893</v>
      </c>
      <c r="C115" s="69">
        <f>SUM(C$3:C20)</f>
        <v>656</v>
      </c>
      <c r="D115" s="69">
        <f>SUM(D$3:D20)</f>
        <v>704</v>
      </c>
      <c r="E115" s="69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916</v>
      </c>
      <c r="C116" s="69">
        <f>SUM(C$3:C21)</f>
        <v>709</v>
      </c>
      <c r="D116" s="69">
        <f>SUM(D$3:D21)</f>
        <v>762</v>
      </c>
      <c r="E116" s="69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952</v>
      </c>
      <c r="C117" s="69">
        <f>SUM(C$3:C22)</f>
        <v>763</v>
      </c>
      <c r="D117" s="69">
        <f>SUM(D$3:D22)</f>
        <v>801</v>
      </c>
      <c r="E117" s="69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978</v>
      </c>
      <c r="C118" s="69">
        <f>SUM(C$3:C23)</f>
        <v>819</v>
      </c>
      <c r="D118" s="69">
        <f>SUM(D$3:D23)</f>
        <v>857</v>
      </c>
      <c r="E118" s="69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1054</v>
      </c>
      <c r="C119" s="69">
        <f>SUM(C$3:C24)</f>
        <v>877</v>
      </c>
      <c r="D119" s="69">
        <f>SUM(D$3:D24)</f>
        <v>901</v>
      </c>
      <c r="E119" s="69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1082</v>
      </c>
      <c r="C120" s="69">
        <f>SUM(C$3:C25)</f>
        <v>935</v>
      </c>
      <c r="D120" s="69">
        <f>SUM(D$3:D25)</f>
        <v>968</v>
      </c>
      <c r="E120" s="69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1121</v>
      </c>
      <c r="C121" s="69">
        <f>SUM(C$3:C26)</f>
        <v>993</v>
      </c>
      <c r="D121" s="69">
        <f>SUM(D$3:D26)</f>
        <v>1026</v>
      </c>
      <c r="E121" s="69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1160</v>
      </c>
      <c r="C122" s="69">
        <f>SUM(C$3:C27)</f>
        <v>1060</v>
      </c>
      <c r="D122" s="69">
        <f>SUM(D$3:D27)</f>
        <v>1080</v>
      </c>
      <c r="E122" s="69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1194</v>
      </c>
      <c r="C123" s="69">
        <f>SUM(C$3:C28)</f>
        <v>1129</v>
      </c>
      <c r="D123" s="69">
        <f>SUM(D$3:D28)</f>
        <v>1165</v>
      </c>
      <c r="E123" s="69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1236</v>
      </c>
      <c r="C124" s="69">
        <f>SUM(C$3:C29)</f>
        <v>1205</v>
      </c>
      <c r="D124" s="69">
        <f>SUM(D$3:D29)</f>
        <v>1241</v>
      </c>
      <c r="E124" s="69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1290</v>
      </c>
      <c r="C125" s="69">
        <f>SUM(C$3:C30)</f>
        <v>1290</v>
      </c>
      <c r="D125" s="69">
        <f>SUM(D$3:D30)</f>
        <v>1290</v>
      </c>
      <c r="E125" s="69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14 - 21</v>
      </c>
      <c r="G2" s="180">
        <f>Y4</f>
        <v>14</v>
      </c>
      <c r="H2" s="97">
        <f>G2+$Y$3</f>
        <v>21</v>
      </c>
      <c r="I2" s="151">
        <f>COUNTIF($B$3:$B$86, "&lt;"&amp;H2)</f>
        <v>1</v>
      </c>
      <c r="J2" s="98">
        <f>I2</f>
        <v>1</v>
      </c>
      <c r="K2" s="99">
        <f>J2/$J$15</f>
        <v>3.5714285714285712E-2</v>
      </c>
      <c r="L2" s="100">
        <f>I2/$J$15</f>
        <v>3.5714285714285712E-2</v>
      </c>
      <c r="N2" s="179" t="s">
        <v>12</v>
      </c>
      <c r="O2" s="178">
        <f>AVERAGE($B$3:$B$86)</f>
        <v>48.428571428571431</v>
      </c>
      <c r="P2" s="178">
        <f>AVERAGE($B$3:$B$86)</f>
        <v>48.428571428571431</v>
      </c>
      <c r="Q2" s="178">
        <f>AVERAGE($B$3:$B$86)</f>
        <v>48.428571428571431</v>
      </c>
      <c r="R2" s="178">
        <f>AVERAGE($D$3:$D$86)</f>
        <v>48.428571428571431</v>
      </c>
      <c r="V2" s="86" t="s">
        <v>101</v>
      </c>
      <c r="Y2" s="86">
        <f>ROUND(O6/10,0)</f>
        <v>7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33</v>
      </c>
      <c r="C3" s="102">
        <v>17</v>
      </c>
      <c r="D3" s="103">
        <v>17</v>
      </c>
      <c r="E3" s="156">
        <v>32</v>
      </c>
      <c r="F3" s="105" t="str">
        <f>G3&amp;" - "&amp;H3</f>
        <v>21 - 28</v>
      </c>
      <c r="G3" s="106">
        <f>H2</f>
        <v>21</v>
      </c>
      <c r="H3" s="107">
        <f>G3+$Y$3</f>
        <v>28</v>
      </c>
      <c r="I3" s="151">
        <f>COUNTIF($B$3:$B$86, "&lt;"&amp;H3)</f>
        <v>2</v>
      </c>
      <c r="J3" s="173">
        <f>I3-I2</f>
        <v>1</v>
      </c>
      <c r="K3" s="137">
        <f>J3/$J$15</f>
        <v>3.5714285714285712E-2</v>
      </c>
      <c r="L3" s="110">
        <f>I3/$J$15</f>
        <v>7.1428571428571425E-2</v>
      </c>
      <c r="N3" s="143" t="s">
        <v>98</v>
      </c>
      <c r="O3" s="149">
        <f>MEDIAN(B$3:B$86)</f>
        <v>46.5</v>
      </c>
      <c r="P3" s="149">
        <f>MEDIAN(C$3:C$86)</f>
        <v>46.5</v>
      </c>
      <c r="Q3" s="149">
        <f>MEDIAN(D$3:D$86)</f>
        <v>46.5</v>
      </c>
      <c r="R3" s="149">
        <f>MEDIAN(E$3:E$86)</f>
        <v>46.5</v>
      </c>
      <c r="V3" s="86" t="s">
        <v>102</v>
      </c>
      <c r="Y3" s="86">
        <f>ROUND(Y2,-LEN(Y2)+1)</f>
        <v>7</v>
      </c>
      <c r="AN3" s="89">
        <v>1</v>
      </c>
      <c r="AO3" s="89">
        <f ca="1">ABS(_xlfn.NORM.INV(RAND(),$AQ$1,$AS$1))</f>
        <v>26.35346336465</v>
      </c>
      <c r="AP3" s="89">
        <f ca="1">SMALL($AO$3:$AO$30,ROWS(AO$3:AO3))</f>
        <v>15.898945218616094</v>
      </c>
      <c r="AQ3" s="111">
        <f ca="1">AR3+RAND()</f>
        <v>1.8828002138676476</v>
      </c>
      <c r="AR3" s="111">
        <v>1</v>
      </c>
      <c r="AS3" s="78">
        <f ca="1">ROUNDUP(AP3*AQ3,0)</f>
        <v>30</v>
      </c>
      <c r="AT3" s="78">
        <f ca="1">RAND()</f>
        <v>0.89207779413111288</v>
      </c>
      <c r="AU3" s="78">
        <f ca="1">INDEX($AS$3:$AS$30,MATCH(SMALL($AT$3:$AT$30,ROWS(AT$3:AT3)),$AT$3:$AT$30,0))</f>
        <v>49</v>
      </c>
      <c r="AV3" s="78">
        <f ca="1">SMALL($AS$3:$AS$30,ROWS(AV$3:AV3))</f>
        <v>20</v>
      </c>
      <c r="AW3" s="86">
        <f ca="1">VLOOKUP(SMALL($BB$3:$BB$16,AX3),$BB$3:$BC$30,2,0)</f>
        <v>45</v>
      </c>
      <c r="AX3" s="86">
        <v>1</v>
      </c>
      <c r="BA3" s="86">
        <v>1</v>
      </c>
      <c r="BB3" s="86">
        <f ca="1">RAND()</f>
        <v>0.32679396170565567</v>
      </c>
      <c r="BC3" s="86">
        <f ca="1">AV3</f>
        <v>20</v>
      </c>
    </row>
    <row r="4" spans="1:55" ht="17.25" thickBot="1" x14ac:dyDescent="0.35">
      <c r="A4" s="9">
        <v>2</v>
      </c>
      <c r="B4" s="101">
        <v>39</v>
      </c>
      <c r="C4" s="102">
        <v>22</v>
      </c>
      <c r="D4" s="103">
        <v>38</v>
      </c>
      <c r="E4" s="156">
        <v>55</v>
      </c>
      <c r="F4" s="105" t="str">
        <f>G4&amp;" - "&amp;H4</f>
        <v>28 - 35</v>
      </c>
      <c r="G4" s="106">
        <f>H3</f>
        <v>28</v>
      </c>
      <c r="H4" s="107">
        <f>G4+$Y$3</f>
        <v>35</v>
      </c>
      <c r="I4" s="151">
        <f>COUNTIF($B$3:$B$86, "&lt;"&amp;H4)</f>
        <v>4</v>
      </c>
      <c r="J4" s="173">
        <f>I4-I3</f>
        <v>2</v>
      </c>
      <c r="K4" s="137">
        <f>J4/$J$15</f>
        <v>7.1428571428571425E-2</v>
      </c>
      <c r="L4" s="110">
        <f>I4/$J$15</f>
        <v>0.14285714285714285</v>
      </c>
      <c r="N4" s="177" t="s">
        <v>13</v>
      </c>
      <c r="O4" s="176">
        <f>MAX(B$3:B$86)</f>
        <v>89</v>
      </c>
      <c r="P4" s="176">
        <f>MAX(C$3:C$86)</f>
        <v>89</v>
      </c>
      <c r="Q4" s="176">
        <f>MAX(D$3:D$86)</f>
        <v>89</v>
      </c>
      <c r="R4" s="176">
        <f>MAX(E$3:E$86)</f>
        <v>89</v>
      </c>
      <c r="V4" s="86" t="s">
        <v>103</v>
      </c>
      <c r="Y4" s="86">
        <f>Y3*INT(O5/Y3)</f>
        <v>14</v>
      </c>
      <c r="AN4" s="89">
        <v>2</v>
      </c>
      <c r="AO4" s="89">
        <f ca="1">ABS(_xlfn.NORM.INV(RAND(),$AQ$1,$AS$1))</f>
        <v>22.546116378013032</v>
      </c>
      <c r="AP4" s="89">
        <f ca="1">SMALL($AO$3:$AO$30,ROWS(AO$3:AO4))</f>
        <v>17.404293953548219</v>
      </c>
      <c r="AQ4" s="111">
        <f ca="1">AR4+RAND()</f>
        <v>1.7468799395143004</v>
      </c>
      <c r="AR4" s="111">
        <v>1.5</v>
      </c>
      <c r="AS4" s="78">
        <f ca="1">ROUNDUP(AP4*AQ4,0)</f>
        <v>31</v>
      </c>
      <c r="AT4" s="78">
        <f ca="1">RAND()</f>
        <v>0.5299785879468315</v>
      </c>
      <c r="AU4" s="78">
        <f ca="1">INDEX($AS$3:$AS$30,MATCH(SMALL($AT$3:$AT$30,ROWS(AT$3:AT4)),$AT$3:$AT$30,0))</f>
        <v>56</v>
      </c>
      <c r="AV4" s="78">
        <f ca="1">SMALL($AS$3:$AS$30,ROWS(AV$3:AV4))</f>
        <v>23</v>
      </c>
      <c r="AW4" s="86">
        <f ca="1">VLOOKUP(SMALL($BB$17:$BB$30,AX4),$BB$17:$BC$30,2,0)</f>
        <v>55</v>
      </c>
      <c r="AX4" s="86">
        <v>1</v>
      </c>
      <c r="BA4" s="86">
        <v>2</v>
      </c>
      <c r="BB4" s="86">
        <f ca="1">RAND()</f>
        <v>0.86136921549538903</v>
      </c>
      <c r="BC4" s="86">
        <f ca="1">AV4</f>
        <v>23</v>
      </c>
    </row>
    <row r="5" spans="1:55" ht="17.25" thickBot="1" x14ac:dyDescent="0.35">
      <c r="A5" s="9">
        <v>3</v>
      </c>
      <c r="B5" s="101">
        <v>52</v>
      </c>
      <c r="C5" s="102">
        <v>32</v>
      </c>
      <c r="D5" s="103">
        <v>52</v>
      </c>
      <c r="E5" s="156">
        <v>78</v>
      </c>
      <c r="F5" s="105" t="str">
        <f>G5&amp;" - "&amp;H5</f>
        <v>35 - 42</v>
      </c>
      <c r="G5" s="106">
        <f>H4</f>
        <v>35</v>
      </c>
      <c r="H5" s="107">
        <f>G5+$Y$3</f>
        <v>42</v>
      </c>
      <c r="I5" s="151">
        <f>COUNTIF($B$3:$B$86, "&lt;"&amp;H5)</f>
        <v>9</v>
      </c>
      <c r="J5" s="173">
        <f>I5-I4</f>
        <v>5</v>
      </c>
      <c r="K5" s="137">
        <f>J5/$J$15</f>
        <v>0.17857142857142858</v>
      </c>
      <c r="L5" s="110">
        <f>I5/$J$15</f>
        <v>0.32142857142857145</v>
      </c>
      <c r="N5" s="177" t="s">
        <v>14</v>
      </c>
      <c r="O5" s="176">
        <f>MIN(B$3:B$84)</f>
        <v>17</v>
      </c>
      <c r="P5" s="176">
        <f>MIN(C$3:C$84)</f>
        <v>17</v>
      </c>
      <c r="Q5" s="176">
        <f>MIN(D$3:D$84)</f>
        <v>17</v>
      </c>
      <c r="R5" s="176">
        <f>MIN(E$3:E$84)</f>
        <v>17</v>
      </c>
      <c r="V5" s="86" t="s">
        <v>100</v>
      </c>
      <c r="Y5" s="86">
        <f>ROUNDUP(O4/Y3,0)</f>
        <v>13</v>
      </c>
      <c r="AN5" s="89">
        <v>3</v>
      </c>
      <c r="AO5" s="89">
        <f ca="1">ABS(_xlfn.NORM.INV(RAND(),$AQ$1,$AS$1))</f>
        <v>24.363472984579591</v>
      </c>
      <c r="AP5" s="89">
        <f ca="1">SMALL($AO$3:$AO$30,ROWS(AO$3:AO5))</f>
        <v>17.857045308620322</v>
      </c>
      <c r="AQ5" s="111">
        <f ca="1">AR5+RAND()</f>
        <v>2.9890892700173142</v>
      </c>
      <c r="AR5" s="111">
        <v>2</v>
      </c>
      <c r="AS5" s="78">
        <f ca="1">ROUNDUP(AP5*AQ5,0)</f>
        <v>54</v>
      </c>
      <c r="AT5" s="78">
        <f ca="1">RAND()</f>
        <v>0.17263924349995607</v>
      </c>
      <c r="AU5" s="78">
        <f ca="1">INDEX($AS$3:$AS$30,MATCH(SMALL($AT$3:$AT$30,ROWS(AT$3:AT5)),$AT$3:$AT$30,0))</f>
        <v>56</v>
      </c>
      <c r="AV5" s="78">
        <f ca="1">SMALL($AS$3:$AS$30,ROWS(AV$3:AV5))</f>
        <v>29</v>
      </c>
      <c r="AW5" s="86">
        <f ca="1">VLOOKUP(SMALL($BB$17:$BB$30,AX5),$BB$17:$BC$30,2,0)</f>
        <v>57</v>
      </c>
      <c r="AX5" s="86">
        <v>2</v>
      </c>
      <c r="BA5" s="86">
        <v>3</v>
      </c>
      <c r="BB5" s="86">
        <f ca="1">RAND()</f>
        <v>0.66785932720104946</v>
      </c>
      <c r="BC5" s="86">
        <f ca="1">AV5</f>
        <v>29</v>
      </c>
    </row>
    <row r="6" spans="1:55" ht="17.25" thickBot="1" x14ac:dyDescent="0.35">
      <c r="A6" s="9">
        <v>4</v>
      </c>
      <c r="B6" s="101">
        <v>43</v>
      </c>
      <c r="C6" s="102">
        <v>33</v>
      </c>
      <c r="D6" s="103">
        <v>35</v>
      </c>
      <c r="E6" s="156">
        <v>45</v>
      </c>
      <c r="F6" s="105" t="str">
        <f>G6&amp;" - "&amp;H6</f>
        <v>42 - 49</v>
      </c>
      <c r="G6" s="106">
        <f>H5</f>
        <v>42</v>
      </c>
      <c r="H6" s="107">
        <f>G6+$Y$3</f>
        <v>49</v>
      </c>
      <c r="I6" s="151">
        <f>COUNTIF($B$3:$B$86, "&lt;"&amp;H6)</f>
        <v>17</v>
      </c>
      <c r="J6" s="173">
        <f>I6-I5</f>
        <v>8</v>
      </c>
      <c r="K6" s="137">
        <f>J6/$J$15</f>
        <v>0.2857142857142857</v>
      </c>
      <c r="L6" s="110">
        <f>I6/$J$15</f>
        <v>0.6071428571428571</v>
      </c>
      <c r="N6" s="177" t="s">
        <v>5</v>
      </c>
      <c r="O6" s="176">
        <f>O4-O5</f>
        <v>72</v>
      </c>
      <c r="P6" s="176">
        <f>P4-P5</f>
        <v>72</v>
      </c>
      <c r="Q6" s="176">
        <f>Q4-Q5</f>
        <v>72</v>
      </c>
      <c r="R6" s="176">
        <f>R4-R5</f>
        <v>72</v>
      </c>
      <c r="V6" s="86" t="s">
        <v>104</v>
      </c>
      <c r="Y6" s="86">
        <f>Y5*Y3</f>
        <v>91</v>
      </c>
      <c r="AN6" s="89">
        <v>4</v>
      </c>
      <c r="AO6" s="89">
        <f ca="1">ABS(_xlfn.NORM.INV(RAND(),$AQ$1,$AS$1))</f>
        <v>24.182590688893466</v>
      </c>
      <c r="AP6" s="89">
        <f ca="1">SMALL($AO$3:$AO$30,ROWS(AO$3:AO6))</f>
        <v>18.197846158663054</v>
      </c>
      <c r="AQ6" s="111">
        <f ca="1">AR6+RAND()</f>
        <v>1.0852627140307756</v>
      </c>
      <c r="AR6" s="111">
        <v>1</v>
      </c>
      <c r="AS6" s="78">
        <f ca="1">ROUNDUP(AP6*AQ6,0)</f>
        <v>20</v>
      </c>
      <c r="AT6" s="78">
        <f ca="1">RAND()</f>
        <v>0.56848465561376071</v>
      </c>
      <c r="AU6" s="78">
        <f ca="1">INDEX($AS$3:$AS$30,MATCH(SMALL($AT$3:$AT$30,ROWS(AT$3:AT6)),$AT$3:$AT$30,0))</f>
        <v>64</v>
      </c>
      <c r="AV6" s="78">
        <f ca="1">SMALL($AS$3:$AS$30,ROWS(AV$3:AV6))</f>
        <v>30</v>
      </c>
      <c r="AW6" s="86">
        <f ca="1">VLOOKUP(SMALL($BB$3:$BB$16,AX6),$BB$3:$BC$30,2,0)</f>
        <v>30</v>
      </c>
      <c r="AX6" s="86">
        <v>2</v>
      </c>
      <c r="BA6" s="86">
        <v>4</v>
      </c>
      <c r="BB6" s="86">
        <f ca="1">RAND()</f>
        <v>0.82146063790314661</v>
      </c>
      <c r="BC6" s="86">
        <f ca="1">AV6</f>
        <v>30</v>
      </c>
    </row>
    <row r="7" spans="1:55" ht="17.25" thickBot="1" x14ac:dyDescent="0.35">
      <c r="A7" s="9">
        <v>5</v>
      </c>
      <c r="B7" s="101">
        <v>32</v>
      </c>
      <c r="C7" s="102">
        <v>35</v>
      </c>
      <c r="D7" s="103">
        <v>22</v>
      </c>
      <c r="E7" s="156">
        <v>46</v>
      </c>
      <c r="F7" s="105" t="str">
        <f>G7&amp;" - "&amp;H7</f>
        <v>49 - 56</v>
      </c>
      <c r="G7" s="106">
        <f>H6</f>
        <v>49</v>
      </c>
      <c r="H7" s="107">
        <f>G7+$Y$3</f>
        <v>56</v>
      </c>
      <c r="I7" s="151">
        <f>COUNTIF($B$3:$B$86, "&lt;"&amp;H7)</f>
        <v>21</v>
      </c>
      <c r="J7" s="173">
        <f>I7-I6</f>
        <v>4</v>
      </c>
      <c r="K7" s="137">
        <f>J7/$J$15</f>
        <v>0.14285714285714285</v>
      </c>
      <c r="L7" s="110">
        <f>I7/$J$15</f>
        <v>0.75</v>
      </c>
      <c r="N7" s="177" t="s">
        <v>15</v>
      </c>
      <c r="O7" s="176">
        <f>_xlfn.STDEV.S(B$3:B$86)</f>
        <v>15.777218858868473</v>
      </c>
      <c r="P7" s="176">
        <f>_xlfn.STDEV.S(C$3:C$86)</f>
        <v>15.777218858868473</v>
      </c>
      <c r="Q7" s="176">
        <f>_xlfn.STDEV.S(D$3:D$86)</f>
        <v>15.777218858868473</v>
      </c>
      <c r="R7" s="176">
        <f>_xlfn.STDEV.S(E$3:E$86)</f>
        <v>15.777218858868473</v>
      </c>
      <c r="V7" s="86" t="s">
        <v>105</v>
      </c>
      <c r="Y7" s="86">
        <v>4</v>
      </c>
      <c r="AN7" s="89">
        <v>5</v>
      </c>
      <c r="AO7" s="89">
        <f ca="1">ABS(_xlfn.NORM.INV(RAND(),$AQ$1,$AS$1))</f>
        <v>26.704914519875924</v>
      </c>
      <c r="AP7" s="89">
        <f ca="1">SMALL($AO$3:$AO$30,ROWS(AO$3:AO7))</f>
        <v>20.1444309768859</v>
      </c>
      <c r="AQ7" s="111">
        <f ca="1">AR7+RAND()</f>
        <v>1.1361821327990551</v>
      </c>
      <c r="AR7" s="111">
        <f>AR3</f>
        <v>1</v>
      </c>
      <c r="AS7" s="78">
        <f ca="1">ROUNDUP(AP7*AQ7,0)</f>
        <v>23</v>
      </c>
      <c r="AT7" s="78">
        <f ca="1">RAND()</f>
        <v>0.20733600595800794</v>
      </c>
      <c r="AU7" s="78">
        <f ca="1">INDEX($AS$3:$AS$30,MATCH(SMALL($AT$3:$AT$30,ROWS(AT$3:AT7)),$AT$3:$AT$30,0))</f>
        <v>54</v>
      </c>
      <c r="AV7" s="78">
        <f ca="1">SMALL($AS$3:$AS$30,ROWS(AV$3:AV7))</f>
        <v>30</v>
      </c>
      <c r="AW7" s="86">
        <f ca="1">VLOOKUP(SMALL($BB$3:$BB$16,AX7),$BB$3:$BC$30,2,0)</f>
        <v>38</v>
      </c>
      <c r="AX7" s="86">
        <f>2+AX3</f>
        <v>3</v>
      </c>
      <c r="BA7" s="86">
        <v>5</v>
      </c>
      <c r="BB7" s="86">
        <f ca="1">RAND()</f>
        <v>0.25445280564150363</v>
      </c>
      <c r="BC7" s="86">
        <f ca="1">AV7</f>
        <v>30</v>
      </c>
    </row>
    <row r="8" spans="1:55" ht="17.25" thickBot="1" x14ac:dyDescent="0.35">
      <c r="A8" s="9">
        <v>6</v>
      </c>
      <c r="B8" s="101">
        <v>22</v>
      </c>
      <c r="C8" s="102">
        <v>38</v>
      </c>
      <c r="D8" s="103">
        <v>43</v>
      </c>
      <c r="E8" s="156">
        <v>71</v>
      </c>
      <c r="F8" s="105" t="str">
        <f>G8&amp;" - "&amp;H8</f>
        <v>56 - 63</v>
      </c>
      <c r="G8" s="106">
        <f>H7</f>
        <v>56</v>
      </c>
      <c r="H8" s="107">
        <f>G8+$Y$3</f>
        <v>63</v>
      </c>
      <c r="I8" s="151">
        <f>COUNTIF($B$3:$B$86, "&lt;"&amp;H8)</f>
        <v>23</v>
      </c>
      <c r="J8" s="173">
        <f>I8-I7</f>
        <v>2</v>
      </c>
      <c r="K8" s="137">
        <f>J8/$J$15</f>
        <v>7.1428571428571425E-2</v>
      </c>
      <c r="L8" s="110">
        <f>I8/$J$15</f>
        <v>0.8214285714285714</v>
      </c>
      <c r="N8" s="177" t="s">
        <v>16</v>
      </c>
      <c r="O8" s="176">
        <f>O7/O2</f>
        <v>0.32578328027162035</v>
      </c>
      <c r="P8" s="176">
        <f>P7/P2</f>
        <v>0.32578328027162035</v>
      </c>
      <c r="Q8" s="176">
        <f>Q7/Q2</f>
        <v>0.32578328027162035</v>
      </c>
      <c r="R8" s="176">
        <f>R7/R2</f>
        <v>0.32578328027162035</v>
      </c>
      <c r="AN8" s="89">
        <v>6</v>
      </c>
      <c r="AO8" s="89">
        <f ca="1">ABS(_xlfn.NORM.INV(RAND(),$AQ$1,$AS$1))</f>
        <v>18.197846158663054</v>
      </c>
      <c r="AP8" s="89">
        <f ca="1">SMALL($AO$3:$AO$30,ROWS(AO$3:AO8))</f>
        <v>20.719141459284106</v>
      </c>
      <c r="AQ8" s="111">
        <f ca="1">AR8+RAND()</f>
        <v>1.6287016414203257</v>
      </c>
      <c r="AR8" s="111">
        <f>AR4</f>
        <v>1.5</v>
      </c>
      <c r="AS8" s="78">
        <f ca="1">ROUNDUP(AP8*AQ8,0)</f>
        <v>34</v>
      </c>
      <c r="AT8" s="78">
        <f ca="1">RAND()</f>
        <v>0.37137012258140123</v>
      </c>
      <c r="AU8" s="78">
        <f ca="1">INDEX($AS$3:$AS$30,MATCH(SMALL($AT$3:$AT$30,ROWS(AT$3:AT8)),$AT$3:$AT$30,0))</f>
        <v>60</v>
      </c>
      <c r="AV8" s="78">
        <f ca="1">SMALL($AS$3:$AS$30,ROWS(AV$3:AV8))</f>
        <v>31</v>
      </c>
      <c r="AW8" s="86">
        <f ca="1">VLOOKUP(SMALL($BB$17:$BB$30,AX8),$BB$17:$BC$30,2,0)</f>
        <v>56</v>
      </c>
      <c r="AX8" s="86">
        <f>2+AX4</f>
        <v>3</v>
      </c>
      <c r="BA8" s="86">
        <v>6</v>
      </c>
      <c r="BB8" s="86">
        <f ca="1">RAND()</f>
        <v>0.5112508804781668</v>
      </c>
      <c r="BC8" s="86">
        <f ca="1">AV8</f>
        <v>31</v>
      </c>
    </row>
    <row r="9" spans="1:55" ht="17.25" thickBot="1" x14ac:dyDescent="0.35">
      <c r="A9" s="9">
        <v>7</v>
      </c>
      <c r="B9" s="101">
        <v>47</v>
      </c>
      <c r="C9" s="102">
        <v>39</v>
      </c>
      <c r="D9" s="103">
        <v>50</v>
      </c>
      <c r="E9" s="156">
        <v>48</v>
      </c>
      <c r="F9" s="105" t="str">
        <f>G9&amp;" - "&amp;H9</f>
        <v>63 - 70</v>
      </c>
      <c r="G9" s="106">
        <f>H8</f>
        <v>63</v>
      </c>
      <c r="H9" s="107">
        <f>G9+$Y$3</f>
        <v>70</v>
      </c>
      <c r="I9" s="151">
        <f>COUNTIF($B$3:$B$86, "&lt;"&amp;H9)</f>
        <v>25</v>
      </c>
      <c r="J9" s="173">
        <f>I9-I8</f>
        <v>2</v>
      </c>
      <c r="K9" s="137">
        <f>J9/$J$15</f>
        <v>7.1428571428571425E-2</v>
      </c>
      <c r="L9" s="110">
        <f>I9/$J$15</f>
        <v>0.8928571428571429</v>
      </c>
      <c r="N9" s="143" t="s">
        <v>99</v>
      </c>
      <c r="O9" s="144">
        <f>O2/O3</f>
        <v>1.0414746543778803</v>
      </c>
      <c r="P9" s="144">
        <f>P2/P3</f>
        <v>1.0414746543778803</v>
      </c>
      <c r="Q9" s="144">
        <f>Q2/Q3</f>
        <v>1.0414746543778803</v>
      </c>
      <c r="R9" s="144">
        <f>R2/R3</f>
        <v>1.0414746543778803</v>
      </c>
      <c r="AN9" s="89">
        <v>8</v>
      </c>
      <c r="AO9" s="89">
        <f ca="1">ABS(_xlfn.NORM.INV(RAND(),$AQ$1,$AS$1))</f>
        <v>20.1444309768859</v>
      </c>
      <c r="AP9" s="89">
        <f ca="1">SMALL($AO$3:$AO$30,ROWS(AO$3:AO9))</f>
        <v>21.422550366246206</v>
      </c>
      <c r="AQ9" s="111">
        <f ca="1">AR9+RAND()</f>
        <v>2.8985892241862872</v>
      </c>
      <c r="AR9" s="111">
        <f>AR5</f>
        <v>2</v>
      </c>
      <c r="AS9" s="78">
        <f ca="1">ROUNDUP(AP9*AQ9,0)</f>
        <v>63</v>
      </c>
      <c r="AT9" s="78">
        <f ca="1">RAND()</f>
        <v>0.33121790875097512</v>
      </c>
      <c r="AU9" s="78">
        <f ca="1">INDEX($AS$3:$AS$30,MATCH(SMALL($AT$3:$AT$30,ROWS(AT$3:AT9)),$AT$3:$AT$30,0))</f>
        <v>23</v>
      </c>
      <c r="AV9" s="78">
        <f ca="1">SMALL($AS$3:$AS$30,ROWS(AV$3:AV9))</f>
        <v>31</v>
      </c>
      <c r="AW9" s="86">
        <f ca="1">VLOOKUP(SMALL($BB$17:$BB$30,AX9),$BB$17:$BC$30,2,0)</f>
        <v>60</v>
      </c>
      <c r="AX9" s="86">
        <f>2+AX5</f>
        <v>4</v>
      </c>
      <c r="BA9" s="86">
        <v>7</v>
      </c>
      <c r="BB9" s="86">
        <f ca="1">RAND()</f>
        <v>0.99925173959006508</v>
      </c>
      <c r="BC9" s="86">
        <f ca="1">AV9</f>
        <v>31</v>
      </c>
    </row>
    <row r="10" spans="1:55" ht="17.25" thickBot="1" x14ac:dyDescent="0.35">
      <c r="A10" s="9">
        <v>8</v>
      </c>
      <c r="B10" s="101">
        <v>89</v>
      </c>
      <c r="C10" s="102">
        <v>39</v>
      </c>
      <c r="D10" s="103">
        <v>39</v>
      </c>
      <c r="E10" s="156">
        <v>22</v>
      </c>
      <c r="F10" s="105" t="str">
        <f>G10&amp;" - "&amp;H10</f>
        <v>70 - 77</v>
      </c>
      <c r="G10" s="106">
        <f>H9</f>
        <v>70</v>
      </c>
      <c r="H10" s="107">
        <f>G10+$Y$3</f>
        <v>77</v>
      </c>
      <c r="I10" s="151">
        <f>COUNTIF($B$3:$B$86, "&lt;"&amp;H10)</f>
        <v>26</v>
      </c>
      <c r="J10" s="173">
        <f>I10-I9</f>
        <v>1</v>
      </c>
      <c r="K10" s="137">
        <f>J10/$J$15</f>
        <v>3.5714285714285712E-2</v>
      </c>
      <c r="L10" s="110">
        <f>I10/$J$15</f>
        <v>0.9285714285714286</v>
      </c>
      <c r="N10" s="175" t="s">
        <v>90</v>
      </c>
      <c r="O10" s="174">
        <f>O6/O2</f>
        <v>1.486725663716814</v>
      </c>
      <c r="P10" s="174">
        <f>P6/P2</f>
        <v>1.486725663716814</v>
      </c>
      <c r="Q10" s="174">
        <f>Q6/Q2</f>
        <v>1.486725663716814</v>
      </c>
      <c r="R10" s="174">
        <f>R6/R2</f>
        <v>1.486725663716814</v>
      </c>
      <c r="AN10" s="89">
        <v>7</v>
      </c>
      <c r="AO10" s="89">
        <f ca="1">ABS(_xlfn.NORM.INV(RAND(),$AQ$1,$AS$1))</f>
        <v>30.253607499090471</v>
      </c>
      <c r="AP10" s="89">
        <f ca="1">SMALL($AO$3:$AO$30,ROWS(AO$3:AO10))</f>
        <v>21.576169587493908</v>
      </c>
      <c r="AQ10" s="111">
        <f ca="1">AR10+RAND()</f>
        <v>1.3409275971605903</v>
      </c>
      <c r="AR10" s="111">
        <f>AR6</f>
        <v>1</v>
      </c>
      <c r="AS10" s="78">
        <f ca="1">ROUNDUP(AP10*AQ10,0)</f>
        <v>29</v>
      </c>
      <c r="AT10" s="78">
        <f ca="1">RAND()</f>
        <v>0.56181425962357778</v>
      </c>
      <c r="AU10" s="78">
        <f ca="1">INDEX($AS$3:$AS$30,MATCH(SMALL($AT$3:$AT$30,ROWS(AT$3:AT10)),$AT$3:$AT$30,0))</f>
        <v>47</v>
      </c>
      <c r="AV10" s="78">
        <f ca="1">SMALL($AS$3:$AS$30,ROWS(AV$3:AV10))</f>
        <v>34</v>
      </c>
      <c r="AW10" s="86">
        <f ca="1">VLOOKUP(SMALL($BB$3:$BB$16,AX10),$BB$3:$BC$30,2,0)</f>
        <v>40</v>
      </c>
      <c r="AX10" s="86">
        <f>2+AX6</f>
        <v>4</v>
      </c>
      <c r="BA10" s="86">
        <v>8</v>
      </c>
      <c r="BB10" s="86">
        <f ca="1">RAND()</f>
        <v>0.67338744728493694</v>
      </c>
      <c r="BC10" s="86">
        <f ca="1">AV10</f>
        <v>34</v>
      </c>
    </row>
    <row r="11" spans="1:55" ht="17.25" thickBot="1" x14ac:dyDescent="0.35">
      <c r="A11" s="9">
        <v>9</v>
      </c>
      <c r="B11" s="101">
        <v>52</v>
      </c>
      <c r="C11" s="102">
        <v>40</v>
      </c>
      <c r="D11" s="103">
        <v>46</v>
      </c>
      <c r="E11" s="156">
        <v>17</v>
      </c>
      <c r="F11" s="105" t="str">
        <f>G11&amp;" - "&amp;H11</f>
        <v>77 - 84</v>
      </c>
      <c r="G11" s="106">
        <f>H10</f>
        <v>77</v>
      </c>
      <c r="H11" s="107">
        <f>G11+$Y$3</f>
        <v>84</v>
      </c>
      <c r="I11" s="151">
        <f>COUNTIF($B$3:$B$86, "&lt;"&amp;H11)</f>
        <v>27</v>
      </c>
      <c r="J11" s="173">
        <f>I11-I10</f>
        <v>1</v>
      </c>
      <c r="K11" s="137">
        <f>J11/$J$15</f>
        <v>3.5714285714285712E-2</v>
      </c>
      <c r="L11" s="110">
        <f>I11/$J$15</f>
        <v>0.9642857142857143</v>
      </c>
      <c r="AN11" s="89">
        <v>12</v>
      </c>
      <c r="AO11" s="89">
        <f ca="1">ABS(_xlfn.NORM.INV(RAND(),$AQ$1,$AS$1))</f>
        <v>20.719141459284106</v>
      </c>
      <c r="AP11" s="89">
        <f ca="1">SMALL($AO$3:$AO$30,ROWS(AO$3:AO11))</f>
        <v>22.546116378013032</v>
      </c>
      <c r="AQ11" s="111">
        <f ca="1">AR11+RAND()</f>
        <v>1.3705099952793152</v>
      </c>
      <c r="AR11" s="111">
        <f>AR7</f>
        <v>1</v>
      </c>
      <c r="AS11" s="78">
        <f ca="1">ROUNDUP(AP11*AQ11,0)</f>
        <v>31</v>
      </c>
      <c r="AT11" s="78">
        <f ca="1">RAND()</f>
        <v>0.53339374191194378</v>
      </c>
      <c r="AU11" s="78">
        <f ca="1">INDEX($AS$3:$AS$30,MATCH(SMALL($AT$3:$AT$30,ROWS(AT$3:AT11)),$AT$3:$AT$30,0))</f>
        <v>40</v>
      </c>
      <c r="AV11" s="78">
        <f ca="1">SMALL($AS$3:$AS$30,ROWS(AV$3:AV11))</f>
        <v>38</v>
      </c>
      <c r="AW11" s="86">
        <f ca="1">VLOOKUP(SMALL($BB$3:$BB$16,AX11),$BB$3:$BC$30,2,0)</f>
        <v>20</v>
      </c>
      <c r="AX11" s="86">
        <f>2+AX7</f>
        <v>5</v>
      </c>
      <c r="BA11" s="86">
        <v>9</v>
      </c>
      <c r="BB11" s="86">
        <f ca="1">RAND()</f>
        <v>0.31037600614528515</v>
      </c>
      <c r="BC11" s="86">
        <f ca="1">AV11</f>
        <v>38</v>
      </c>
    </row>
    <row r="12" spans="1:55" ht="17.25" thickBot="1" x14ac:dyDescent="0.35">
      <c r="A12" s="9">
        <v>10</v>
      </c>
      <c r="B12" s="101">
        <v>71</v>
      </c>
      <c r="C12" s="102">
        <v>43</v>
      </c>
      <c r="D12" s="103">
        <v>48</v>
      </c>
      <c r="E12" s="156">
        <v>48</v>
      </c>
      <c r="F12" s="105" t="str">
        <f>G12&amp;" - "&amp;H12</f>
        <v>84 - 91</v>
      </c>
      <c r="G12" s="106">
        <f>H11</f>
        <v>84</v>
      </c>
      <c r="H12" s="107">
        <f>G12+$Y$3</f>
        <v>91</v>
      </c>
      <c r="I12" s="151">
        <f>COUNTIF($B$3:$B$86, "&lt;"&amp;H12)</f>
        <v>28</v>
      </c>
      <c r="J12" s="173">
        <f>I12-I11</f>
        <v>1</v>
      </c>
      <c r="K12" s="137">
        <f>J12/$J$15</f>
        <v>3.5714285714285712E-2</v>
      </c>
      <c r="L12" s="110">
        <f>I12/$J$15</f>
        <v>1</v>
      </c>
      <c r="AN12" s="89">
        <v>9</v>
      </c>
      <c r="AO12" s="89">
        <f ca="1">ABS(_xlfn.NORM.INV(RAND(),$AQ$1,$AS$1))</f>
        <v>15.898945218616094</v>
      </c>
      <c r="AP12" s="89">
        <f ca="1">SMALL($AO$3:$AO$30,ROWS(AO$3:AO12))</f>
        <v>23.40302643572166</v>
      </c>
      <c r="AQ12" s="111">
        <f ca="1">AR12+RAND()</f>
        <v>1.6880446853293942</v>
      </c>
      <c r="AR12" s="111">
        <f>AR8</f>
        <v>1.5</v>
      </c>
      <c r="AS12" s="78">
        <f ca="1">ROUNDUP(AP12*AQ12,0)</f>
        <v>40</v>
      </c>
      <c r="AT12" s="78">
        <f ca="1">RAND()</f>
        <v>0.28003270731794572</v>
      </c>
      <c r="AU12" s="78">
        <f ca="1">INDEX($AS$3:$AS$30,MATCH(SMALL($AT$3:$AT$30,ROWS(AT$3:AT12)),$AT$3:$AT$30,0))</f>
        <v>63</v>
      </c>
      <c r="AV12" s="78">
        <f ca="1">SMALL($AS$3:$AS$30,ROWS(AV$3:AV12))</f>
        <v>40</v>
      </c>
      <c r="AW12" s="86">
        <f ca="1">VLOOKUP(SMALL($BB$17:$BB$30,AX12),$BB$17:$BC$30,2,0)</f>
        <v>64</v>
      </c>
      <c r="AX12" s="86">
        <f>2+AX8</f>
        <v>5</v>
      </c>
      <c r="BA12" s="86">
        <v>10</v>
      </c>
      <c r="BB12" s="86">
        <f ca="1">RAND()</f>
        <v>0.3212038099554656</v>
      </c>
      <c r="BC12" s="86">
        <f ca="1">AV12</f>
        <v>40</v>
      </c>
    </row>
    <row r="13" spans="1:55" ht="17.25" thickBot="1" x14ac:dyDescent="0.35">
      <c r="A13" s="9">
        <v>11</v>
      </c>
      <c r="B13" s="101">
        <v>45</v>
      </c>
      <c r="C13" s="102">
        <v>43</v>
      </c>
      <c r="D13" s="103">
        <v>66</v>
      </c>
      <c r="E13" s="156">
        <v>66</v>
      </c>
      <c r="F13" s="105" t="str">
        <f>G13&amp;" - "&amp;H13</f>
        <v>91 - 98</v>
      </c>
      <c r="G13" s="106">
        <f>H12</f>
        <v>91</v>
      </c>
      <c r="H13" s="107">
        <f>G13+$Y$3</f>
        <v>98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27.971891098406406</v>
      </c>
      <c r="AP13" s="89">
        <f ca="1">SMALL($AO$3:$AO$30,ROWS(AO$3:AO13))</f>
        <v>23.756294254900027</v>
      </c>
      <c r="AQ13" s="111">
        <f ca="1">AR13+RAND()</f>
        <v>2.3767436999237841</v>
      </c>
      <c r="AR13" s="111">
        <f>AR9</f>
        <v>2</v>
      </c>
      <c r="AS13" s="78">
        <f ca="1">ROUNDUP(AP13*AQ13,0)</f>
        <v>57</v>
      </c>
      <c r="AT13" s="78">
        <f ca="1">RAND()</f>
        <v>0.61199570442908457</v>
      </c>
      <c r="AU13" s="78">
        <f ca="1">INDEX($AS$3:$AS$30,MATCH(SMALL($AT$3:$AT$30,ROWS(AT$3:AT13)),$AT$3:$AT$30,0))</f>
        <v>34</v>
      </c>
      <c r="AV13" s="78">
        <f ca="1">SMALL($AS$3:$AS$30,ROWS(AV$3:AV13))</f>
        <v>43</v>
      </c>
      <c r="AW13" s="86">
        <f ca="1">VLOOKUP(SMALL($BB$17:$BB$30,AX13),$BB$17:$BC$30,2,0)</f>
        <v>59</v>
      </c>
      <c r="AX13" s="86">
        <f>2+AX9</f>
        <v>6</v>
      </c>
      <c r="BA13" s="86">
        <v>11</v>
      </c>
      <c r="BB13" s="86">
        <f ca="1">RAND()</f>
        <v>0.77006879209040802</v>
      </c>
      <c r="BC13" s="86">
        <f ca="1">AV13</f>
        <v>43</v>
      </c>
    </row>
    <row r="14" spans="1:55" ht="17.25" thickBot="1" x14ac:dyDescent="0.35">
      <c r="A14" s="9">
        <v>12</v>
      </c>
      <c r="B14" s="101">
        <v>64</v>
      </c>
      <c r="C14" s="102">
        <v>45</v>
      </c>
      <c r="D14" s="103">
        <v>48</v>
      </c>
      <c r="E14" s="156">
        <v>43</v>
      </c>
      <c r="F14" s="112" t="str">
        <f>G14&amp;" - "&amp;H14</f>
        <v>98 - 105</v>
      </c>
      <c r="G14" s="113">
        <f>H13</f>
        <v>98</v>
      </c>
      <c r="H14" s="114">
        <f>G14+$Y$3</f>
        <v>105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23.40302643572166</v>
      </c>
      <c r="AP14" s="89">
        <f ca="1">SMALL($AO$3:$AO$30,ROWS(AO$3:AO14))</f>
        <v>24.182590688893466</v>
      </c>
      <c r="AQ14" s="111">
        <f ca="1">AR14+RAND()</f>
        <v>1.8376695295401522</v>
      </c>
      <c r="AR14" s="111">
        <f>AR10</f>
        <v>1</v>
      </c>
      <c r="AS14" s="78">
        <f ca="1">ROUNDUP(AP14*AQ14,0)</f>
        <v>45</v>
      </c>
      <c r="AT14" s="78">
        <f ca="1">RAND()</f>
        <v>0.63306532362185863</v>
      </c>
      <c r="AU14" s="78">
        <f ca="1">INDEX($AS$3:$AS$30,MATCH(SMALL($AT$3:$AT$30,ROWS(AT$3:AT14)),$AT$3:$AT$30,0))</f>
        <v>69</v>
      </c>
      <c r="AV14" s="78">
        <f ca="1">SMALL($AS$3:$AS$30,ROWS(AV$3:AV14))</f>
        <v>45</v>
      </c>
      <c r="AW14" s="86">
        <f ca="1">VLOOKUP(SMALL($BB$3:$BB$16,AX14),$BB$3:$BC$30,2,0)</f>
        <v>47</v>
      </c>
      <c r="AX14" s="86">
        <f>2+AX10</f>
        <v>6</v>
      </c>
      <c r="BA14" s="86">
        <v>12</v>
      </c>
      <c r="BB14" s="86">
        <f ca="1">RAND()</f>
        <v>0.55861827730030822</v>
      </c>
      <c r="BC14" s="86">
        <f ca="1">AV14</f>
        <v>45</v>
      </c>
    </row>
    <row r="15" spans="1:55" ht="16.5" x14ac:dyDescent="0.3">
      <c r="A15" s="9">
        <v>13</v>
      </c>
      <c r="B15" s="101">
        <v>59</v>
      </c>
      <c r="C15" s="102">
        <v>45</v>
      </c>
      <c r="D15" s="103">
        <v>45</v>
      </c>
      <c r="E15" s="156">
        <v>40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0.99999999999999989</v>
      </c>
      <c r="L15" s="137"/>
      <c r="AN15" s="89">
        <v>14</v>
      </c>
      <c r="AO15" s="89">
        <f ca="1">ABS(_xlfn.NORM.INV(RAND(),$AQ$1,$AS$1))</f>
        <v>28.049843272666745</v>
      </c>
      <c r="AP15" s="89">
        <f ca="1">SMALL($AO$3:$AO$30,ROWS(AO$3:AO15))</f>
        <v>24.363472984579591</v>
      </c>
      <c r="AQ15" s="111">
        <f ca="1">AR15+RAND()</f>
        <v>1.8279509931172337</v>
      </c>
      <c r="AR15" s="111">
        <f>AR11</f>
        <v>1</v>
      </c>
      <c r="AS15" s="78">
        <f ca="1">ROUNDUP(AP15*AQ15,0)</f>
        <v>45</v>
      </c>
      <c r="AT15" s="78">
        <f ca="1">RAND()</f>
        <v>0.50496894732321873</v>
      </c>
      <c r="AU15" s="78">
        <f ca="1">INDEX($AS$3:$AS$30,MATCH(SMALL($AT$3:$AT$30,ROWS(AT$3:AT15)),$AT$3:$AT$30,0))</f>
        <v>45</v>
      </c>
      <c r="AV15" s="78">
        <f ca="1">SMALL($AS$3:$AS$30,ROWS(AV$3:AV15))</f>
        <v>45</v>
      </c>
      <c r="AW15" s="86">
        <f ca="1">VLOOKUP(SMALL($BB$3:$BB$16,AX15),$BB$3:$BC$30,2,0)</f>
        <v>31</v>
      </c>
      <c r="AX15" s="86">
        <f>2+AX11</f>
        <v>7</v>
      </c>
      <c r="BA15" s="86">
        <v>13</v>
      </c>
      <c r="BB15" s="86">
        <f ca="1">RAND()</f>
        <v>0.1864421076437992</v>
      </c>
      <c r="BC15" s="86">
        <f ca="1">AV15</f>
        <v>45</v>
      </c>
    </row>
    <row r="16" spans="1:55" ht="16.5" x14ac:dyDescent="0.3">
      <c r="A16" s="9">
        <v>14</v>
      </c>
      <c r="B16" s="101">
        <v>48</v>
      </c>
      <c r="C16" s="102">
        <v>46</v>
      </c>
      <c r="D16" s="103">
        <v>45</v>
      </c>
      <c r="E16" s="156">
        <v>47</v>
      </c>
      <c r="AN16" s="89">
        <v>16</v>
      </c>
      <c r="AO16" s="89">
        <f ca="1">ABS(_xlfn.NORM.INV(RAND(),$AQ$1,$AS$1))</f>
        <v>27.051298978646763</v>
      </c>
      <c r="AP16" s="89">
        <f ca="1">SMALL($AO$3:$AO$30,ROWS(AO$3:AO16))</f>
        <v>25.693537780531774</v>
      </c>
      <c r="AQ16" s="111">
        <f ca="1">AR16+RAND()</f>
        <v>2.1022116899582901</v>
      </c>
      <c r="AR16" s="111">
        <f>AR12</f>
        <v>1.5</v>
      </c>
      <c r="AS16" s="78">
        <f ca="1">ROUNDUP(AP16*AQ16,0)</f>
        <v>55</v>
      </c>
      <c r="AT16" s="78">
        <f ca="1">RAND()</f>
        <v>0.83447843823460133</v>
      </c>
      <c r="AU16" s="78">
        <f ca="1">INDEX($AS$3:$AS$30,MATCH(SMALL($AT$3:$AT$30,ROWS(AT$3:AT16)),$AT$3:$AT$30,0))</f>
        <v>31</v>
      </c>
      <c r="AV16" s="78">
        <f ca="1">SMALL($AS$3:$AS$30,ROWS(AV$3:AV16))</f>
        <v>47</v>
      </c>
      <c r="AW16" s="86">
        <f ca="1">VLOOKUP(SMALL($BB$17:$BB$30,AX16),$BB$17:$BC$30,2,0)</f>
        <v>72</v>
      </c>
      <c r="AX16" s="86">
        <f>2+AX12</f>
        <v>7</v>
      </c>
      <c r="BA16" s="86">
        <v>14</v>
      </c>
      <c r="BB16" s="86">
        <f ca="1">RAND()</f>
        <v>0.40445583191882306</v>
      </c>
      <c r="BC16" s="86">
        <f ca="1">AV16</f>
        <v>47</v>
      </c>
    </row>
    <row r="17" spans="1:63" ht="16.5" x14ac:dyDescent="0.3">
      <c r="A17" s="9">
        <v>15</v>
      </c>
      <c r="B17" s="101">
        <v>60</v>
      </c>
      <c r="C17" s="102">
        <v>47</v>
      </c>
      <c r="D17" s="103">
        <v>64</v>
      </c>
      <c r="E17" s="156">
        <v>64</v>
      </c>
      <c r="J17" s="119"/>
      <c r="K17" s="119"/>
      <c r="AN17" s="89">
        <v>18</v>
      </c>
      <c r="AO17" s="89">
        <f ca="1">ABS(_xlfn.NORM.INV(RAND(),$AQ$1,$AS$1))</f>
        <v>21.576169587493908</v>
      </c>
      <c r="AP17" s="89">
        <f ca="1">SMALL($AO$3:$AO$30,ROWS(AO$3:AO17))</f>
        <v>26.088359506145984</v>
      </c>
      <c r="AQ17" s="111">
        <f ca="1">AR17+RAND()</f>
        <v>2.6204255690302438</v>
      </c>
      <c r="AR17" s="111">
        <f>AR13</f>
        <v>2</v>
      </c>
      <c r="AS17" s="78">
        <f ca="1">ROUNDUP(AP17*AQ17,0)</f>
        <v>69</v>
      </c>
      <c r="AT17" s="78">
        <f ca="1">RAND()</f>
        <v>0.43173913749063397</v>
      </c>
      <c r="AU17" s="78">
        <f ca="1">INDEX($AS$3:$AS$30,MATCH(SMALL($AT$3:$AT$30,ROWS(AT$3:AT17)),$AT$3:$AT$30,0))</f>
        <v>31</v>
      </c>
      <c r="AV17" s="78">
        <f ca="1">SMALL($AS$3:$AS$30,ROWS(AV$3:AV17))</f>
        <v>48</v>
      </c>
      <c r="AW17" s="86">
        <f ca="1">VLOOKUP(SMALL($BB$17:$BB$30,AX17),$BB$17:$BC$30,2,0)</f>
        <v>69</v>
      </c>
      <c r="AX17" s="86">
        <f>2+AX13</f>
        <v>8</v>
      </c>
      <c r="BA17" s="86">
        <v>15</v>
      </c>
      <c r="BB17" s="86">
        <f ca="1">RAND()</f>
        <v>0.72216820252780289</v>
      </c>
      <c r="BC17" s="86">
        <f ca="1">AV17</f>
        <v>48</v>
      </c>
    </row>
    <row r="18" spans="1:63" ht="16.5" x14ac:dyDescent="0.3">
      <c r="A18" s="9">
        <v>16</v>
      </c>
      <c r="B18" s="101">
        <v>17</v>
      </c>
      <c r="C18" s="102">
        <v>48</v>
      </c>
      <c r="D18" s="103">
        <v>33</v>
      </c>
      <c r="E18" s="156">
        <v>35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30.61689181984946</v>
      </c>
      <c r="AP18" s="89">
        <f ca="1">SMALL($AO$3:$AO$30,ROWS(AO$3:AO18))</f>
        <v>26.35346336465</v>
      </c>
      <c r="AQ18" s="111">
        <f ca="1">AR18+RAND()</f>
        <v>1.1380703128289265</v>
      </c>
      <c r="AR18" s="111">
        <f>AR14</f>
        <v>1</v>
      </c>
      <c r="AS18" s="78">
        <f ca="1">ROUNDUP(AP18*AQ18,0)</f>
        <v>30</v>
      </c>
      <c r="AT18" s="78">
        <f ca="1">RAND()</f>
        <v>0.8995280278250658</v>
      </c>
      <c r="AU18" s="78">
        <f ca="1">INDEX($AS$3:$AS$30,MATCH(SMALL($AT$3:$AT$30,ROWS(AT$3:AT18)),$AT$3:$AT$30,0))</f>
        <v>29</v>
      </c>
      <c r="AV18" s="78">
        <f ca="1">SMALL($AS$3:$AS$30,ROWS(AV$3:AV18))</f>
        <v>49</v>
      </c>
      <c r="AW18" s="86">
        <f ca="1">VLOOKUP(SMALL($BB$3:$BB$16,AX18),$BB$3:$BC$30,2,0)</f>
        <v>45</v>
      </c>
      <c r="AX18" s="86">
        <f>2+AX14</f>
        <v>8</v>
      </c>
      <c r="BA18" s="86">
        <v>16</v>
      </c>
      <c r="BB18" s="86">
        <f ca="1">RAND()</f>
        <v>0.37055365047865774</v>
      </c>
      <c r="BC18" s="86">
        <f ca="1">AV18</f>
        <v>49</v>
      </c>
    </row>
    <row r="19" spans="1:63" ht="16.5" x14ac:dyDescent="0.3">
      <c r="A19" s="9">
        <v>17</v>
      </c>
      <c r="B19" s="101">
        <v>50</v>
      </c>
      <c r="C19" s="102">
        <v>48</v>
      </c>
      <c r="D19" s="103">
        <v>47</v>
      </c>
      <c r="E19" s="156">
        <v>39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34.030200455865796</v>
      </c>
      <c r="AP19" s="89">
        <f ca="1">SMALL($AO$3:$AO$30,ROWS(AO$3:AO19))</f>
        <v>26.408586127478742</v>
      </c>
      <c r="AQ19" s="111">
        <f ca="1">AR19+RAND()</f>
        <v>1.4358715796653838</v>
      </c>
      <c r="AR19" s="111">
        <f>AR15</f>
        <v>1</v>
      </c>
      <c r="AS19" s="78">
        <f ca="1">ROUNDUP(AP19*AQ19,0)</f>
        <v>38</v>
      </c>
      <c r="AT19" s="78">
        <f ca="1">RAND()</f>
        <v>0.68048961884788328</v>
      </c>
      <c r="AU19" s="78">
        <f ca="1">INDEX($AS$3:$AS$30,MATCH(SMALL($AT$3:$AT$30,ROWS(AT$3:AT19)),$AT$3:$AT$30,0))</f>
        <v>20</v>
      </c>
      <c r="AV19" s="78">
        <f ca="1">SMALL($AS$3:$AS$30,ROWS(AV$3:AV19))</f>
        <v>50</v>
      </c>
      <c r="AW19" s="86">
        <f ca="1">VLOOKUP(SMALL($BB$3:$BB$16,AX19),$BB$3:$BC$30,2,0)</f>
        <v>29</v>
      </c>
      <c r="AX19" s="86">
        <f>2+AX15</f>
        <v>9</v>
      </c>
      <c r="BA19" s="86">
        <v>17</v>
      </c>
      <c r="BB19" s="86">
        <f ca="1">RAND()</f>
        <v>0.552499320962614</v>
      </c>
      <c r="BC19" s="86">
        <f ca="1">AV19</f>
        <v>50</v>
      </c>
    </row>
    <row r="20" spans="1:63" ht="16.5" x14ac:dyDescent="0.3">
      <c r="A20" s="9">
        <v>18</v>
      </c>
      <c r="B20" s="101">
        <v>35</v>
      </c>
      <c r="C20" s="102">
        <v>50</v>
      </c>
      <c r="D20" s="103">
        <v>55</v>
      </c>
      <c r="E20" s="156">
        <v>50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30.201450417581661</v>
      </c>
      <c r="AP20" s="89">
        <f ca="1">SMALL($AO$3:$AO$30,ROWS(AO$3:AO20))</f>
        <v>26.704914519875924</v>
      </c>
      <c r="AQ20" s="111">
        <f ca="1">AR20+RAND()</f>
        <v>1.8061060334526966</v>
      </c>
      <c r="AR20" s="111">
        <f>AR16</f>
        <v>1.5</v>
      </c>
      <c r="AS20" s="78">
        <f ca="1">ROUNDUP(AP20*AQ20,0)</f>
        <v>49</v>
      </c>
      <c r="AT20" s="78">
        <f ca="1">RAND()</f>
        <v>3.9840711365479398E-2</v>
      </c>
      <c r="AU20" s="78">
        <f ca="1">INDEX($AS$3:$AS$30,MATCH(SMALL($AT$3:$AT$30,ROWS(AT$3:AT20)),$AT$3:$AT$30,0))</f>
        <v>48</v>
      </c>
      <c r="AV20" s="78">
        <f ca="1">SMALL($AS$3:$AS$30,ROWS(AV$3:AV20))</f>
        <v>54</v>
      </c>
      <c r="AW20" s="86">
        <f ca="1">VLOOKUP(SMALL($BB$17:$BB$30,AX20),$BB$17:$BC$30,2,0)</f>
        <v>54</v>
      </c>
      <c r="AX20" s="86">
        <f>2+AX16</f>
        <v>9</v>
      </c>
      <c r="BA20" s="86">
        <v>18</v>
      </c>
      <c r="BB20" s="86">
        <f ca="1">RAND()</f>
        <v>0.34815553594271442</v>
      </c>
      <c r="BC20" s="86">
        <f ca="1">AV20</f>
        <v>54</v>
      </c>
    </row>
    <row r="21" spans="1:63" ht="16.5" x14ac:dyDescent="0.3">
      <c r="A21" s="9">
        <v>19</v>
      </c>
      <c r="B21" s="101">
        <v>46</v>
      </c>
      <c r="C21" s="102">
        <v>52</v>
      </c>
      <c r="D21" s="103">
        <v>78</v>
      </c>
      <c r="E21" s="156">
        <v>59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25.693537780531774</v>
      </c>
      <c r="AP21" s="89">
        <f ca="1">SMALL($AO$3:$AO$30,ROWS(AO$3:AO21))</f>
        <v>27.051298978646763</v>
      </c>
      <c r="AQ21" s="111">
        <f ca="1">AR21+RAND()</f>
        <v>2.6251726678702316</v>
      </c>
      <c r="AR21" s="111">
        <f>AR17</f>
        <v>2</v>
      </c>
      <c r="AS21" s="78">
        <f ca="1">ROUNDUP(AP21*AQ21,0)</f>
        <v>72</v>
      </c>
      <c r="AT21" s="78">
        <f ca="1">RAND()</f>
        <v>0.97482762738734319</v>
      </c>
      <c r="AU21" s="78">
        <f ca="1">INDEX($AS$3:$AS$30,MATCH(SMALL($AT$3:$AT$30,ROWS(AT$3:AT21)),$AT$3:$AT$30,0))</f>
        <v>57</v>
      </c>
      <c r="AV21" s="78">
        <f ca="1">SMALL($AS$3:$AS$30,ROWS(AV$3:AV21))</f>
        <v>55</v>
      </c>
      <c r="AW21" s="86">
        <f ca="1">VLOOKUP(SMALL($BB$17:$BB$30,AX21),$BB$17:$BC$30,2,0)</f>
        <v>49</v>
      </c>
      <c r="AX21" s="86">
        <f>2+AX17</f>
        <v>10</v>
      </c>
      <c r="BA21" s="86">
        <v>19</v>
      </c>
      <c r="BB21" s="86">
        <f ca="1">RAND()</f>
        <v>3.8020148896262262E-2</v>
      </c>
      <c r="BC21" s="86">
        <f ca="1">AV21</f>
        <v>55</v>
      </c>
    </row>
    <row r="22" spans="1:63" ht="16.5" x14ac:dyDescent="0.3">
      <c r="A22" s="9">
        <v>20</v>
      </c>
      <c r="B22" s="101">
        <v>78</v>
      </c>
      <c r="C22" s="102">
        <v>52</v>
      </c>
      <c r="D22" s="103">
        <v>43</v>
      </c>
      <c r="E22" s="156">
        <v>33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21.422550366246206</v>
      </c>
      <c r="AP22" s="89">
        <f ca="1">SMALL($AO$3:$AO$30,ROWS(AO$3:AO22))</f>
        <v>27.971891098406406</v>
      </c>
      <c r="AQ22" s="111">
        <f ca="1">AR22+RAND()</f>
        <v>1.7766027796758834</v>
      </c>
      <c r="AR22" s="111">
        <f>AR18</f>
        <v>1</v>
      </c>
      <c r="AS22" s="78">
        <f ca="1">ROUNDUP(AP22*AQ22,0)</f>
        <v>50</v>
      </c>
      <c r="AT22" s="78">
        <f ca="1">RAND()</f>
        <v>0.99649201871860282</v>
      </c>
      <c r="AU22" s="78">
        <f ca="1">INDEX($AS$3:$AS$30,MATCH(SMALL($AT$3:$AT$30,ROWS(AT$3:AT22)),$AT$3:$AT$30,0))</f>
        <v>45</v>
      </c>
      <c r="AV22" s="78">
        <f ca="1">SMALL($AS$3:$AS$30,ROWS(AV$3:AV22))</f>
        <v>56</v>
      </c>
      <c r="AW22" s="86">
        <f ca="1">VLOOKUP(SMALL($BB$3:$BB$16,AX22),$BB$3:$BC$30,2,0)</f>
        <v>34</v>
      </c>
      <c r="AX22" s="86">
        <f>2+AX18</f>
        <v>10</v>
      </c>
      <c r="BA22" s="86">
        <v>20</v>
      </c>
      <c r="BB22" s="86">
        <f ca="1">RAND()</f>
        <v>0.9846253119045022</v>
      </c>
      <c r="BC22" s="86">
        <f ca="1">AV22</f>
        <v>56</v>
      </c>
    </row>
    <row r="23" spans="1:63" ht="16.5" x14ac:dyDescent="0.3">
      <c r="A23" s="9">
        <v>21</v>
      </c>
      <c r="B23" s="101">
        <v>38</v>
      </c>
      <c r="C23" s="102">
        <v>55</v>
      </c>
      <c r="D23" s="103">
        <v>32</v>
      </c>
      <c r="E23" s="156">
        <v>38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17.857045308620322</v>
      </c>
      <c r="AP23" s="89">
        <f ca="1">SMALL($AO$3:$AO$30,ROWS(AO$3:AO23))</f>
        <v>28.049843272666745</v>
      </c>
      <c r="AQ23" s="111">
        <f ca="1">AR23+RAND()</f>
        <v>1.9928429390345632</v>
      </c>
      <c r="AR23" s="111">
        <f>AR19</f>
        <v>1</v>
      </c>
      <c r="AS23" s="78">
        <f ca="1">ROUNDUP(AP23*AQ23,0)</f>
        <v>56</v>
      </c>
      <c r="AT23" s="78">
        <f ca="1">RAND()</f>
        <v>8.7985167103249662E-2</v>
      </c>
      <c r="AU23" s="78">
        <f ca="1">INDEX($AS$3:$AS$30,MATCH(SMALL($AT$3:$AT$30,ROWS(AT$3:AT23)),$AT$3:$AT$30,0))</f>
        <v>38</v>
      </c>
      <c r="AV23" s="78">
        <f ca="1">SMALL($AS$3:$AS$30,ROWS(AV$3:AV23))</f>
        <v>56</v>
      </c>
      <c r="AW23" s="86">
        <f ca="1">VLOOKUP(SMALL($BB$3:$BB$16,AX23),$BB$3:$BC$30,2,0)</f>
        <v>43</v>
      </c>
      <c r="AX23" s="86">
        <f>2+AX19</f>
        <v>11</v>
      </c>
      <c r="BA23" s="86">
        <v>21</v>
      </c>
      <c r="BB23" s="86">
        <f ca="1">RAND()</f>
        <v>7.659694899505054E-2</v>
      </c>
      <c r="BC23" s="86">
        <f ca="1">AV23</f>
        <v>56</v>
      </c>
    </row>
    <row r="24" spans="1:63" ht="16.5" x14ac:dyDescent="0.3">
      <c r="A24" s="9">
        <v>22</v>
      </c>
      <c r="B24" s="101">
        <v>39</v>
      </c>
      <c r="C24" s="102">
        <v>59</v>
      </c>
      <c r="D24" s="103">
        <v>60</v>
      </c>
      <c r="E24" s="156">
        <v>52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29.292293877405264</v>
      </c>
      <c r="AP24" s="89">
        <f ca="1">SMALL($AO$3:$AO$30,ROWS(AO$3:AO24))</f>
        <v>29.151983085227961</v>
      </c>
      <c r="AQ24" s="111">
        <f ca="1">AR24+RAND()</f>
        <v>1.6281815571304354</v>
      </c>
      <c r="AR24" s="111">
        <f>AR20</f>
        <v>1.5</v>
      </c>
      <c r="AS24" s="78">
        <f ca="1">ROUNDUP(AP24*AQ24,0)</f>
        <v>48</v>
      </c>
      <c r="AT24" s="78">
        <f ca="1">RAND()</f>
        <v>0.59671481143683025</v>
      </c>
      <c r="AU24" s="78">
        <f ca="1">INDEX($AS$3:$AS$30,MATCH(SMALL($AT$3:$AT$30,ROWS(AT$3:AT24)),$AT$3:$AT$30,0))</f>
        <v>59</v>
      </c>
      <c r="AV24" s="78">
        <f ca="1">SMALL($AS$3:$AS$30,ROWS(AV$3:AV24))</f>
        <v>57</v>
      </c>
      <c r="AW24" s="86">
        <f ca="1">VLOOKUP(SMALL($BB$17:$BB$30,AX24),$BB$17:$BC$30,2,0)</f>
        <v>50</v>
      </c>
      <c r="AX24" s="86">
        <f>2+AX20</f>
        <v>11</v>
      </c>
      <c r="BA24" s="86">
        <v>22</v>
      </c>
      <c r="BB24" s="86">
        <f ca="1">RAND()</f>
        <v>6.4411014600703531E-2</v>
      </c>
      <c r="BC24" s="86">
        <f ca="1">AV24</f>
        <v>57</v>
      </c>
    </row>
    <row r="25" spans="1:63" ht="16.5" x14ac:dyDescent="0.3">
      <c r="A25" s="9">
        <v>23</v>
      </c>
      <c r="B25" s="101">
        <v>45</v>
      </c>
      <c r="C25" s="102">
        <v>60</v>
      </c>
      <c r="D25" s="103">
        <v>71</v>
      </c>
      <c r="E25" s="156">
        <v>60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17.404293953548219</v>
      </c>
      <c r="AP25" s="89">
        <f ca="1">SMALL($AO$3:$AO$30,ROWS(AO$3:AO25))</f>
        <v>29.292293877405264</v>
      </c>
      <c r="AQ25" s="111">
        <f ca="1">AR25+RAND()</f>
        <v>2.0102149911886271</v>
      </c>
      <c r="AR25" s="111">
        <f>AR21</f>
        <v>2</v>
      </c>
      <c r="AS25" s="78">
        <f ca="1">ROUNDUP(AP25*AQ25,0)</f>
        <v>59</v>
      </c>
      <c r="AT25" s="78">
        <f ca="1">RAND()</f>
        <v>0.71484919941160296</v>
      </c>
      <c r="AU25" s="78">
        <f ca="1">INDEX($AS$3:$AS$30,MATCH(SMALL($AT$3:$AT$30,ROWS(AT$3:AT25)),$AT$3:$AT$30,0))</f>
        <v>55</v>
      </c>
      <c r="AV25" s="78">
        <f ca="1">SMALL($AS$3:$AS$30,ROWS(AV$3:AV25))</f>
        <v>59</v>
      </c>
      <c r="AW25" s="86">
        <f ca="1">VLOOKUP(SMALL($BB$17:$BB$30,AX25),$BB$17:$BC$30,2,0)</f>
        <v>48</v>
      </c>
      <c r="AX25" s="86">
        <f>2+AX21</f>
        <v>12</v>
      </c>
      <c r="BA25" s="86">
        <v>23</v>
      </c>
      <c r="BB25" s="86">
        <f ca="1">RAND()</f>
        <v>0.24359809601872828</v>
      </c>
      <c r="BC25" s="86">
        <f ca="1">AV25</f>
        <v>59</v>
      </c>
    </row>
    <row r="26" spans="1:63" ht="16.5" x14ac:dyDescent="0.3">
      <c r="A26" s="9">
        <v>24</v>
      </c>
      <c r="B26" s="101">
        <v>66</v>
      </c>
      <c r="C26" s="102">
        <v>64</v>
      </c>
      <c r="D26" s="103">
        <v>39</v>
      </c>
      <c r="E26" s="156">
        <v>45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29.449810791699047</v>
      </c>
      <c r="AP26" s="89">
        <f ca="1">SMALL($AO$3:$AO$30,ROWS(AO$3:AO26))</f>
        <v>29.449810791699047</v>
      </c>
      <c r="AQ26" s="111">
        <f ca="1">AR26+RAND()</f>
        <v>1.8929644131250136</v>
      </c>
      <c r="AR26" s="111">
        <f>AR22</f>
        <v>1</v>
      </c>
      <c r="AS26" s="78">
        <f ca="1">ROUNDUP(AP26*AQ26,0)</f>
        <v>56</v>
      </c>
      <c r="AT26" s="78">
        <f ca="1">RAND()</f>
        <v>5.0704620053253713E-2</v>
      </c>
      <c r="AU26" s="78">
        <f ca="1">INDEX($AS$3:$AS$30,MATCH(SMALL($AT$3:$AT$30,ROWS(AT$3:AT26)),$AT$3:$AT$30,0))</f>
        <v>30</v>
      </c>
      <c r="AV26" s="78">
        <f ca="1">SMALL($AS$3:$AS$30,ROWS(AV$3:AV26))</f>
        <v>60</v>
      </c>
      <c r="AW26" s="86">
        <f ca="1">VLOOKUP(SMALL($BB$3:$BB$16,AX26),$BB$3:$BC$30,2,0)</f>
        <v>30</v>
      </c>
      <c r="AX26" s="86">
        <f>2+AX22</f>
        <v>12</v>
      </c>
      <c r="BA26" s="86">
        <v>24</v>
      </c>
      <c r="BB26" s="86">
        <f ca="1">RAND()</f>
        <v>0.12018768584239758</v>
      </c>
      <c r="BC26" s="86">
        <f ca="1">AV26</f>
        <v>60</v>
      </c>
    </row>
    <row r="27" spans="1:63" ht="16.5" x14ac:dyDescent="0.3">
      <c r="A27" s="9">
        <v>25</v>
      </c>
      <c r="B27" s="101">
        <v>40</v>
      </c>
      <c r="C27" s="102">
        <v>66</v>
      </c>
      <c r="D27" s="103">
        <v>59</v>
      </c>
      <c r="E27" s="156">
        <v>39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23.756294254900027</v>
      </c>
      <c r="AP27" s="89">
        <f ca="1">SMALL($AO$3:$AO$30,ROWS(AO$3:AO27))</f>
        <v>30.201450417581661</v>
      </c>
      <c r="AQ27" s="111">
        <f ca="1">AR27+RAND()</f>
        <v>1.5361185913298365</v>
      </c>
      <c r="AR27" s="111">
        <f>AR23</f>
        <v>1</v>
      </c>
      <c r="AS27" s="78">
        <f ca="1">ROUNDUP(AP27*AQ27,0)</f>
        <v>47</v>
      </c>
      <c r="AT27" s="78">
        <f ca="1">RAND()</f>
        <v>0.25680513770671398</v>
      </c>
      <c r="AU27" s="78">
        <f ca="1">INDEX($AS$3:$AS$30,MATCH(SMALL($AT$3:$AT$30,ROWS(AT$3:AT27)),$AT$3:$AT$30,0))</f>
        <v>30</v>
      </c>
      <c r="AV27" s="78">
        <f ca="1">SMALL($AS$3:$AS$30,ROWS(AV$3:AV27))</f>
        <v>63</v>
      </c>
      <c r="AW27" s="86">
        <f ca="1">VLOOKUP(SMALL($BB$3:$BB$16,AX27),$BB$3:$BC$30,2,0)</f>
        <v>23</v>
      </c>
      <c r="AX27" s="86">
        <f>2+AX23</f>
        <v>13</v>
      </c>
      <c r="BA27" s="86">
        <v>25</v>
      </c>
      <c r="BB27" s="86">
        <f ca="1">RAND()</f>
        <v>0.87113673331865815</v>
      </c>
      <c r="BC27" s="86">
        <f ca="1">AV27</f>
        <v>63</v>
      </c>
    </row>
    <row r="28" spans="1:63" ht="16.5" x14ac:dyDescent="0.3">
      <c r="A28" s="9">
        <v>26</v>
      </c>
      <c r="B28" s="101">
        <v>43</v>
      </c>
      <c r="C28" s="102">
        <v>71</v>
      </c>
      <c r="D28" s="103">
        <v>52</v>
      </c>
      <c r="E28" s="156">
        <v>52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26.088359506145984</v>
      </c>
      <c r="AP28" s="89">
        <f ca="1">SMALL($AO$3:$AO$30,ROWS(AO$3:AO28))</f>
        <v>30.253607499090471</v>
      </c>
      <c r="AQ28" s="111">
        <f ca="1">AR28+RAND()</f>
        <v>1.9533030053127676</v>
      </c>
      <c r="AR28" s="111">
        <f>AR24</f>
        <v>1.5</v>
      </c>
      <c r="AS28" s="78">
        <f ca="1">ROUNDUP(AP28*AQ28,0)</f>
        <v>60</v>
      </c>
      <c r="AT28" s="78">
        <f ca="1">RAND()</f>
        <v>0.17824106145828444</v>
      </c>
      <c r="AU28" s="78">
        <f ca="1">INDEX($AS$3:$AS$30,MATCH(SMALL($AT$3:$AT$30,ROWS(AT$3:AT28)),$AT$3:$AT$30,0))</f>
        <v>43</v>
      </c>
      <c r="AV28" s="78">
        <f ca="1">SMALL($AS$3:$AS$30,ROWS(AV$3:AV28))</f>
        <v>64</v>
      </c>
      <c r="AW28" s="86">
        <f ca="1">VLOOKUP(SMALL($BB$17:$BB$30,AX28),$BB$17:$BC$30,2,0)</f>
        <v>63</v>
      </c>
      <c r="AX28" s="86">
        <f>2+AX24</f>
        <v>13</v>
      </c>
      <c r="BA28" s="86">
        <v>26</v>
      </c>
      <c r="BB28" s="86">
        <f ca="1">RAND()</f>
        <v>0.18497181405193786</v>
      </c>
      <c r="BC28" s="86">
        <f ca="1">AV28</f>
        <v>64</v>
      </c>
    </row>
    <row r="29" spans="1:63" ht="16.5" x14ac:dyDescent="0.3">
      <c r="A29" s="9">
        <v>27</v>
      </c>
      <c r="B29" s="101">
        <v>55</v>
      </c>
      <c r="C29" s="102">
        <v>78</v>
      </c>
      <c r="D29" s="103">
        <v>89</v>
      </c>
      <c r="E29" s="156">
        <v>89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29.151983085227961</v>
      </c>
      <c r="AP29" s="89">
        <f ca="1">SMALL($AO$3:$AO$30,ROWS(AO$3:AO29))</f>
        <v>30.61689181984946</v>
      </c>
      <c r="AQ29" s="111">
        <f ca="1">AR29+RAND()</f>
        <v>2.0637313109522126</v>
      </c>
      <c r="AR29" s="111">
        <f>AR25</f>
        <v>2</v>
      </c>
      <c r="AS29" s="78">
        <f ca="1">ROUNDUP(AP29*AQ29,0)</f>
        <v>64</v>
      </c>
      <c r="AT29" s="78">
        <f ca="1">RAND()</f>
        <v>0.12755736118473349</v>
      </c>
      <c r="AU29" s="78">
        <f ca="1">INDEX($AS$3:$AS$30,MATCH(SMALL($AT$3:$AT$30,ROWS(AT$3:AT29)),$AT$3:$AT$30,0))</f>
        <v>72</v>
      </c>
      <c r="AV29" s="78">
        <f ca="1">SMALL($AS$3:$AS$30,ROWS(AV$3:AV29))</f>
        <v>69</v>
      </c>
      <c r="AW29" s="86">
        <f ca="1">VLOOKUP(SMALL($BB$17:$BB$30,AX29),$BB$17:$BC$30,2,0)</f>
        <v>56</v>
      </c>
      <c r="AX29" s="86">
        <f>2+AX25</f>
        <v>14</v>
      </c>
      <c r="BA29" s="86">
        <v>27</v>
      </c>
      <c r="BB29" s="86">
        <f ca="1">RAND()</f>
        <v>0.28747914925028262</v>
      </c>
      <c r="BC29" s="86">
        <f ca="1">AV29</f>
        <v>69</v>
      </c>
    </row>
    <row r="30" spans="1:63" ht="16.5" x14ac:dyDescent="0.3">
      <c r="A30" s="9">
        <v>28</v>
      </c>
      <c r="B30" s="101">
        <v>48</v>
      </c>
      <c r="C30" s="102">
        <v>89</v>
      </c>
      <c r="D30" s="103">
        <v>40</v>
      </c>
      <c r="E30" s="156">
        <v>43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26.408586127478742</v>
      </c>
      <c r="AP30" s="89">
        <f ca="1">SMALL($AO$3:$AO$30,ROWS(AO$3:AO30))</f>
        <v>34.030200455865796</v>
      </c>
      <c r="AQ30" s="111">
        <f ca="1">AR30+RAND()</f>
        <v>1.253676822377503</v>
      </c>
      <c r="AR30" s="111">
        <f>AR26</f>
        <v>1</v>
      </c>
      <c r="AS30" s="78">
        <f ca="1">ROUNDUP(AP30*AQ30,0)</f>
        <v>43</v>
      </c>
      <c r="AT30" s="78">
        <f ca="1">RAND()</f>
        <v>0.93745836469780575</v>
      </c>
      <c r="AU30" s="78">
        <f ca="1">INDEX($AS$3:$AS$30,MATCH(SMALL($AT$3:$AT$30,ROWS(AT$3:AT30)),$AT$3:$AT$30,0))</f>
        <v>50</v>
      </c>
      <c r="AV30" s="78">
        <f ca="1">SMALL($AS$3:$AS$30,ROWS(AV$3:AV30))</f>
        <v>72</v>
      </c>
      <c r="AW30" s="86">
        <f ca="1">VLOOKUP(SMALL($BB$3:$BB$16,AX30),$BB$3:$BC$30,2,0)</f>
        <v>31</v>
      </c>
      <c r="AX30" s="86">
        <f>2+AX26</f>
        <v>14</v>
      </c>
      <c r="BA30" s="86">
        <v>28</v>
      </c>
      <c r="BB30" s="86">
        <f ca="1">RAND()</f>
        <v>0.27835874752905498</v>
      </c>
      <c r="BC30" s="86">
        <f ca="1">AV30</f>
        <v>72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1298</v>
      </c>
      <c r="AT32"/>
      <c r="AU32" s="78">
        <f ca="1">SUM(AU3:AU30)</f>
        <v>1298</v>
      </c>
      <c r="AV32" s="78">
        <f ca="1">SUM(AV3:AV30)</f>
        <v>1298</v>
      </c>
      <c r="AW32" s="78">
        <f ca="1">SUM(AW3:AW30)</f>
        <v>1298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1356</v>
      </c>
      <c r="C88" s="101">
        <f>SUM(C3:C86)</f>
        <v>1356</v>
      </c>
      <c r="D88" s="101">
        <f>SUM(D3:D86)</f>
        <v>1356</v>
      </c>
      <c r="E88" s="101">
        <f>SUM(E3:E86)</f>
        <v>1356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2596</v>
      </c>
      <c r="AT88" s="78">
        <f ca="1">SUM(AT3:AT86)</f>
        <v>14.006086305631758</v>
      </c>
      <c r="AU88" s="78">
        <f ca="1">SUM(AU3:AU86)</f>
        <v>2596</v>
      </c>
      <c r="AV88" s="78">
        <f ca="1">SUM(AV3:AV86)</f>
        <v>2596</v>
      </c>
      <c r="AW88" s="78">
        <f ca="1">SUM(AW3:AW86)</f>
        <v>2596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33</v>
      </c>
      <c r="C98" s="69">
        <f>SUM(C$3:C3)</f>
        <v>17</v>
      </c>
      <c r="D98" s="69">
        <f>SUM(D$3:D3)</f>
        <v>17</v>
      </c>
      <c r="E98" s="69">
        <f>SUM(E$3:E3)</f>
        <v>32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72</v>
      </c>
      <c r="C99" s="69">
        <f>SUM(C$3:C4)</f>
        <v>39</v>
      </c>
      <c r="D99" s="69">
        <f>SUM(D$3:D4)</f>
        <v>55</v>
      </c>
      <c r="E99" s="69">
        <f>SUM(E$3:E4)</f>
        <v>87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124</v>
      </c>
      <c r="C100" s="69">
        <f>SUM(C$3:C5)</f>
        <v>71</v>
      </c>
      <c r="D100" s="69">
        <f>SUM(D$3:D5)</f>
        <v>107</v>
      </c>
      <c r="E100" s="69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167</v>
      </c>
      <c r="C101" s="69">
        <f>SUM(C$3:C6)</f>
        <v>104</v>
      </c>
      <c r="D101" s="69">
        <f>SUM(D$3:D6)</f>
        <v>142</v>
      </c>
      <c r="E101" s="69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199</v>
      </c>
      <c r="C102" s="69">
        <f>SUM(C$3:C7)</f>
        <v>139</v>
      </c>
      <c r="D102" s="69">
        <f>SUM(D$3:D7)</f>
        <v>164</v>
      </c>
      <c r="E102" s="69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221</v>
      </c>
      <c r="C103" s="69">
        <f>SUM(C$3:C8)</f>
        <v>177</v>
      </c>
      <c r="D103" s="69">
        <f>SUM(D$3:D8)</f>
        <v>207</v>
      </c>
      <c r="E103" s="69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268</v>
      </c>
      <c r="C104" s="69">
        <f>SUM(C$3:C9)</f>
        <v>216</v>
      </c>
      <c r="D104" s="69">
        <f>SUM(D$3:D9)</f>
        <v>257</v>
      </c>
      <c r="E104" s="69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357</v>
      </c>
      <c r="C105" s="69">
        <f>SUM(C$3:C10)</f>
        <v>255</v>
      </c>
      <c r="D105" s="69">
        <f>SUM(D$3:D10)</f>
        <v>296</v>
      </c>
      <c r="E105" s="69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409</v>
      </c>
      <c r="C106" s="69">
        <f>SUM(C$3:C11)</f>
        <v>295</v>
      </c>
      <c r="D106" s="69">
        <f>SUM(D$3:D11)</f>
        <v>342</v>
      </c>
      <c r="E106" s="69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480</v>
      </c>
      <c r="C107" s="69">
        <f>SUM(C$3:C12)</f>
        <v>338</v>
      </c>
      <c r="D107" s="69">
        <f>SUM(D$3:D12)</f>
        <v>390</v>
      </c>
      <c r="E107" s="69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525</v>
      </c>
      <c r="C108" s="69">
        <f>SUM(C$3:C13)</f>
        <v>381</v>
      </c>
      <c r="D108" s="69">
        <f>SUM(D$3:D13)</f>
        <v>456</v>
      </c>
      <c r="E108" s="69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589</v>
      </c>
      <c r="C109" s="69">
        <f>SUM(C$3:C14)</f>
        <v>426</v>
      </c>
      <c r="D109" s="69">
        <f>SUM(D$3:D14)</f>
        <v>504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648</v>
      </c>
      <c r="C110" s="69">
        <f>SUM(C$3:C15)</f>
        <v>471</v>
      </c>
      <c r="D110" s="69">
        <f>SUM(D$3:D15)</f>
        <v>549</v>
      </c>
      <c r="E110" s="69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696</v>
      </c>
      <c r="C111" s="69">
        <f>SUM(C$3:C16)</f>
        <v>517</v>
      </c>
      <c r="D111" s="69">
        <f>SUM(D$3:D16)</f>
        <v>594</v>
      </c>
      <c r="E111" s="69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756</v>
      </c>
      <c r="C112" s="69">
        <f>SUM(C$3:C17)</f>
        <v>564</v>
      </c>
      <c r="D112" s="69">
        <f>SUM(D$3:D17)</f>
        <v>658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773</v>
      </c>
      <c r="C113" s="69">
        <f>SUM(C$3:C18)</f>
        <v>612</v>
      </c>
      <c r="D113" s="69">
        <f>SUM(D$3:D18)</f>
        <v>691</v>
      </c>
      <c r="E113" s="69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823</v>
      </c>
      <c r="C114" s="69">
        <f>SUM(C$3:C19)</f>
        <v>660</v>
      </c>
      <c r="D114" s="69">
        <f>SUM(D$3:D19)</f>
        <v>738</v>
      </c>
      <c r="E114" s="69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858</v>
      </c>
      <c r="C115" s="69">
        <f>SUM(C$3:C20)</f>
        <v>710</v>
      </c>
      <c r="D115" s="69">
        <f>SUM(D$3:D20)</f>
        <v>793</v>
      </c>
      <c r="E115" s="69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904</v>
      </c>
      <c r="C116" s="69">
        <f>SUM(C$3:C21)</f>
        <v>762</v>
      </c>
      <c r="D116" s="69">
        <f>SUM(D$3:D21)</f>
        <v>871</v>
      </c>
      <c r="E116" s="69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982</v>
      </c>
      <c r="C117" s="69">
        <f>SUM(C$3:C22)</f>
        <v>814</v>
      </c>
      <c r="D117" s="69">
        <f>SUM(D$3:D22)</f>
        <v>914</v>
      </c>
      <c r="E117" s="69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1020</v>
      </c>
      <c r="C118" s="69">
        <f>SUM(C$3:C23)</f>
        <v>869</v>
      </c>
      <c r="D118" s="69">
        <f>SUM(D$3:D23)</f>
        <v>946</v>
      </c>
      <c r="E118" s="69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1059</v>
      </c>
      <c r="C119" s="69">
        <f>SUM(C$3:C24)</f>
        <v>928</v>
      </c>
      <c r="D119" s="69">
        <f>SUM(D$3:D24)</f>
        <v>1006</v>
      </c>
      <c r="E119" s="69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1104</v>
      </c>
      <c r="C120" s="69">
        <f>SUM(C$3:C25)</f>
        <v>988</v>
      </c>
      <c r="D120" s="69">
        <f>SUM(D$3:D25)</f>
        <v>1077</v>
      </c>
      <c r="E120" s="69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1170</v>
      </c>
      <c r="C121" s="69">
        <f>SUM(C$3:C26)</f>
        <v>1052</v>
      </c>
      <c r="D121" s="69">
        <f>SUM(D$3:D26)</f>
        <v>1116</v>
      </c>
      <c r="E121" s="69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1210</v>
      </c>
      <c r="C122" s="69">
        <f>SUM(C$3:C27)</f>
        <v>1118</v>
      </c>
      <c r="D122" s="69">
        <f>SUM(D$3:D27)</f>
        <v>1175</v>
      </c>
      <c r="E122" s="69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1253</v>
      </c>
      <c r="C123" s="69">
        <f>SUM(C$3:C28)</f>
        <v>1189</v>
      </c>
      <c r="D123" s="69">
        <f>SUM(D$3:D28)</f>
        <v>1227</v>
      </c>
      <c r="E123" s="69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1308</v>
      </c>
      <c r="C124" s="69">
        <f>SUM(C$3:C29)</f>
        <v>1267</v>
      </c>
      <c r="D124" s="69">
        <f>SUM(D$3:D29)</f>
        <v>1316</v>
      </c>
      <c r="E124" s="69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1356</v>
      </c>
      <c r="C125" s="69">
        <f>SUM(C$3:C30)</f>
        <v>1356</v>
      </c>
      <c r="D125" s="69">
        <f>SUM(D$3:D30)</f>
        <v>1356</v>
      </c>
      <c r="E125" s="69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86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181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86" t="s">
        <v>122</v>
      </c>
      <c r="F2" s="95" t="str">
        <f>G2&amp;" - "&amp;H2</f>
        <v>18 - 24</v>
      </c>
      <c r="G2" s="180">
        <f>Y4</f>
        <v>18</v>
      </c>
      <c r="H2" s="97">
        <f>G2+$Y$3</f>
        <v>24</v>
      </c>
      <c r="I2" s="151">
        <f>COUNTIF($B$3:$B$86, "&lt;"&amp;H2)</f>
        <v>1</v>
      </c>
      <c r="J2" s="98">
        <f>I2</f>
        <v>1</v>
      </c>
      <c r="K2" s="99">
        <f>J2/$J$15</f>
        <v>3.5714285714285712E-2</v>
      </c>
      <c r="L2" s="100">
        <f>I2/$J$15</f>
        <v>3.5714285714285712E-2</v>
      </c>
      <c r="N2" s="179" t="s">
        <v>12</v>
      </c>
      <c r="O2" s="178">
        <f>AVERAGE($B$3:$B$86)</f>
        <v>49.821428571428569</v>
      </c>
      <c r="P2" s="178">
        <f>AVERAGE($B$3:$B$86)</f>
        <v>49.821428571428569</v>
      </c>
      <c r="Q2" s="178">
        <f>AVERAGE($B$3:$B$86)</f>
        <v>49.821428571428569</v>
      </c>
      <c r="R2" s="178">
        <f>AVERAGE($D$3:$D$86)</f>
        <v>49.821428571428569</v>
      </c>
      <c r="V2" s="86" t="s">
        <v>101</v>
      </c>
      <c r="Y2" s="86">
        <f>ROUND(O6/10,0)</f>
        <v>6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40</v>
      </c>
      <c r="C3" s="102">
        <v>18</v>
      </c>
      <c r="D3" s="103">
        <v>18</v>
      </c>
      <c r="E3" s="156">
        <v>49</v>
      </c>
      <c r="F3" s="105" t="str">
        <f>G3&amp;" - "&amp;H3</f>
        <v>24 - 30</v>
      </c>
      <c r="G3" s="106">
        <f>H2</f>
        <v>24</v>
      </c>
      <c r="H3" s="107">
        <f>G3+$Y$3</f>
        <v>30</v>
      </c>
      <c r="I3" s="151">
        <f>COUNTIF($B$3:$B$86, "&lt;"&amp;H3)</f>
        <v>3</v>
      </c>
      <c r="J3" s="173">
        <f>I3-I2</f>
        <v>2</v>
      </c>
      <c r="K3" s="137">
        <f>J3/$J$15</f>
        <v>7.1428571428571425E-2</v>
      </c>
      <c r="L3" s="110">
        <f>I3/$J$15</f>
        <v>0.10714285714285714</v>
      </c>
      <c r="N3" s="143" t="s">
        <v>98</v>
      </c>
      <c r="O3" s="149">
        <f>MEDIAN(B$3:B$86)</f>
        <v>51</v>
      </c>
      <c r="P3" s="149">
        <f>MEDIAN(C$3:C$86)</f>
        <v>51</v>
      </c>
      <c r="Q3" s="149">
        <f>MEDIAN(D$3:D$86)</f>
        <v>51</v>
      </c>
      <c r="R3" s="149">
        <f>MEDIAN(E$3:E$86)</f>
        <v>51</v>
      </c>
      <c r="V3" s="86" t="s">
        <v>102</v>
      </c>
      <c r="Y3" s="86">
        <f>ROUND(Y2,-LEN(Y2)+1)</f>
        <v>6</v>
      </c>
      <c r="AN3" s="89">
        <v>1</v>
      </c>
      <c r="AO3" s="89">
        <f ca="1">ABS(_xlfn.NORM.INV(RAND(),$AQ$1,$AS$1))</f>
        <v>22.777274986972557</v>
      </c>
      <c r="AP3" s="89">
        <f ca="1">SMALL($AO$3:$AO$30,ROWS(AO$3:AO3))</f>
        <v>14.524450180791247</v>
      </c>
      <c r="AQ3" s="111">
        <f ca="1">AR3+RAND()</f>
        <v>1.4510813757408876</v>
      </c>
      <c r="AR3" s="111">
        <v>1</v>
      </c>
      <c r="AS3" s="78">
        <f ca="1">ROUNDUP(AP3*AQ3,0)</f>
        <v>22</v>
      </c>
      <c r="AT3" s="78">
        <f ca="1">RAND()</f>
        <v>0.75892807251132277</v>
      </c>
      <c r="AU3" s="78">
        <f ca="1">INDEX($AS$3:$AS$30,MATCH(SMALL($AT$3:$AT$30,ROWS(AT$3:AT3)),$AT$3:$AT$30,0))</f>
        <v>84</v>
      </c>
      <c r="AV3" s="78">
        <f ca="1">SMALL($AS$3:$AS$30,ROWS(AV$3:AV3))</f>
        <v>22</v>
      </c>
      <c r="AW3" s="86">
        <f ca="1">VLOOKUP(SMALL($BB$3:$BB$16,AX3),$BB$3:$BC$30,2,0)</f>
        <v>27</v>
      </c>
      <c r="AX3" s="86">
        <v>1</v>
      </c>
      <c r="BA3" s="86">
        <v>1</v>
      </c>
      <c r="BB3" s="86">
        <f ca="1">RAND()</f>
        <v>0.63395478274399319</v>
      </c>
      <c r="BC3" s="86">
        <f ca="1">AV3</f>
        <v>22</v>
      </c>
    </row>
    <row r="4" spans="1:55" ht="17.25" thickBot="1" x14ac:dyDescent="0.35">
      <c r="A4" s="9">
        <v>2</v>
      </c>
      <c r="B4" s="101">
        <v>53</v>
      </c>
      <c r="C4" s="102">
        <v>25</v>
      </c>
      <c r="D4" s="103">
        <v>30</v>
      </c>
      <c r="E4" s="156">
        <v>54</v>
      </c>
      <c r="F4" s="105" t="str">
        <f>G4&amp;" - "&amp;H4</f>
        <v>30 - 36</v>
      </c>
      <c r="G4" s="106">
        <f>H3</f>
        <v>30</v>
      </c>
      <c r="H4" s="107">
        <f>G4+$Y$3</f>
        <v>36</v>
      </c>
      <c r="I4" s="151">
        <f>COUNTIF($B$3:$B$86, "&lt;"&amp;H4)</f>
        <v>6</v>
      </c>
      <c r="J4" s="173">
        <f>I4-I3</f>
        <v>3</v>
      </c>
      <c r="K4" s="137">
        <f>J4/$J$15</f>
        <v>0.10714285714285714</v>
      </c>
      <c r="L4" s="110">
        <f>I4/$J$15</f>
        <v>0.21428571428571427</v>
      </c>
      <c r="N4" s="177" t="s">
        <v>13</v>
      </c>
      <c r="O4" s="176">
        <f>MAX(B$3:B$86)</f>
        <v>81</v>
      </c>
      <c r="P4" s="176">
        <f>MAX(C$3:C$86)</f>
        <v>81</v>
      </c>
      <c r="Q4" s="176">
        <f>MAX(D$3:D$86)</f>
        <v>81</v>
      </c>
      <c r="R4" s="176">
        <f>MAX(E$3:E$86)</f>
        <v>81</v>
      </c>
      <c r="V4" s="86" t="s">
        <v>103</v>
      </c>
      <c r="Y4" s="86">
        <f>Y3*INT(O5/Y3)</f>
        <v>18</v>
      </c>
      <c r="AN4" s="89">
        <v>2</v>
      </c>
      <c r="AO4" s="89">
        <f ca="1">ABS(_xlfn.NORM.INV(RAND(),$AQ$1,$AS$1))</f>
        <v>32.095159759033322</v>
      </c>
      <c r="AP4" s="89">
        <f ca="1">SMALL($AO$3:$AO$30,ROWS(AO$3:AO4))</f>
        <v>18.219135862276431</v>
      </c>
      <c r="AQ4" s="111">
        <f ca="1">AR4+RAND()</f>
        <v>1.9390433156214826</v>
      </c>
      <c r="AR4" s="111">
        <v>1.5</v>
      </c>
      <c r="AS4" s="78">
        <f ca="1">ROUNDUP(AP4*AQ4,0)</f>
        <v>36</v>
      </c>
      <c r="AT4" s="78">
        <f ca="1">RAND()</f>
        <v>0.78095205439324555</v>
      </c>
      <c r="AU4" s="78">
        <f ca="1">INDEX($AS$3:$AS$30,MATCH(SMALL($AT$3:$AT$30,ROWS(AT$3:AT4)),$AT$3:$AT$30,0))</f>
        <v>39</v>
      </c>
      <c r="AV4" s="78">
        <f ca="1">SMALL($AS$3:$AS$30,ROWS(AV$3:AV4))</f>
        <v>27</v>
      </c>
      <c r="AW4" s="86">
        <f ca="1">VLOOKUP(SMALL($BB$17:$BB$30,AX4),$BB$17:$BC$30,2,0)</f>
        <v>51</v>
      </c>
      <c r="AX4" s="86">
        <v>1</v>
      </c>
      <c r="BA4" s="86">
        <v>2</v>
      </c>
      <c r="BB4" s="86">
        <f ca="1">RAND()</f>
        <v>4.7332046036261399E-3</v>
      </c>
      <c r="BC4" s="86">
        <f ca="1">AV4</f>
        <v>27</v>
      </c>
    </row>
    <row r="5" spans="1:55" ht="17.25" thickBot="1" x14ac:dyDescent="0.35">
      <c r="A5" s="9">
        <v>3</v>
      </c>
      <c r="B5" s="101">
        <v>65</v>
      </c>
      <c r="C5" s="102">
        <v>29</v>
      </c>
      <c r="D5" s="103">
        <v>37</v>
      </c>
      <c r="E5" s="156">
        <v>73</v>
      </c>
      <c r="F5" s="105" t="str">
        <f>G5&amp;" - "&amp;H5</f>
        <v>36 - 42</v>
      </c>
      <c r="G5" s="106">
        <f>H4</f>
        <v>36</v>
      </c>
      <c r="H5" s="107">
        <f>G5+$Y$3</f>
        <v>42</v>
      </c>
      <c r="I5" s="151">
        <f>COUNTIF($B$3:$B$86, "&lt;"&amp;H5)</f>
        <v>10</v>
      </c>
      <c r="J5" s="173">
        <f>I5-I4</f>
        <v>4</v>
      </c>
      <c r="K5" s="137">
        <f>J5/$J$15</f>
        <v>0.14285714285714285</v>
      </c>
      <c r="L5" s="110">
        <f>I5/$J$15</f>
        <v>0.35714285714285715</v>
      </c>
      <c r="N5" s="177" t="s">
        <v>14</v>
      </c>
      <c r="O5" s="176">
        <f>MIN(B$3:B$84)</f>
        <v>18</v>
      </c>
      <c r="P5" s="176">
        <f>MIN(C$3:C$84)</f>
        <v>18</v>
      </c>
      <c r="Q5" s="176">
        <f>MIN(D$3:D$84)</f>
        <v>18</v>
      </c>
      <c r="R5" s="176">
        <f>MIN(E$3:E$84)</f>
        <v>18</v>
      </c>
      <c r="V5" s="86" t="s">
        <v>100</v>
      </c>
      <c r="Y5" s="86">
        <f>ROUNDUP(O4/Y3,0)</f>
        <v>14</v>
      </c>
      <c r="AN5" s="89">
        <v>3</v>
      </c>
      <c r="AO5" s="89">
        <f ca="1">ABS(_xlfn.NORM.INV(RAND(),$AQ$1,$AS$1))</f>
        <v>14.524450180791247</v>
      </c>
      <c r="AP5" s="89">
        <f ca="1">SMALL($AO$3:$AO$30,ROWS(AO$3:AO5))</f>
        <v>18.300355577783392</v>
      </c>
      <c r="AQ5" s="111">
        <f ca="1">AR5+RAND()</f>
        <v>2.9954567867656587</v>
      </c>
      <c r="AR5" s="111">
        <v>2</v>
      </c>
      <c r="AS5" s="78">
        <f ca="1">ROUNDUP(AP5*AQ5,0)</f>
        <v>55</v>
      </c>
      <c r="AT5" s="78">
        <f ca="1">RAND()</f>
        <v>0.75390788177670498</v>
      </c>
      <c r="AU5" s="78">
        <f ca="1">INDEX($AS$3:$AS$30,MATCH(SMALL($AT$3:$AT$30,ROWS(AT$3:AT5)),$AT$3:$AT$30,0))</f>
        <v>47</v>
      </c>
      <c r="AV5" s="78">
        <f ca="1">SMALL($AS$3:$AS$30,ROWS(AV$3:AV5))</f>
        <v>30</v>
      </c>
      <c r="AW5" s="86">
        <f ca="1">VLOOKUP(SMALL($BB$17:$BB$30,AX5),$BB$17:$BC$30,2,0)</f>
        <v>52</v>
      </c>
      <c r="AX5" s="86">
        <v>2</v>
      </c>
      <c r="BA5" s="86">
        <v>3</v>
      </c>
      <c r="BB5" s="86">
        <f ca="1">RAND()</f>
        <v>0.94678240810241143</v>
      </c>
      <c r="BC5" s="86">
        <f ca="1">AV5</f>
        <v>30</v>
      </c>
    </row>
    <row r="6" spans="1:55" ht="17.25" thickBot="1" x14ac:dyDescent="0.35">
      <c r="A6" s="9">
        <v>4</v>
      </c>
      <c r="B6" s="101">
        <v>30</v>
      </c>
      <c r="C6" s="102">
        <v>30</v>
      </c>
      <c r="D6" s="103">
        <v>33</v>
      </c>
      <c r="E6" s="156">
        <v>30</v>
      </c>
      <c r="F6" s="105" t="str">
        <f>G6&amp;" - "&amp;H6</f>
        <v>42 - 48</v>
      </c>
      <c r="G6" s="106">
        <f>H5</f>
        <v>42</v>
      </c>
      <c r="H6" s="107">
        <f>G6+$Y$3</f>
        <v>48</v>
      </c>
      <c r="I6" s="151">
        <f>COUNTIF($B$3:$B$86, "&lt;"&amp;H6)</f>
        <v>12</v>
      </c>
      <c r="J6" s="173">
        <f>I6-I5</f>
        <v>2</v>
      </c>
      <c r="K6" s="137">
        <f>J6/$J$15</f>
        <v>7.1428571428571425E-2</v>
      </c>
      <c r="L6" s="110">
        <f>I6/$J$15</f>
        <v>0.42857142857142855</v>
      </c>
      <c r="N6" s="177" t="s">
        <v>5</v>
      </c>
      <c r="O6" s="176">
        <f>O4-O5</f>
        <v>63</v>
      </c>
      <c r="P6" s="176">
        <f>P4-P5</f>
        <v>63</v>
      </c>
      <c r="Q6" s="176">
        <f>Q4-Q5</f>
        <v>63</v>
      </c>
      <c r="R6" s="176">
        <f>R4-R5</f>
        <v>63</v>
      </c>
      <c r="V6" s="86" t="s">
        <v>104</v>
      </c>
      <c r="Y6" s="86">
        <f>Y5*Y3</f>
        <v>84</v>
      </c>
      <c r="AN6" s="89">
        <v>4</v>
      </c>
      <c r="AO6" s="89">
        <f ca="1">ABS(_xlfn.NORM.INV(RAND(),$AQ$1,$AS$1))</f>
        <v>21.394541129444498</v>
      </c>
      <c r="AP6" s="89">
        <f ca="1">SMALL($AO$3:$AO$30,ROWS(AO$3:AO6))</f>
        <v>19.879538863696062</v>
      </c>
      <c r="AQ6" s="111">
        <f ca="1">AR6+RAND()</f>
        <v>1.8372616095689227</v>
      </c>
      <c r="AR6" s="111">
        <v>1</v>
      </c>
      <c r="AS6" s="78">
        <f ca="1">ROUNDUP(AP6*AQ6,0)</f>
        <v>37</v>
      </c>
      <c r="AT6" s="78">
        <f ca="1">RAND()</f>
        <v>0.70674803210329251</v>
      </c>
      <c r="AU6" s="78">
        <f ca="1">INDEX($AS$3:$AS$30,MATCH(SMALL($AT$3:$AT$30,ROWS(AT$3:AT6)),$AT$3:$AT$30,0))</f>
        <v>62</v>
      </c>
      <c r="AV6" s="78">
        <f ca="1">SMALL($AS$3:$AS$30,ROWS(AV$3:AV6))</f>
        <v>31</v>
      </c>
      <c r="AW6" s="86">
        <f ca="1">VLOOKUP(SMALL($BB$3:$BB$16,AX6),$BB$3:$BC$30,2,0)</f>
        <v>31</v>
      </c>
      <c r="AX6" s="86">
        <v>2</v>
      </c>
      <c r="BA6" s="86">
        <v>4</v>
      </c>
      <c r="BB6" s="86">
        <f ca="1">RAND()</f>
        <v>0.45305374375402918</v>
      </c>
      <c r="BC6" s="86">
        <f ca="1">AV6</f>
        <v>31</v>
      </c>
    </row>
    <row r="7" spans="1:55" ht="17.25" thickBot="1" x14ac:dyDescent="0.35">
      <c r="A7" s="9">
        <v>5</v>
      </c>
      <c r="B7" s="101">
        <v>46</v>
      </c>
      <c r="C7" s="102">
        <v>30</v>
      </c>
      <c r="D7" s="103">
        <v>40</v>
      </c>
      <c r="E7" s="156">
        <v>37</v>
      </c>
      <c r="F7" s="105" t="str">
        <f>G7&amp;" - "&amp;H7</f>
        <v>48 - 54</v>
      </c>
      <c r="G7" s="106">
        <f>H6</f>
        <v>48</v>
      </c>
      <c r="H7" s="107">
        <f>G7+$Y$3</f>
        <v>54</v>
      </c>
      <c r="I7" s="151">
        <f>COUNTIF($B$3:$B$86, "&lt;"&amp;H7)</f>
        <v>16</v>
      </c>
      <c r="J7" s="173">
        <f>I7-I6</f>
        <v>4</v>
      </c>
      <c r="K7" s="137">
        <f>J7/$J$15</f>
        <v>0.14285714285714285</v>
      </c>
      <c r="L7" s="110">
        <f>I7/$J$15</f>
        <v>0.5714285714285714</v>
      </c>
      <c r="N7" s="177" t="s">
        <v>15</v>
      </c>
      <c r="O7" s="176">
        <f>_xlfn.STDEV.S(B$3:B$86)</f>
        <v>16.291450999262644</v>
      </c>
      <c r="P7" s="176">
        <f>_xlfn.STDEV.S(C$3:C$86)</f>
        <v>16.291450999262644</v>
      </c>
      <c r="Q7" s="176">
        <f>_xlfn.STDEV.S(D$3:D$86)</f>
        <v>16.291450999262644</v>
      </c>
      <c r="R7" s="176">
        <f>_xlfn.STDEV.S(E$3:E$86)</f>
        <v>16.291450999262644</v>
      </c>
      <c r="V7" s="86" t="s">
        <v>105</v>
      </c>
      <c r="Y7" s="86">
        <v>4</v>
      </c>
      <c r="AN7" s="89">
        <v>5</v>
      </c>
      <c r="AO7" s="89">
        <f ca="1">ABS(_xlfn.NORM.INV(RAND(),$AQ$1,$AS$1))</f>
        <v>25.841173143543703</v>
      </c>
      <c r="AP7" s="89">
        <f ca="1">SMALL($AO$3:$AO$30,ROWS(AO$3:AO7))</f>
        <v>20.177319931093848</v>
      </c>
      <c r="AQ7" s="111">
        <f ca="1">AR7+RAND()</f>
        <v>1.486215366811618</v>
      </c>
      <c r="AR7" s="111">
        <f>AR3</f>
        <v>1</v>
      </c>
      <c r="AS7" s="78">
        <f ca="1">ROUNDUP(AP7*AQ7,0)</f>
        <v>30</v>
      </c>
      <c r="AT7" s="78">
        <f ca="1">RAND()</f>
        <v>0.80676694622181389</v>
      </c>
      <c r="AU7" s="78">
        <f ca="1">INDEX($AS$3:$AS$30,MATCH(SMALL($AT$3:$AT$30,ROWS(AT$3:AT7)),$AT$3:$AT$30,0))</f>
        <v>76</v>
      </c>
      <c r="AV7" s="78">
        <f ca="1">SMALL($AS$3:$AS$30,ROWS(AV$3:AV7))</f>
        <v>31</v>
      </c>
      <c r="AW7" s="86">
        <f ca="1">VLOOKUP(SMALL($BB$3:$BB$16,AX7),$BB$3:$BC$30,2,0)</f>
        <v>43</v>
      </c>
      <c r="AX7" s="86">
        <f>2+AX3</f>
        <v>3</v>
      </c>
      <c r="BA7" s="86">
        <v>5</v>
      </c>
      <c r="BB7" s="86">
        <f ca="1">RAND()</f>
        <v>0.11899354418822772</v>
      </c>
      <c r="BC7" s="86">
        <f ca="1">AV7</f>
        <v>31</v>
      </c>
    </row>
    <row r="8" spans="1:55" ht="17.25" thickBot="1" x14ac:dyDescent="0.35">
      <c r="A8" s="9">
        <v>6</v>
      </c>
      <c r="B8" s="101">
        <v>51</v>
      </c>
      <c r="C8" s="102">
        <v>33</v>
      </c>
      <c r="D8" s="103">
        <v>51</v>
      </c>
      <c r="E8" s="156">
        <v>51</v>
      </c>
      <c r="F8" s="105" t="str">
        <f>G8&amp;" - "&amp;H8</f>
        <v>54 - 60</v>
      </c>
      <c r="G8" s="106">
        <f>H7</f>
        <v>54</v>
      </c>
      <c r="H8" s="107">
        <f>G8+$Y$3</f>
        <v>60</v>
      </c>
      <c r="I8" s="151">
        <f>COUNTIF($B$3:$B$86, "&lt;"&amp;H8)</f>
        <v>20</v>
      </c>
      <c r="J8" s="173">
        <f>I8-I7</f>
        <v>4</v>
      </c>
      <c r="K8" s="137">
        <f>J8/$J$15</f>
        <v>0.14285714285714285</v>
      </c>
      <c r="L8" s="110">
        <f>I8/$J$15</f>
        <v>0.7142857142857143</v>
      </c>
      <c r="N8" s="177" t="s">
        <v>16</v>
      </c>
      <c r="O8" s="176">
        <f>O7/O2</f>
        <v>0.32699686593502081</v>
      </c>
      <c r="P8" s="176">
        <f>P7/P2</f>
        <v>0.32699686593502081</v>
      </c>
      <c r="Q8" s="176">
        <f>Q7/Q2</f>
        <v>0.32699686593502081</v>
      </c>
      <c r="R8" s="176">
        <f>R7/R2</f>
        <v>0.32699686593502081</v>
      </c>
      <c r="AN8" s="89">
        <v>6</v>
      </c>
      <c r="AO8" s="89">
        <f ca="1">ABS(_xlfn.NORM.INV(RAND(),$AQ$1,$AS$1))</f>
        <v>23.76572514922805</v>
      </c>
      <c r="AP8" s="89">
        <f ca="1">SMALL($AO$3:$AO$30,ROWS(AO$3:AO8))</f>
        <v>20.215516284046892</v>
      </c>
      <c r="AQ8" s="111">
        <f ca="1">AR8+RAND()</f>
        <v>2.2029450692358479</v>
      </c>
      <c r="AR8" s="111">
        <f>AR4</f>
        <v>1.5</v>
      </c>
      <c r="AS8" s="78">
        <f ca="1">ROUNDUP(AP8*AQ8,0)</f>
        <v>45</v>
      </c>
      <c r="AT8" s="78">
        <f ca="1">RAND()</f>
        <v>0.25058862569447971</v>
      </c>
      <c r="AU8" s="78">
        <f ca="1">INDEX($AS$3:$AS$30,MATCH(SMALL($AT$3:$AT$30,ROWS(AT$3:AT8)),$AT$3:$AT$30,0))</f>
        <v>45</v>
      </c>
      <c r="AV8" s="78">
        <f ca="1">SMALL($AS$3:$AS$30,ROWS(AV$3:AV8))</f>
        <v>31</v>
      </c>
      <c r="AW8" s="86">
        <f ca="1">VLOOKUP(SMALL($BB$17:$BB$30,AX8),$BB$17:$BC$30,2,0)</f>
        <v>45</v>
      </c>
      <c r="AX8" s="86">
        <f>2+AX4</f>
        <v>3</v>
      </c>
      <c r="BA8" s="86">
        <v>6</v>
      </c>
      <c r="BB8" s="86">
        <f ca="1">RAND()</f>
        <v>0.29525849717138575</v>
      </c>
      <c r="BC8" s="86">
        <f ca="1">AV8</f>
        <v>31</v>
      </c>
    </row>
    <row r="9" spans="1:55" ht="17.25" thickBot="1" x14ac:dyDescent="0.35">
      <c r="A9" s="9">
        <v>7</v>
      </c>
      <c r="B9" s="101">
        <v>39</v>
      </c>
      <c r="C9" s="102">
        <v>37</v>
      </c>
      <c r="D9" s="103">
        <v>51</v>
      </c>
      <c r="E9" s="156">
        <v>70</v>
      </c>
      <c r="F9" s="105" t="str">
        <f>G9&amp;" - "&amp;H9</f>
        <v>60 - 66</v>
      </c>
      <c r="G9" s="106">
        <f>H8</f>
        <v>60</v>
      </c>
      <c r="H9" s="107">
        <f>G9+$Y$3</f>
        <v>66</v>
      </c>
      <c r="I9" s="151">
        <f>COUNTIF($B$3:$B$86, "&lt;"&amp;H9)</f>
        <v>23</v>
      </c>
      <c r="J9" s="173">
        <f>I9-I8</f>
        <v>3</v>
      </c>
      <c r="K9" s="137">
        <f>J9/$J$15</f>
        <v>0.10714285714285714</v>
      </c>
      <c r="L9" s="110">
        <f>I9/$J$15</f>
        <v>0.8214285714285714</v>
      </c>
      <c r="N9" s="143" t="s">
        <v>99</v>
      </c>
      <c r="O9" s="144">
        <f>O2/O3</f>
        <v>0.97689075630252098</v>
      </c>
      <c r="P9" s="144">
        <f>P2/P3</f>
        <v>0.97689075630252098</v>
      </c>
      <c r="Q9" s="144">
        <f>Q2/Q3</f>
        <v>0.97689075630252098</v>
      </c>
      <c r="R9" s="144">
        <f>R2/R3</f>
        <v>0.97689075630252098</v>
      </c>
      <c r="AN9" s="89">
        <v>8</v>
      </c>
      <c r="AO9" s="89">
        <f ca="1">ABS(_xlfn.NORM.INV(RAND(),$AQ$1,$AS$1))</f>
        <v>38.669177845974623</v>
      </c>
      <c r="AP9" s="89">
        <f ca="1">SMALL($AO$3:$AO$30,ROWS(AO$3:AO9))</f>
        <v>20.221199147107612</v>
      </c>
      <c r="AQ9" s="111">
        <f ca="1">AR9+RAND()</f>
        <v>2.4701896838022916</v>
      </c>
      <c r="AR9" s="111">
        <f>AR5</f>
        <v>2</v>
      </c>
      <c r="AS9" s="78">
        <f ca="1">ROUNDUP(AP9*AQ9,0)</f>
        <v>50</v>
      </c>
      <c r="AT9" s="78">
        <f ca="1">RAND()</f>
        <v>0.79435446359724948</v>
      </c>
      <c r="AU9" s="78">
        <f ca="1">INDEX($AS$3:$AS$30,MATCH(SMALL($AT$3:$AT$30,ROWS(AT$3:AT9)),$AT$3:$AT$30,0))</f>
        <v>31</v>
      </c>
      <c r="AV9" s="78">
        <f ca="1">SMALL($AS$3:$AS$30,ROWS(AV$3:AV9))</f>
        <v>36</v>
      </c>
      <c r="AW9" s="86">
        <f ca="1">VLOOKUP(SMALL($BB$17:$BB$30,AX9),$BB$17:$BC$30,2,0)</f>
        <v>55</v>
      </c>
      <c r="AX9" s="86">
        <f>2+AX5</f>
        <v>4</v>
      </c>
      <c r="BA9" s="86">
        <v>7</v>
      </c>
      <c r="BB9" s="86">
        <f ca="1">RAND()</f>
        <v>0.63551316044264605</v>
      </c>
      <c r="BC9" s="86">
        <f ca="1">AV9</f>
        <v>36</v>
      </c>
    </row>
    <row r="10" spans="1:55" ht="17.25" thickBot="1" x14ac:dyDescent="0.35">
      <c r="A10" s="9">
        <v>8</v>
      </c>
      <c r="B10" s="101">
        <v>33</v>
      </c>
      <c r="C10" s="102">
        <v>38</v>
      </c>
      <c r="D10" s="103">
        <v>29</v>
      </c>
      <c r="E10" s="156">
        <v>51</v>
      </c>
      <c r="F10" s="105" t="str">
        <f>G10&amp;" - "&amp;H10</f>
        <v>66 - 72</v>
      </c>
      <c r="G10" s="106">
        <f>H9</f>
        <v>66</v>
      </c>
      <c r="H10" s="107">
        <f>G10+$Y$3</f>
        <v>72</v>
      </c>
      <c r="I10" s="151">
        <f>COUNTIF($B$3:$B$86, "&lt;"&amp;H10)</f>
        <v>25</v>
      </c>
      <c r="J10" s="173">
        <f>I10-I9</f>
        <v>2</v>
      </c>
      <c r="K10" s="137">
        <f>J10/$J$15</f>
        <v>7.1428571428571425E-2</v>
      </c>
      <c r="L10" s="110">
        <f>I10/$J$15</f>
        <v>0.8928571428571429</v>
      </c>
      <c r="N10" s="175" t="s">
        <v>90</v>
      </c>
      <c r="O10" s="174">
        <f>O6/O2</f>
        <v>1.2645161290322582</v>
      </c>
      <c r="P10" s="174">
        <f>P6/P2</f>
        <v>1.2645161290322582</v>
      </c>
      <c r="Q10" s="174">
        <f>Q6/Q2</f>
        <v>1.2645161290322582</v>
      </c>
      <c r="R10" s="174">
        <f>R6/R2</f>
        <v>1.2645161290322582</v>
      </c>
      <c r="AN10" s="89">
        <v>7</v>
      </c>
      <c r="AO10" s="89">
        <f ca="1">ABS(_xlfn.NORM.INV(RAND(),$AQ$1,$AS$1))</f>
        <v>21.195683757173004</v>
      </c>
      <c r="AP10" s="89">
        <f ca="1">SMALL($AO$3:$AO$30,ROWS(AO$3:AO10))</f>
        <v>21.195683757173004</v>
      </c>
      <c r="AQ10" s="111">
        <f ca="1">AR10+RAND()</f>
        <v>1.919894285715066</v>
      </c>
      <c r="AR10" s="111">
        <f>AR6</f>
        <v>1</v>
      </c>
      <c r="AS10" s="78">
        <f ca="1">ROUNDUP(AP10*AQ10,0)</f>
        <v>41</v>
      </c>
      <c r="AT10" s="78">
        <f ca="1">RAND()</f>
        <v>0.65780042509780345</v>
      </c>
      <c r="AU10" s="78">
        <f ca="1">INDEX($AS$3:$AS$30,MATCH(SMALL($AT$3:$AT$30,ROWS(AT$3:AT10)),$AT$3:$AT$30,0))</f>
        <v>36</v>
      </c>
      <c r="AV10" s="78">
        <f ca="1">SMALL($AS$3:$AS$30,ROWS(AV$3:AV10))</f>
        <v>36</v>
      </c>
      <c r="AW10" s="86">
        <f ca="1">VLOOKUP(SMALL($BB$3:$BB$16,AX10),$BB$3:$BC$30,2,0)</f>
        <v>31</v>
      </c>
      <c r="AX10" s="86">
        <f>2+AX6</f>
        <v>4</v>
      </c>
      <c r="BA10" s="86">
        <v>8</v>
      </c>
      <c r="BB10" s="86">
        <f ca="1">RAND()</f>
        <v>0.617351037258413</v>
      </c>
      <c r="BC10" s="86">
        <f ca="1">AV10</f>
        <v>36</v>
      </c>
    </row>
    <row r="11" spans="1:55" ht="17.25" thickBot="1" x14ac:dyDescent="0.35">
      <c r="A11" s="9">
        <v>9</v>
      </c>
      <c r="B11" s="101">
        <v>81</v>
      </c>
      <c r="C11" s="102">
        <v>39</v>
      </c>
      <c r="D11" s="103">
        <v>25</v>
      </c>
      <c r="E11" s="156">
        <v>18</v>
      </c>
      <c r="F11" s="105" t="str">
        <f>G11&amp;" - "&amp;H11</f>
        <v>72 - 78</v>
      </c>
      <c r="G11" s="106">
        <f>H10</f>
        <v>72</v>
      </c>
      <c r="H11" s="107">
        <f>G11+$Y$3</f>
        <v>78</v>
      </c>
      <c r="I11" s="151">
        <f>COUNTIF($B$3:$B$86, "&lt;"&amp;H11)</f>
        <v>27</v>
      </c>
      <c r="J11" s="173">
        <f>I11-I10</f>
        <v>2</v>
      </c>
      <c r="K11" s="137">
        <f>J11/$J$15</f>
        <v>7.1428571428571425E-2</v>
      </c>
      <c r="L11" s="110">
        <f>I11/$J$15</f>
        <v>0.9642857142857143</v>
      </c>
      <c r="AN11" s="89">
        <v>12</v>
      </c>
      <c r="AO11" s="89">
        <f ca="1">ABS(_xlfn.NORM.INV(RAND(),$AQ$1,$AS$1))</f>
        <v>25.177026294726467</v>
      </c>
      <c r="AP11" s="89">
        <f ca="1">SMALL($AO$3:$AO$30,ROWS(AO$3:AO11))</f>
        <v>21.394541129444498</v>
      </c>
      <c r="AQ11" s="111">
        <f ca="1">AR11+RAND()</f>
        <v>1.4053699359586229</v>
      </c>
      <c r="AR11" s="111">
        <f>AR7</f>
        <v>1</v>
      </c>
      <c r="AS11" s="78">
        <f ca="1">ROUNDUP(AP11*AQ11,0)</f>
        <v>31</v>
      </c>
      <c r="AT11" s="78">
        <f ca="1">RAND()</f>
        <v>0.26199752672954935</v>
      </c>
      <c r="AU11" s="78">
        <f ca="1">INDEX($AS$3:$AS$30,MATCH(SMALL($AT$3:$AT$30,ROWS(AT$3:AT11)),$AT$3:$AT$30,0))</f>
        <v>27</v>
      </c>
      <c r="AV11" s="78">
        <f ca="1">SMALL($AS$3:$AS$30,ROWS(AV$3:AV11))</f>
        <v>37</v>
      </c>
      <c r="AW11" s="86">
        <f ca="1">VLOOKUP(SMALL($BB$3:$BB$16,AX11),$BB$3:$BC$30,2,0)</f>
        <v>43</v>
      </c>
      <c r="AX11" s="86">
        <f>2+AX7</f>
        <v>5</v>
      </c>
      <c r="BA11" s="86">
        <v>9</v>
      </c>
      <c r="BB11" s="86">
        <f ca="1">RAND()</f>
        <v>0.58651695630628975</v>
      </c>
      <c r="BC11" s="86">
        <f ca="1">AV11</f>
        <v>37</v>
      </c>
    </row>
    <row r="12" spans="1:55" ht="17.25" thickBot="1" x14ac:dyDescent="0.35">
      <c r="A12" s="9">
        <v>10</v>
      </c>
      <c r="B12" s="101">
        <v>37</v>
      </c>
      <c r="C12" s="102">
        <v>40</v>
      </c>
      <c r="D12" s="103">
        <v>54</v>
      </c>
      <c r="E12" s="156">
        <v>81</v>
      </c>
      <c r="F12" s="105" t="str">
        <f>G12&amp;" - "&amp;H12</f>
        <v>78 - 84</v>
      </c>
      <c r="G12" s="106">
        <f>H11</f>
        <v>78</v>
      </c>
      <c r="H12" s="107">
        <f>G12+$Y$3</f>
        <v>84</v>
      </c>
      <c r="I12" s="151">
        <f>COUNTIF($B$3:$B$86, "&lt;"&amp;H12)</f>
        <v>28</v>
      </c>
      <c r="J12" s="173">
        <f>I12-I11</f>
        <v>1</v>
      </c>
      <c r="K12" s="137">
        <f>J12/$J$15</f>
        <v>3.5714285714285712E-2</v>
      </c>
      <c r="L12" s="110">
        <f>I12/$J$15</f>
        <v>1</v>
      </c>
      <c r="AN12" s="89">
        <v>9</v>
      </c>
      <c r="AO12" s="89">
        <f ca="1">ABS(_xlfn.NORM.INV(RAND(),$AQ$1,$AS$1))</f>
        <v>22.815525508714018</v>
      </c>
      <c r="AP12" s="89">
        <f ca="1">SMALL($AO$3:$AO$30,ROWS(AO$3:AO12))</f>
        <v>21.95122364252801</v>
      </c>
      <c r="AQ12" s="111">
        <f ca="1">AR12+RAND()</f>
        <v>1.9399175814155856</v>
      </c>
      <c r="AR12" s="111">
        <f>AR8</f>
        <v>1.5</v>
      </c>
      <c r="AS12" s="78">
        <f ca="1">ROUNDUP(AP12*AQ12,0)</f>
        <v>43</v>
      </c>
      <c r="AT12" s="78">
        <f ca="1">RAND()</f>
        <v>0.51022996371105833</v>
      </c>
      <c r="AU12" s="78">
        <f ca="1">INDEX($AS$3:$AS$30,MATCH(SMALL($AT$3:$AT$30,ROWS(AT$3:AT12)),$AT$3:$AT$30,0))</f>
        <v>52</v>
      </c>
      <c r="AV12" s="78">
        <f ca="1">SMALL($AS$3:$AS$30,ROWS(AV$3:AV12))</f>
        <v>39</v>
      </c>
      <c r="AW12" s="86">
        <f ca="1">VLOOKUP(SMALL($BB$17:$BB$30,AX12),$BB$17:$BC$30,2,0)</f>
        <v>50</v>
      </c>
      <c r="AX12" s="86">
        <f>2+AX8</f>
        <v>5</v>
      </c>
      <c r="BA12" s="86">
        <v>10</v>
      </c>
      <c r="BB12" s="86">
        <f ca="1">RAND()</f>
        <v>0.66257777285503483</v>
      </c>
      <c r="BC12" s="86">
        <f ca="1">AV12</f>
        <v>39</v>
      </c>
    </row>
    <row r="13" spans="1:55" ht="17.25" thickBot="1" x14ac:dyDescent="0.35">
      <c r="A13" s="9">
        <v>11</v>
      </c>
      <c r="B13" s="101">
        <v>57</v>
      </c>
      <c r="C13" s="102">
        <v>46</v>
      </c>
      <c r="D13" s="103">
        <v>70</v>
      </c>
      <c r="E13" s="156">
        <v>58</v>
      </c>
      <c r="F13" s="105" t="str">
        <f>G13&amp;" - "&amp;H13</f>
        <v>84 - 90</v>
      </c>
      <c r="G13" s="106">
        <f>H12</f>
        <v>84</v>
      </c>
      <c r="H13" s="107">
        <f>G13+$Y$3</f>
        <v>90</v>
      </c>
      <c r="I13" s="151">
        <f>COUNTIF($B$3:$B$86, "&lt;"&amp;H13)</f>
        <v>28</v>
      </c>
      <c r="J13" s="173">
        <f>I13-I12</f>
        <v>0</v>
      </c>
      <c r="K13" s="137">
        <f>J13/$J$15</f>
        <v>0</v>
      </c>
      <c r="L13" s="110">
        <f>I13/$J$15</f>
        <v>1</v>
      </c>
      <c r="AN13" s="89">
        <v>10</v>
      </c>
      <c r="AO13" s="89">
        <f ca="1">ABS(_xlfn.NORM.INV(RAND(),$AQ$1,$AS$1))</f>
        <v>28.980874573128503</v>
      </c>
      <c r="AP13" s="89">
        <f ca="1">SMALL($AO$3:$AO$30,ROWS(AO$3:AO13))</f>
        <v>22.777274986972557</v>
      </c>
      <c r="AQ13" s="111">
        <f ca="1">AR13+RAND()</f>
        <v>2.2488309371758808</v>
      </c>
      <c r="AR13" s="111">
        <f>AR9</f>
        <v>2</v>
      </c>
      <c r="AS13" s="78">
        <f ca="1">ROUNDUP(AP13*AQ13,0)</f>
        <v>52</v>
      </c>
      <c r="AT13" s="78">
        <f ca="1">RAND()</f>
        <v>0.42725304139602682</v>
      </c>
      <c r="AU13" s="78">
        <f ca="1">INDEX($AS$3:$AS$30,MATCH(SMALL($AT$3:$AT$30,ROWS(AT$3:AT13)),$AT$3:$AT$30,0))</f>
        <v>44</v>
      </c>
      <c r="AV13" s="78">
        <f ca="1">SMALL($AS$3:$AS$30,ROWS(AV$3:AV13))</f>
        <v>41</v>
      </c>
      <c r="AW13" s="86">
        <f ca="1">VLOOKUP(SMALL($BB$17:$BB$30,AX13),$BB$17:$BC$30,2,0)</f>
        <v>52</v>
      </c>
      <c r="AX13" s="86">
        <f>2+AX9</f>
        <v>6</v>
      </c>
      <c r="BA13" s="86">
        <v>11</v>
      </c>
      <c r="BB13" s="86">
        <f ca="1">RAND()</f>
        <v>0.83502659997652917</v>
      </c>
      <c r="BC13" s="86">
        <f ca="1">AV13</f>
        <v>41</v>
      </c>
    </row>
    <row r="14" spans="1:55" ht="17.25" thickBot="1" x14ac:dyDescent="0.35">
      <c r="A14" s="9">
        <v>12</v>
      </c>
      <c r="B14" s="101">
        <v>66</v>
      </c>
      <c r="C14" s="102">
        <v>46</v>
      </c>
      <c r="D14" s="103">
        <v>38</v>
      </c>
      <c r="E14" s="156">
        <v>33</v>
      </c>
      <c r="F14" s="112" t="str">
        <f>G14&amp;" - "&amp;H14</f>
        <v>90 - 96</v>
      </c>
      <c r="G14" s="113">
        <f>H13</f>
        <v>90</v>
      </c>
      <c r="H14" s="114">
        <f>G14+$Y$3</f>
        <v>96</v>
      </c>
      <c r="I14" s="152">
        <f>COUNTIF($B$3:$B$86, "&lt;"&amp;H14)</f>
        <v>28</v>
      </c>
      <c r="J14" s="115">
        <f>I14-I13</f>
        <v>0</v>
      </c>
      <c r="K14" s="116">
        <f>J14/$J$15</f>
        <v>0</v>
      </c>
      <c r="L14" s="117">
        <f>I14/$J$15</f>
        <v>1</v>
      </c>
      <c r="AN14" s="89">
        <v>11</v>
      </c>
      <c r="AO14" s="89">
        <f ca="1">ABS(_xlfn.NORM.INV(RAND(),$AQ$1,$AS$1))</f>
        <v>23.688337769773181</v>
      </c>
      <c r="AP14" s="89">
        <f ca="1">SMALL($AO$3:$AO$30,ROWS(AO$3:AO14))</f>
        <v>22.815525508714018</v>
      </c>
      <c r="AQ14" s="111">
        <f ca="1">AR14+RAND()</f>
        <v>1.3452476143837564</v>
      </c>
      <c r="AR14" s="111">
        <f>AR10</f>
        <v>1</v>
      </c>
      <c r="AS14" s="78">
        <f ca="1">ROUNDUP(AP14*AQ14,0)</f>
        <v>31</v>
      </c>
      <c r="AT14" s="78">
        <f ca="1">RAND()</f>
        <v>0.89512742176654903</v>
      </c>
      <c r="AU14" s="78">
        <f ca="1">INDEX($AS$3:$AS$30,MATCH(SMALL($AT$3:$AT$30,ROWS(AT$3:AT14)),$AT$3:$AT$30,0))</f>
        <v>43</v>
      </c>
      <c r="AV14" s="78">
        <f ca="1">SMALL($AS$3:$AS$30,ROWS(AV$3:AV14))</f>
        <v>43</v>
      </c>
      <c r="AW14" s="86">
        <f ca="1">VLOOKUP(SMALL($BB$3:$BB$16,AX14),$BB$3:$BC$30,2,0)</f>
        <v>31</v>
      </c>
      <c r="AX14" s="86">
        <f>2+AX10</f>
        <v>6</v>
      </c>
      <c r="BA14" s="86">
        <v>12</v>
      </c>
      <c r="BB14" s="86">
        <f ca="1">RAND()</f>
        <v>0.80212304426725578</v>
      </c>
      <c r="BC14" s="86">
        <f ca="1">AV14</f>
        <v>43</v>
      </c>
    </row>
    <row r="15" spans="1:55" ht="16.5" x14ac:dyDescent="0.3">
      <c r="A15" s="9">
        <v>13</v>
      </c>
      <c r="B15" s="101">
        <v>29</v>
      </c>
      <c r="C15" s="102">
        <v>49</v>
      </c>
      <c r="D15" s="103">
        <v>39</v>
      </c>
      <c r="E15" s="156">
        <v>39</v>
      </c>
      <c r="F15" s="119"/>
      <c r="G15" s="173"/>
      <c r="H15" s="173"/>
      <c r="I15" s="173"/>
      <c r="J15" s="173">
        <f>SUM(J2:J14)</f>
        <v>28</v>
      </c>
      <c r="K15" s="137">
        <f>SUM(K2:K14)</f>
        <v>0.99999999999999978</v>
      </c>
      <c r="L15" s="137"/>
      <c r="AN15" s="89">
        <v>14</v>
      </c>
      <c r="AO15" s="89">
        <f ca="1">ABS(_xlfn.NORM.INV(RAND(),$AQ$1,$AS$1))</f>
        <v>25.153482900474753</v>
      </c>
      <c r="AP15" s="89">
        <f ca="1">SMALL($AO$3:$AO$30,ROWS(AO$3:AO15))</f>
        <v>23.550514117779194</v>
      </c>
      <c r="AQ15" s="111">
        <f ca="1">AR15+RAND()</f>
        <v>1.2944078500762624</v>
      </c>
      <c r="AR15" s="111">
        <f>AR11</f>
        <v>1</v>
      </c>
      <c r="AS15" s="78">
        <f ca="1">ROUNDUP(AP15*AQ15,0)</f>
        <v>31</v>
      </c>
      <c r="AT15" s="78">
        <f ca="1">RAND()</f>
        <v>0.64082196056352458</v>
      </c>
      <c r="AU15" s="78">
        <f ca="1">INDEX($AS$3:$AS$30,MATCH(SMALL($AT$3:$AT$30,ROWS(AT$3:AT15)),$AT$3:$AT$30,0))</f>
        <v>43</v>
      </c>
      <c r="AV15" s="78">
        <f ca="1">SMALL($AS$3:$AS$30,ROWS(AV$3:AV15))</f>
        <v>43</v>
      </c>
      <c r="AW15" s="86">
        <f ca="1">VLOOKUP(SMALL($BB$3:$BB$16,AX15),$BB$3:$BC$30,2,0)</f>
        <v>37</v>
      </c>
      <c r="AX15" s="86">
        <f>2+AX11</f>
        <v>7</v>
      </c>
      <c r="BA15" s="86">
        <v>13</v>
      </c>
      <c r="BB15" s="86">
        <f ca="1">RAND()</f>
        <v>0.20913127247620666</v>
      </c>
      <c r="BC15" s="86">
        <f ca="1">AV15</f>
        <v>43</v>
      </c>
    </row>
    <row r="16" spans="1:55" ht="16.5" x14ac:dyDescent="0.3">
      <c r="A16" s="9">
        <v>14</v>
      </c>
      <c r="B16" s="101">
        <v>18</v>
      </c>
      <c r="C16" s="102">
        <v>51</v>
      </c>
      <c r="D16" s="103">
        <v>61</v>
      </c>
      <c r="E16" s="156">
        <v>65</v>
      </c>
      <c r="AN16" s="89">
        <v>16</v>
      </c>
      <c r="AO16" s="89">
        <f ca="1">ABS(_xlfn.NORM.INV(RAND(),$AQ$1,$AS$1))</f>
        <v>23.681386954487103</v>
      </c>
      <c r="AP16" s="89">
        <f ca="1">SMALL($AO$3:$AO$30,ROWS(AO$3:AO16))</f>
        <v>23.681386954487103</v>
      </c>
      <c r="AQ16" s="111">
        <f ca="1">AR16+RAND()</f>
        <v>2.452506032898742</v>
      </c>
      <c r="AR16" s="111">
        <f>AR12</f>
        <v>1.5</v>
      </c>
      <c r="AS16" s="78">
        <f ca="1">ROUNDUP(AP16*AQ16,0)</f>
        <v>59</v>
      </c>
      <c r="AT16" s="78">
        <f ca="1">RAND()</f>
        <v>0.51748065568753721</v>
      </c>
      <c r="AU16" s="78">
        <f ca="1">INDEX($AS$3:$AS$30,MATCH(SMALL($AT$3:$AT$30,ROWS(AT$3:AT16)),$AT$3:$AT$30,0))</f>
        <v>59</v>
      </c>
      <c r="AV16" s="78">
        <f ca="1">SMALL($AS$3:$AS$30,ROWS(AV$3:AV16))</f>
        <v>43</v>
      </c>
      <c r="AW16" s="86">
        <f ca="1">VLOOKUP(SMALL($BB$17:$BB$30,AX16),$BB$17:$BC$30,2,0)</f>
        <v>44</v>
      </c>
      <c r="AX16" s="86">
        <f>2+AX12</f>
        <v>7</v>
      </c>
      <c r="BA16" s="86">
        <v>14</v>
      </c>
      <c r="BB16" s="86">
        <f ca="1">RAND()</f>
        <v>0.39047250185820215</v>
      </c>
      <c r="BC16" s="86">
        <f ca="1">AV16</f>
        <v>43</v>
      </c>
    </row>
    <row r="17" spans="1:63" ht="16.5" x14ac:dyDescent="0.3">
      <c r="A17" s="9">
        <v>15</v>
      </c>
      <c r="B17" s="101">
        <v>73</v>
      </c>
      <c r="C17" s="102">
        <v>51</v>
      </c>
      <c r="D17" s="103">
        <v>73</v>
      </c>
      <c r="E17" s="156">
        <v>61</v>
      </c>
      <c r="J17" s="119"/>
      <c r="K17" s="119"/>
      <c r="AN17" s="89">
        <v>18</v>
      </c>
      <c r="AO17" s="89">
        <f ca="1">ABS(_xlfn.NORM.INV(RAND(),$AQ$1,$AS$1))</f>
        <v>20.215516284046892</v>
      </c>
      <c r="AP17" s="89">
        <f ca="1">SMALL($AO$3:$AO$30,ROWS(AO$3:AO17))</f>
        <v>23.688337769773181</v>
      </c>
      <c r="AQ17" s="111">
        <f ca="1">AR17+RAND()</f>
        <v>2.1207107469290145</v>
      </c>
      <c r="AR17" s="111">
        <f>AR13</f>
        <v>2</v>
      </c>
      <c r="AS17" s="78">
        <f ca="1">ROUNDUP(AP17*AQ17,0)</f>
        <v>51</v>
      </c>
      <c r="AT17" s="78">
        <f ca="1">RAND()</f>
        <v>0.93894127035907471</v>
      </c>
      <c r="AU17" s="78">
        <f ca="1">INDEX($AS$3:$AS$30,MATCH(SMALL($AT$3:$AT$30,ROWS(AT$3:AT17)),$AT$3:$AT$30,0))</f>
        <v>51</v>
      </c>
      <c r="AV17" s="78">
        <f ca="1">SMALL($AS$3:$AS$30,ROWS(AV$3:AV17))</f>
        <v>44</v>
      </c>
      <c r="AW17" s="86">
        <f ca="1">VLOOKUP(SMALL($BB$17:$BB$30,AX17),$BB$17:$BC$30,2,0)</f>
        <v>62</v>
      </c>
      <c r="AX17" s="86">
        <f>2+AX13</f>
        <v>8</v>
      </c>
      <c r="BA17" s="86">
        <v>15</v>
      </c>
      <c r="BB17" s="86">
        <f ca="1">RAND()</f>
        <v>0.48377656401896207</v>
      </c>
      <c r="BC17" s="86">
        <f ca="1">AV17</f>
        <v>44</v>
      </c>
    </row>
    <row r="18" spans="1:63" ht="16.5" x14ac:dyDescent="0.3">
      <c r="A18" s="9">
        <v>16</v>
      </c>
      <c r="B18" s="101">
        <v>25</v>
      </c>
      <c r="C18" s="102">
        <v>53</v>
      </c>
      <c r="D18" s="103">
        <v>49</v>
      </c>
      <c r="E18" s="156">
        <v>38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ca="1">ABS(_xlfn.NORM.INV(RAND(),$AQ$1,$AS$1))</f>
        <v>19.879538863696062</v>
      </c>
      <c r="AP18" s="89">
        <f ca="1">SMALL($AO$3:$AO$30,ROWS(AO$3:AO18))</f>
        <v>23.76572514922805</v>
      </c>
      <c r="AQ18" s="111">
        <f ca="1">AR18+RAND()</f>
        <v>1.7717430603308899</v>
      </c>
      <c r="AR18" s="111">
        <f>AR14</f>
        <v>1</v>
      </c>
      <c r="AS18" s="78">
        <f ca="1">ROUNDUP(AP18*AQ18,0)</f>
        <v>43</v>
      </c>
      <c r="AT18" s="78">
        <f ca="1">RAND()</f>
        <v>0.47597598947744102</v>
      </c>
      <c r="AU18" s="78">
        <f ca="1">INDEX($AS$3:$AS$30,MATCH(SMALL($AT$3:$AT$30,ROWS(AT$3:AT18)),$AT$3:$AT$30,0))</f>
        <v>31</v>
      </c>
      <c r="AV18" s="78">
        <f ca="1">SMALL($AS$3:$AS$30,ROWS(AV$3:AV18))</f>
        <v>45</v>
      </c>
      <c r="AW18" s="86">
        <f ca="1">VLOOKUP(SMALL($BB$3:$BB$16,AX18),$BB$3:$BC$30,2,0)</f>
        <v>36</v>
      </c>
      <c r="AX18" s="86">
        <f>2+AX14</f>
        <v>8</v>
      </c>
      <c r="BA18" s="86">
        <v>16</v>
      </c>
      <c r="BB18" s="86">
        <f ca="1">RAND()</f>
        <v>0.28185164339174584</v>
      </c>
      <c r="BC18" s="86">
        <f ca="1">AV18</f>
        <v>45</v>
      </c>
    </row>
    <row r="19" spans="1:63" ht="16.5" x14ac:dyDescent="0.3">
      <c r="A19" s="9">
        <v>17</v>
      </c>
      <c r="B19" s="101">
        <v>51</v>
      </c>
      <c r="C19" s="102">
        <v>54</v>
      </c>
      <c r="D19" s="103">
        <v>30</v>
      </c>
      <c r="E19" s="156">
        <v>30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ca="1">ABS(_xlfn.NORM.INV(RAND(),$AQ$1,$AS$1))</f>
        <v>30.638244390802964</v>
      </c>
      <c r="AP19" s="89">
        <f ca="1">SMALL($AO$3:$AO$30,ROWS(AO$3:AO19))</f>
        <v>23.953762019358976</v>
      </c>
      <c r="AQ19" s="111">
        <f ca="1">AR19+RAND()</f>
        <v>1.5913102094877059</v>
      </c>
      <c r="AR19" s="111">
        <f>AR15</f>
        <v>1</v>
      </c>
      <c r="AS19" s="78">
        <f ca="1">ROUNDUP(AP19*AQ19,0)</f>
        <v>39</v>
      </c>
      <c r="AT19" s="78">
        <f ca="1">RAND()</f>
        <v>4.4328177056133566E-2</v>
      </c>
      <c r="AU19" s="78">
        <f ca="1">INDEX($AS$3:$AS$30,MATCH(SMALL($AT$3:$AT$30,ROWS(AT$3:AT19)),$AT$3:$AT$30,0))</f>
        <v>41</v>
      </c>
      <c r="AV19" s="78">
        <f ca="1">SMALL($AS$3:$AS$30,ROWS(AV$3:AV19))</f>
        <v>47</v>
      </c>
      <c r="AW19" s="86">
        <f ca="1">VLOOKUP(SMALL($BB$3:$BB$16,AX19),$BB$3:$BC$30,2,0)</f>
        <v>22</v>
      </c>
      <c r="AX19" s="86">
        <f>2+AX15</f>
        <v>9</v>
      </c>
      <c r="BA19" s="86">
        <v>17</v>
      </c>
      <c r="BB19" s="86">
        <f ca="1">RAND()</f>
        <v>0.56403125770522888</v>
      </c>
      <c r="BC19" s="86">
        <f ca="1">AV19</f>
        <v>47</v>
      </c>
    </row>
    <row r="20" spans="1:63" ht="16.5" x14ac:dyDescent="0.3">
      <c r="A20" s="9">
        <v>18</v>
      </c>
      <c r="B20" s="101">
        <v>54</v>
      </c>
      <c r="C20" s="102">
        <v>57</v>
      </c>
      <c r="D20" s="103">
        <v>65</v>
      </c>
      <c r="E20" s="156">
        <v>58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ca="1">ABS(_xlfn.NORM.INV(RAND(),$AQ$1,$AS$1))</f>
        <v>21.95122364252801</v>
      </c>
      <c r="AP20" s="89">
        <f ca="1">SMALL($AO$3:$AO$30,ROWS(AO$3:AO20))</f>
        <v>24.628379965344209</v>
      </c>
      <c r="AQ20" s="111">
        <f ca="1">AR20+RAND()</f>
        <v>2.3978628754058713</v>
      </c>
      <c r="AR20" s="111">
        <f>AR16</f>
        <v>1.5</v>
      </c>
      <c r="AS20" s="78">
        <f ca="1">ROUNDUP(AP20*AQ20,0)</f>
        <v>60</v>
      </c>
      <c r="AT20" s="78">
        <f ca="1">RAND()</f>
        <v>0.9833118773242705</v>
      </c>
      <c r="AU20" s="78">
        <f ca="1">INDEX($AS$3:$AS$30,MATCH(SMALL($AT$3:$AT$30,ROWS(AT$3:AT20)),$AT$3:$AT$30,0))</f>
        <v>37</v>
      </c>
      <c r="AV20" s="78">
        <f ca="1">SMALL($AS$3:$AS$30,ROWS(AV$3:AV20))</f>
        <v>50</v>
      </c>
      <c r="AW20" s="86">
        <f ca="1">VLOOKUP(SMALL($BB$17:$BB$30,AX20),$BB$17:$BC$30,2,0)</f>
        <v>47</v>
      </c>
      <c r="AX20" s="86">
        <f>2+AX16</f>
        <v>9</v>
      </c>
      <c r="BA20" s="86">
        <v>18</v>
      </c>
      <c r="BB20" s="86">
        <f ca="1">RAND()</f>
        <v>0.41157024838080014</v>
      </c>
      <c r="BC20" s="86">
        <f ca="1">AV20</f>
        <v>50</v>
      </c>
    </row>
    <row r="21" spans="1:63" ht="16.5" x14ac:dyDescent="0.3">
      <c r="A21" s="9">
        <v>19</v>
      </c>
      <c r="B21" s="101">
        <v>46</v>
      </c>
      <c r="C21" s="102">
        <v>58</v>
      </c>
      <c r="D21" s="103">
        <v>66</v>
      </c>
      <c r="E21" s="156">
        <v>57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ca="1">ABS(_xlfn.NORM.INV(RAND(),$AQ$1,$AS$1))</f>
        <v>24.628379965344209</v>
      </c>
      <c r="AP21" s="89">
        <f ca="1">SMALL($AO$3:$AO$30,ROWS(AO$3:AO21))</f>
        <v>25.153482900474753</v>
      </c>
      <c r="AQ21" s="111">
        <f ca="1">AR21+RAND()</f>
        <v>2.9930422473005418</v>
      </c>
      <c r="AR21" s="111">
        <f>AR17</f>
        <v>2</v>
      </c>
      <c r="AS21" s="78">
        <f ca="1">ROUNDUP(AP21*AQ21,0)</f>
        <v>76</v>
      </c>
      <c r="AT21" s="78">
        <f ca="1">RAND()</f>
        <v>0.20151776890769801</v>
      </c>
      <c r="AU21" s="78">
        <f ca="1">INDEX($AS$3:$AS$30,MATCH(SMALL($AT$3:$AT$30,ROWS(AT$3:AT21)),$AT$3:$AT$30,0))</f>
        <v>52</v>
      </c>
      <c r="AV21" s="78">
        <f ca="1">SMALL($AS$3:$AS$30,ROWS(AV$3:AV21))</f>
        <v>51</v>
      </c>
      <c r="AW21" s="86">
        <f ca="1">VLOOKUP(SMALL($BB$17:$BB$30,AX21),$BB$17:$BC$30,2,0)</f>
        <v>76</v>
      </c>
      <c r="AX21" s="86">
        <f>2+AX17</f>
        <v>10</v>
      </c>
      <c r="BA21" s="86">
        <v>19</v>
      </c>
      <c r="BB21" s="86">
        <f ca="1">RAND()</f>
        <v>0.23142594313444764</v>
      </c>
      <c r="BC21" s="86">
        <f ca="1">AV21</f>
        <v>51</v>
      </c>
    </row>
    <row r="22" spans="1:63" ht="16.5" x14ac:dyDescent="0.3">
      <c r="A22" s="9">
        <v>20</v>
      </c>
      <c r="B22" s="101">
        <v>73</v>
      </c>
      <c r="C22" s="102">
        <v>58</v>
      </c>
      <c r="D22" s="103">
        <v>46</v>
      </c>
      <c r="E22" s="156">
        <v>40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ca="1">ABS(_xlfn.NORM.INV(RAND(),$AQ$1,$AS$1))</f>
        <v>20.177319931093848</v>
      </c>
      <c r="AP22" s="89">
        <f ca="1">SMALL($AO$3:$AO$30,ROWS(AO$3:AO22))</f>
        <v>25.177026294726467</v>
      </c>
      <c r="AQ22" s="111">
        <f ca="1">AR22+RAND()</f>
        <v>1.69613911957576</v>
      </c>
      <c r="AR22" s="111">
        <f>AR18</f>
        <v>1</v>
      </c>
      <c r="AS22" s="78">
        <f ca="1">ROUNDUP(AP22*AQ22,0)</f>
        <v>43</v>
      </c>
      <c r="AT22" s="78">
        <f ca="1">RAND()</f>
        <v>0.79595654203485233</v>
      </c>
      <c r="AU22" s="78">
        <f ca="1">INDEX($AS$3:$AS$30,MATCH(SMALL($AT$3:$AT$30,ROWS(AT$3:AT22)),$AT$3:$AT$30,0))</f>
        <v>55</v>
      </c>
      <c r="AV22" s="78">
        <f ca="1">SMALL($AS$3:$AS$30,ROWS(AV$3:AV22))</f>
        <v>51</v>
      </c>
      <c r="AW22" s="86">
        <f ca="1">VLOOKUP(SMALL($BB$3:$BB$16,AX22),$BB$3:$BC$30,2,0)</f>
        <v>36</v>
      </c>
      <c r="AX22" s="86">
        <f>2+AX18</f>
        <v>10</v>
      </c>
      <c r="BA22" s="86">
        <v>20</v>
      </c>
      <c r="BB22" s="86">
        <f ca="1">RAND()</f>
        <v>0.6846787516189845</v>
      </c>
      <c r="BC22" s="86">
        <f ca="1">AV22</f>
        <v>51</v>
      </c>
    </row>
    <row r="23" spans="1:63" ht="16.5" x14ac:dyDescent="0.3">
      <c r="A23" s="9">
        <v>21</v>
      </c>
      <c r="B23" s="101">
        <v>58</v>
      </c>
      <c r="C23" s="102">
        <v>61</v>
      </c>
      <c r="D23" s="103">
        <v>46</v>
      </c>
      <c r="E23" s="156">
        <v>29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ca="1">ABS(_xlfn.NORM.INV(RAND(),$AQ$1,$AS$1))</f>
        <v>18.300355577783392</v>
      </c>
      <c r="AP23" s="89">
        <f ca="1">SMALL($AO$3:$AO$30,ROWS(AO$3:AO23))</f>
        <v>25.841173143543703</v>
      </c>
      <c r="AQ23" s="111">
        <f ca="1">AR23+RAND()</f>
        <v>1.0338789790244323</v>
      </c>
      <c r="AR23" s="111">
        <f>AR19</f>
        <v>1</v>
      </c>
      <c r="AS23" s="78">
        <f ca="1">ROUNDUP(AP23*AQ23,0)</f>
        <v>27</v>
      </c>
      <c r="AT23" s="78">
        <f ca="1">RAND()</f>
        <v>0.37057479740420241</v>
      </c>
      <c r="AU23" s="78">
        <f ca="1">INDEX($AS$3:$AS$30,MATCH(SMALL($AT$3:$AT$30,ROWS(AT$3:AT23)),$AT$3:$AT$30,0))</f>
        <v>22</v>
      </c>
      <c r="AV23" s="78">
        <f ca="1">SMALL($AS$3:$AS$30,ROWS(AV$3:AV23))</f>
        <v>52</v>
      </c>
      <c r="AW23" s="86">
        <f ca="1">VLOOKUP(SMALL($BB$3:$BB$16,AX23),$BB$3:$BC$30,2,0)</f>
        <v>39</v>
      </c>
      <c r="AX23" s="86">
        <f>2+AX19</f>
        <v>11</v>
      </c>
      <c r="BA23" s="86">
        <v>21</v>
      </c>
      <c r="BB23" s="86">
        <f ca="1">RAND()</f>
        <v>0.43765671699422737</v>
      </c>
      <c r="BC23" s="86">
        <f ca="1">AV23</f>
        <v>52</v>
      </c>
    </row>
    <row r="24" spans="1:63" ht="16.5" x14ac:dyDescent="0.3">
      <c r="A24" s="9">
        <v>22</v>
      </c>
      <c r="B24" s="101">
        <v>64</v>
      </c>
      <c r="C24" s="102">
        <v>64</v>
      </c>
      <c r="D24" s="103">
        <v>53</v>
      </c>
      <c r="E24" s="156">
        <v>53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ca="1">ABS(_xlfn.NORM.INV(RAND(),$AQ$1,$AS$1))</f>
        <v>18.219135862276431</v>
      </c>
      <c r="AP24" s="89">
        <f ca="1">SMALL($AO$3:$AO$30,ROWS(AO$3:AO24))</f>
        <v>27.058492334288189</v>
      </c>
      <c r="AQ24" s="111">
        <f ca="1">AR24+RAND()</f>
        <v>1.7361237699909116</v>
      </c>
      <c r="AR24" s="111">
        <f>AR20</f>
        <v>1.5</v>
      </c>
      <c r="AS24" s="78">
        <f ca="1">ROUNDUP(AP24*AQ24,0)</f>
        <v>47</v>
      </c>
      <c r="AT24" s="78">
        <f ca="1">RAND()</f>
        <v>5.7264205755775621E-2</v>
      </c>
      <c r="AU24" s="78">
        <f ca="1">INDEX($AS$3:$AS$30,MATCH(SMALL($AT$3:$AT$30,ROWS(AT$3:AT24)),$AT$3:$AT$30,0))</f>
        <v>36</v>
      </c>
      <c r="AV24" s="78">
        <f ca="1">SMALL($AS$3:$AS$30,ROWS(AV$3:AV24))</f>
        <v>52</v>
      </c>
      <c r="AW24" s="86">
        <f ca="1">VLOOKUP(SMALL($BB$17:$BB$30,AX24),$BB$17:$BC$30,2,0)</f>
        <v>59</v>
      </c>
      <c r="AX24" s="86">
        <f>2+AX20</f>
        <v>11</v>
      </c>
      <c r="BA24" s="86">
        <v>22</v>
      </c>
      <c r="BB24" s="86">
        <f ca="1">RAND()</f>
        <v>0.24066239776117238</v>
      </c>
      <c r="BC24" s="86">
        <f ca="1">AV24</f>
        <v>52</v>
      </c>
    </row>
    <row r="25" spans="1:63" ht="16.5" x14ac:dyDescent="0.3">
      <c r="A25" s="9">
        <v>23</v>
      </c>
      <c r="B25" s="101">
        <v>38</v>
      </c>
      <c r="C25" s="102">
        <v>65</v>
      </c>
      <c r="D25" s="103">
        <v>81</v>
      </c>
      <c r="E25" s="156">
        <v>66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ca="1">ABS(_xlfn.NORM.INV(RAND(),$AQ$1,$AS$1))</f>
        <v>27.058492334288189</v>
      </c>
      <c r="AP25" s="89">
        <f ca="1">SMALL($AO$3:$AO$30,ROWS(AO$3:AO25))</f>
        <v>28.12532634029618</v>
      </c>
      <c r="AQ25" s="111">
        <f ca="1">AR25+RAND()</f>
        <v>2.1776608061997274</v>
      </c>
      <c r="AR25" s="111">
        <f>AR21</f>
        <v>2</v>
      </c>
      <c r="AS25" s="78">
        <f ca="1">ROUNDUP(AP25*AQ25,0)</f>
        <v>62</v>
      </c>
      <c r="AT25" s="78">
        <f ca="1">RAND()</f>
        <v>0.14015752485655075</v>
      </c>
      <c r="AU25" s="78">
        <f ca="1">INDEX($AS$3:$AS$30,MATCH(SMALL($AT$3:$AT$30,ROWS(AT$3:AT25)),$AT$3:$AT$30,0))</f>
        <v>50</v>
      </c>
      <c r="AV25" s="78">
        <f ca="1">SMALL($AS$3:$AS$30,ROWS(AV$3:AV25))</f>
        <v>55</v>
      </c>
      <c r="AW25" s="86">
        <f ca="1">VLOOKUP(SMALL($BB$17:$BB$30,AX25),$BB$17:$BC$30,2,0)</f>
        <v>51</v>
      </c>
      <c r="AX25" s="86">
        <f>2+AX21</f>
        <v>12</v>
      </c>
      <c r="BA25" s="86">
        <v>23</v>
      </c>
      <c r="BB25" s="86">
        <f ca="1">RAND()</f>
        <v>0.39937784925002784</v>
      </c>
      <c r="BC25" s="86">
        <f ca="1">AV25</f>
        <v>55</v>
      </c>
    </row>
    <row r="26" spans="1:63" ht="16.5" x14ac:dyDescent="0.3">
      <c r="A26" s="9">
        <v>24</v>
      </c>
      <c r="B26" s="101">
        <v>30</v>
      </c>
      <c r="C26" s="102">
        <v>66</v>
      </c>
      <c r="D26" s="103">
        <v>58</v>
      </c>
      <c r="E26" s="156">
        <v>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ca="1">ABS(_xlfn.NORM.INV(RAND(),$AQ$1,$AS$1))</f>
        <v>20.221199147107612</v>
      </c>
      <c r="AP26" s="89">
        <f ca="1">SMALL($AO$3:$AO$30,ROWS(AO$3:AO26))</f>
        <v>28.980874573128503</v>
      </c>
      <c r="AQ26" s="111">
        <f ca="1">AR26+RAND()</f>
        <v>1.2326488226758561</v>
      </c>
      <c r="AR26" s="111">
        <f>AR22</f>
        <v>1</v>
      </c>
      <c r="AS26" s="78">
        <f ca="1">ROUNDUP(AP26*AQ26,0)</f>
        <v>36</v>
      </c>
      <c r="AT26" s="78">
        <f ca="1">RAND()</f>
        <v>0.32012727262158547</v>
      </c>
      <c r="AU26" s="78">
        <f ca="1">INDEX($AS$3:$AS$30,MATCH(SMALL($AT$3:$AT$30,ROWS(AT$3:AT26)),$AT$3:$AT$30,0))</f>
        <v>43</v>
      </c>
      <c r="AV26" s="78">
        <f ca="1">SMALL($AS$3:$AS$30,ROWS(AV$3:AV26))</f>
        <v>59</v>
      </c>
      <c r="AW26" s="86">
        <f ca="1">VLOOKUP(SMALL($BB$3:$BB$16,AX26),$BB$3:$BC$30,2,0)</f>
        <v>43</v>
      </c>
      <c r="AX26" s="86">
        <f>2+AX22</f>
        <v>12</v>
      </c>
      <c r="BA26" s="86">
        <v>24</v>
      </c>
      <c r="BB26" s="86">
        <f ca="1">RAND()</f>
        <v>0.66427089392584915</v>
      </c>
      <c r="BC26" s="86">
        <f ca="1">AV26</f>
        <v>59</v>
      </c>
    </row>
    <row r="27" spans="1:63" ht="16.5" x14ac:dyDescent="0.3">
      <c r="A27" s="9">
        <v>25</v>
      </c>
      <c r="B27" s="101">
        <v>61</v>
      </c>
      <c r="C27" s="102">
        <v>70</v>
      </c>
      <c r="D27" s="103">
        <v>57</v>
      </c>
      <c r="E27" s="156">
        <v>25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ca="1">ABS(_xlfn.NORM.INV(RAND(),$AQ$1,$AS$1))</f>
        <v>23.953762019358976</v>
      </c>
      <c r="AP27" s="89">
        <f ca="1">SMALL($AO$3:$AO$30,ROWS(AO$3:AO27))</f>
        <v>30.638244390802964</v>
      </c>
      <c r="AQ27" s="111">
        <f ca="1">AR27+RAND()</f>
        <v>1.4143925620515116</v>
      </c>
      <c r="AR27" s="111">
        <f>AR23</f>
        <v>1</v>
      </c>
      <c r="AS27" s="78">
        <f ca="1">ROUNDUP(AP27*AQ27,0)</f>
        <v>44</v>
      </c>
      <c r="AT27" s="78">
        <f ca="1">RAND()</f>
        <v>0.45862991914005036</v>
      </c>
      <c r="AU27" s="78">
        <f ca="1">INDEX($AS$3:$AS$30,MATCH(SMALL($AT$3:$AT$30,ROWS(AT$3:AT27)),$AT$3:$AT$30,0))</f>
        <v>30</v>
      </c>
      <c r="AV27" s="78">
        <f ca="1">SMALL($AS$3:$AS$30,ROWS(AV$3:AV27))</f>
        <v>60</v>
      </c>
      <c r="AW27" s="86">
        <f ca="1">VLOOKUP(SMALL($BB$3:$BB$16,AX27),$BB$3:$BC$30,2,0)</f>
        <v>41</v>
      </c>
      <c r="AX27" s="86">
        <f>2+AX23</f>
        <v>13</v>
      </c>
      <c r="BA27" s="86">
        <v>25</v>
      </c>
      <c r="BB27" s="86">
        <f ca="1">RAND()</f>
        <v>0.82160828813196185</v>
      </c>
      <c r="BC27" s="86">
        <f ca="1">AV27</f>
        <v>60</v>
      </c>
    </row>
    <row r="28" spans="1:63" ht="16.5" x14ac:dyDescent="0.3">
      <c r="A28" s="9">
        <v>26</v>
      </c>
      <c r="B28" s="101">
        <v>70</v>
      </c>
      <c r="C28" s="102">
        <v>73</v>
      </c>
      <c r="D28" s="103">
        <v>58</v>
      </c>
      <c r="E28" s="156">
        <v>64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ca="1">ABS(_xlfn.NORM.INV(RAND(),$AQ$1,$AS$1))</f>
        <v>23.550514117779194</v>
      </c>
      <c r="AP28" s="89">
        <f ca="1">SMALL($AO$3:$AO$30,ROWS(AO$3:AO28))</f>
        <v>32.095159759033322</v>
      </c>
      <c r="AQ28" s="111">
        <f ca="1">AR28+RAND()</f>
        <v>1.6132018927608236</v>
      </c>
      <c r="AR28" s="111">
        <f>AR24</f>
        <v>1.5</v>
      </c>
      <c r="AS28" s="78">
        <f ca="1">ROUNDUP(AP28*AQ28,0)</f>
        <v>52</v>
      </c>
      <c r="AT28" s="78">
        <f ca="1">RAND()</f>
        <v>0.7192373852841164</v>
      </c>
      <c r="AU28" s="78">
        <f ca="1">INDEX($AS$3:$AS$30,MATCH(SMALL($AT$3:$AT$30,ROWS(AT$3:AT28)),$AT$3:$AT$30,0))</f>
        <v>31</v>
      </c>
      <c r="AV28" s="78">
        <f ca="1">SMALL($AS$3:$AS$30,ROWS(AV$3:AV28))</f>
        <v>62</v>
      </c>
      <c r="AW28" s="86">
        <f ca="1">VLOOKUP(SMALL($BB$17:$BB$30,AX28),$BB$17:$BC$30,2,0)</f>
        <v>60</v>
      </c>
      <c r="AX28" s="86">
        <f>2+AX24</f>
        <v>13</v>
      </c>
      <c r="BA28" s="86">
        <v>26</v>
      </c>
      <c r="BB28" s="86">
        <f ca="1">RAND()</f>
        <v>0.51400606745375987</v>
      </c>
      <c r="BC28" s="86">
        <f ca="1">AV28</f>
        <v>62</v>
      </c>
    </row>
    <row r="29" spans="1:63" ht="16.5" x14ac:dyDescent="0.3">
      <c r="A29" s="9">
        <v>27</v>
      </c>
      <c r="B29" s="101">
        <v>49</v>
      </c>
      <c r="C29" s="102">
        <v>73</v>
      </c>
      <c r="D29" s="103">
        <v>73</v>
      </c>
      <c r="E29" s="156">
        <v>73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ca="1">ABS(_xlfn.NORM.INV(RAND(),$AQ$1,$AS$1))</f>
        <v>28.12532634029618</v>
      </c>
      <c r="AP29" s="89">
        <f ca="1">SMALL($AO$3:$AO$30,ROWS(AO$3:AO29))</f>
        <v>32.326556806108748</v>
      </c>
      <c r="AQ29" s="111">
        <f ca="1">AR29+RAND()</f>
        <v>2.5687911600303091</v>
      </c>
      <c r="AR29" s="111">
        <f>AR25</f>
        <v>2</v>
      </c>
      <c r="AS29" s="78">
        <f ca="1">ROUNDUP(AP29*AQ29,0)</f>
        <v>84</v>
      </c>
      <c r="AT29" s="78">
        <f ca="1">RAND()</f>
        <v>3.7628608218455706E-2</v>
      </c>
      <c r="AU29" s="78">
        <f ca="1">INDEX($AS$3:$AS$30,MATCH(SMALL($AT$3:$AT$30,ROWS(AT$3:AT29)),$AT$3:$AT$30,0))</f>
        <v>51</v>
      </c>
      <c r="AV29" s="78">
        <f ca="1">SMALL($AS$3:$AS$30,ROWS(AV$3:AV29))</f>
        <v>76</v>
      </c>
      <c r="AW29" s="86">
        <f ca="1">VLOOKUP(SMALL($BB$17:$BB$30,AX29),$BB$17:$BC$30,2,0)</f>
        <v>84</v>
      </c>
      <c r="AX29" s="86">
        <f>2+AX25</f>
        <v>14</v>
      </c>
      <c r="BA29" s="86">
        <v>27</v>
      </c>
      <c r="BB29" s="86">
        <f ca="1">RAND()</f>
        <v>0.57859858192757407</v>
      </c>
      <c r="BC29" s="86">
        <f ca="1">AV29</f>
        <v>76</v>
      </c>
    </row>
    <row r="30" spans="1:63" ht="16.5" x14ac:dyDescent="0.3">
      <c r="A30" s="9">
        <v>28</v>
      </c>
      <c r="B30" s="101">
        <v>58</v>
      </c>
      <c r="C30" s="102">
        <v>81</v>
      </c>
      <c r="D30" s="103">
        <v>64</v>
      </c>
      <c r="E30" s="156">
        <v>46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ca="1">ABS(_xlfn.NORM.INV(RAND(),$AQ$1,$AS$1))</f>
        <v>32.326556806108748</v>
      </c>
      <c r="AP30" s="89">
        <f ca="1">SMALL($AO$3:$AO$30,ROWS(AO$3:AO30))</f>
        <v>38.669177845974623</v>
      </c>
      <c r="AQ30" s="111">
        <f ca="1">AR30+RAND()</f>
        <v>1.3012545022549789</v>
      </c>
      <c r="AR30" s="111">
        <f>AR26</f>
        <v>1</v>
      </c>
      <c r="AS30" s="78">
        <f ca="1">ROUNDUP(AP30*AQ30,0)</f>
        <v>51</v>
      </c>
      <c r="AT30" s="78">
        <f ca="1">RAND()</f>
        <v>0.61115589256485925</v>
      </c>
      <c r="AU30" s="78">
        <f ca="1">INDEX($AS$3:$AS$30,MATCH(SMALL($AT$3:$AT$30,ROWS(AT$3:AT30)),$AT$3:$AT$30,0))</f>
        <v>60</v>
      </c>
      <c r="AV30" s="78">
        <f ca="1">SMALL($AS$3:$AS$30,ROWS(AV$3:AV30))</f>
        <v>84</v>
      </c>
      <c r="AW30" s="86">
        <f ca="1">VLOOKUP(SMALL($BB$3:$BB$16,AX30),$BB$3:$BC$30,2,0)</f>
        <v>30</v>
      </c>
      <c r="AX30" s="86">
        <f>2+AX26</f>
        <v>14</v>
      </c>
      <c r="BA30" s="86">
        <v>28</v>
      </c>
      <c r="BB30" s="86">
        <f ca="1">RAND()</f>
        <v>0.82963309891952108</v>
      </c>
      <c r="BC30" s="86">
        <f ca="1">AV30</f>
        <v>84</v>
      </c>
    </row>
    <row r="31" spans="1:63" ht="16.5" x14ac:dyDescent="0.3">
      <c r="A31" s="9"/>
      <c r="B31" s="101"/>
      <c r="C31" s="102"/>
      <c r="D31" s="103"/>
      <c r="E31" s="156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1"/>
      <c r="C32" s="102"/>
      <c r="D32" s="103"/>
      <c r="E32" s="156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78">
        <f ca="1">SUM(AS3:AS30)</f>
        <v>1278</v>
      </c>
      <c r="AT32"/>
      <c r="AU32" s="78">
        <f ca="1">SUM(AU3:AU30)</f>
        <v>1278</v>
      </c>
      <c r="AV32" s="78">
        <f ca="1">SUM(AV3:AV30)</f>
        <v>1278</v>
      </c>
      <c r="AW32" s="78">
        <f ca="1">SUM(AW3:AW30)</f>
        <v>1278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1"/>
      <c r="C33" s="102"/>
      <c r="D33" s="103"/>
      <c r="E33" s="156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1"/>
      <c r="C34" s="102"/>
      <c r="D34" s="103"/>
      <c r="E34" s="156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1"/>
      <c r="C35" s="102"/>
      <c r="D35" s="103"/>
      <c r="E35" s="156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1"/>
      <c r="C36" s="102"/>
      <c r="D36" s="103"/>
      <c r="E36" s="156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1"/>
      <c r="C37" s="102"/>
      <c r="D37" s="103"/>
      <c r="E37" s="156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1"/>
      <c r="C38" s="102"/>
      <c r="D38" s="103"/>
      <c r="E38" s="15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1"/>
      <c r="C39" s="102"/>
      <c r="D39" s="103"/>
      <c r="E39" s="156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1"/>
      <c r="C40" s="102"/>
      <c r="D40" s="103"/>
      <c r="E40" s="156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1"/>
      <c r="C41" s="102"/>
      <c r="D41" s="103"/>
      <c r="E41" s="156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1"/>
      <c r="C42" s="102"/>
      <c r="D42" s="103"/>
      <c r="E42" s="156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1"/>
      <c r="C43" s="102"/>
      <c r="D43" s="103"/>
      <c r="E43" s="156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1"/>
      <c r="C44" s="102"/>
      <c r="D44" s="103"/>
      <c r="E44" s="156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1"/>
      <c r="C45" s="102"/>
      <c r="D45" s="103"/>
      <c r="E45" s="1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1"/>
      <c r="C46" s="102"/>
      <c r="D46" s="103"/>
      <c r="E46" s="156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1"/>
      <c r="C47" s="102"/>
      <c r="D47" s="103"/>
      <c r="E47" s="156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1"/>
      <c r="C48" s="102"/>
      <c r="D48" s="103"/>
      <c r="E48" s="156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1"/>
      <c r="C49" s="102"/>
      <c r="D49" s="103"/>
      <c r="E49" s="156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1"/>
      <c r="C50" s="102"/>
      <c r="D50" s="103"/>
      <c r="E50" s="156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1"/>
      <c r="C51" s="102"/>
      <c r="D51" s="103"/>
      <c r="E51" s="156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1"/>
      <c r="C52" s="102"/>
      <c r="D52" s="103"/>
      <c r="E52" s="156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1"/>
      <c r="C53" s="102"/>
      <c r="D53" s="103"/>
      <c r="E53" s="156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1"/>
      <c r="C54" s="102"/>
      <c r="D54" s="103"/>
      <c r="E54" s="156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1"/>
      <c r="C55" s="102"/>
      <c r="D55" s="103"/>
      <c r="E55" s="156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1"/>
      <c r="C56" s="102"/>
      <c r="D56" s="103"/>
      <c r="E56" s="156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1"/>
      <c r="C57" s="102"/>
      <c r="D57" s="103"/>
      <c r="E57" s="156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1"/>
      <c r="C58" s="102"/>
      <c r="D58" s="103"/>
      <c r="E58" s="1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1"/>
      <c r="C59" s="102"/>
      <c r="D59" s="103"/>
      <c r="E59" s="1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1"/>
      <c r="C60" s="102"/>
      <c r="D60" s="103"/>
      <c r="E60" s="1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1"/>
      <c r="C61" s="102"/>
      <c r="D61" s="103"/>
      <c r="E61" s="1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1"/>
      <c r="C62" s="102"/>
      <c r="D62" s="103"/>
      <c r="E62" s="1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1"/>
      <c r="C63" s="102"/>
      <c r="D63" s="103"/>
      <c r="E63" s="1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1"/>
      <c r="C64" s="102"/>
      <c r="D64" s="103"/>
      <c r="E64" s="1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1"/>
      <c r="C65" s="102"/>
      <c r="D65" s="103"/>
      <c r="E65" s="1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1"/>
      <c r="C66" s="102"/>
      <c r="D66" s="103"/>
      <c r="E66" s="1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1"/>
      <c r="C67" s="102"/>
      <c r="D67" s="103"/>
      <c r="E67" s="1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1"/>
      <c r="C68" s="102"/>
      <c r="D68" s="103"/>
      <c r="E68" s="1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1"/>
      <c r="C69" s="102"/>
      <c r="D69" s="103"/>
      <c r="E69" s="1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1"/>
      <c r="C70" s="102"/>
      <c r="D70" s="103"/>
      <c r="E70" s="1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1"/>
      <c r="C71" s="102"/>
      <c r="D71" s="103"/>
      <c r="E71" s="1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1"/>
      <c r="C72" s="102"/>
      <c r="D72" s="103"/>
      <c r="E72" s="1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1"/>
      <c r="C73" s="102"/>
      <c r="D73" s="103"/>
      <c r="E73" s="1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1"/>
      <c r="C74" s="102"/>
      <c r="D74" s="103"/>
      <c r="E74" s="1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1"/>
      <c r="C75" s="102"/>
      <c r="D75" s="103"/>
      <c r="E75" s="1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1"/>
      <c r="C76" s="102"/>
      <c r="D76" s="103"/>
      <c r="E76" s="1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1"/>
      <c r="C77" s="102"/>
      <c r="D77" s="103"/>
      <c r="E77" s="1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1"/>
      <c r="C78" s="102"/>
      <c r="D78" s="103"/>
      <c r="E78" s="156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1"/>
      <c r="C79" s="102"/>
      <c r="D79" s="103"/>
      <c r="E79" s="156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1"/>
      <c r="C80" s="102"/>
      <c r="D80" s="103"/>
      <c r="E80" s="156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1"/>
      <c r="C81" s="102"/>
      <c r="D81" s="103"/>
      <c r="E81" s="156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1"/>
      <c r="C82" s="102"/>
      <c r="D82" s="103"/>
      <c r="E82" s="156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1"/>
      <c r="C83" s="102"/>
      <c r="D83" s="103"/>
      <c r="E83" s="156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1"/>
      <c r="C84" s="102"/>
      <c r="D84" s="103"/>
      <c r="E84" s="156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1"/>
      <c r="C85" s="102"/>
      <c r="D85" s="103"/>
      <c r="E85" s="156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1"/>
      <c r="C86" s="102"/>
      <c r="D86" s="103"/>
      <c r="E86" s="15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1">
        <f>SUM(B3:B86)</f>
        <v>1395</v>
      </c>
      <c r="C88" s="101">
        <f>SUM(C3:C86)</f>
        <v>1395</v>
      </c>
      <c r="D88" s="101">
        <f>SUM(D3:D86)</f>
        <v>1395</v>
      </c>
      <c r="E88" s="101">
        <f>SUM(E3:E86)</f>
        <v>1395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2556</v>
      </c>
      <c r="AT88" s="78">
        <f ca="1">SUM(AT3:AT86)</f>
        <v>14.917764302255224</v>
      </c>
      <c r="AU88" s="78">
        <f ca="1">SUM(AU3:AU86)</f>
        <v>2556</v>
      </c>
      <c r="AV88" s="78">
        <f ca="1">SUM(AV3:AV86)</f>
        <v>2556</v>
      </c>
      <c r="AW88" s="78">
        <f ca="1">SUM(AW3:AW86)</f>
        <v>2556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1"/>
      <c r="AR93" s="111"/>
      <c r="AS93"/>
      <c r="AT93"/>
      <c r="AU93"/>
      <c r="AX93"/>
    </row>
    <row r="94" spans="1:63" ht="16.5" x14ac:dyDescent="0.3">
      <c r="AP94"/>
      <c r="AQ94" s="111"/>
      <c r="AR94" s="111"/>
      <c r="AS94"/>
      <c r="AT94"/>
      <c r="AU94"/>
      <c r="AX94"/>
    </row>
    <row r="95" spans="1:63" ht="16.5" x14ac:dyDescent="0.3">
      <c r="AP95"/>
      <c r="AQ95" s="111"/>
      <c r="AR95" s="111"/>
      <c r="AS95"/>
      <c r="AT95"/>
      <c r="AU95"/>
      <c r="AX95"/>
    </row>
    <row r="96" spans="1:63" ht="16.5" x14ac:dyDescent="0.3">
      <c r="AP96"/>
      <c r="AQ96" s="111"/>
      <c r="AR96" s="111"/>
      <c r="AS96"/>
      <c r="AT96"/>
      <c r="AU96"/>
      <c r="AX96"/>
    </row>
    <row r="97" spans="1:50" ht="16.5" x14ac:dyDescent="0.3">
      <c r="AP97"/>
      <c r="AQ97" s="111"/>
      <c r="AR97" s="111"/>
      <c r="AS97"/>
      <c r="AT97"/>
      <c r="AU97"/>
      <c r="AX97"/>
    </row>
    <row r="98" spans="1:50" ht="16.5" x14ac:dyDescent="0.3">
      <c r="A98" s="69">
        <f>A3</f>
        <v>1</v>
      </c>
      <c r="B98" s="69">
        <f>SUM(B$3:B3)</f>
        <v>40</v>
      </c>
      <c r="C98" s="69">
        <f>SUM(C$3:C3)</f>
        <v>18</v>
      </c>
      <c r="D98" s="69">
        <f>SUM(D$3:D3)</f>
        <v>18</v>
      </c>
      <c r="E98" s="69">
        <f>SUM(E$3:E3)</f>
        <v>49</v>
      </c>
      <c r="AP98"/>
      <c r="AQ98" s="111"/>
      <c r="AR98" s="111"/>
      <c r="AS98"/>
      <c r="AT98"/>
      <c r="AU98"/>
      <c r="AX98"/>
    </row>
    <row r="99" spans="1:50" ht="16.5" x14ac:dyDescent="0.3">
      <c r="A99" s="69">
        <f>A4</f>
        <v>2</v>
      </c>
      <c r="B99" s="69">
        <f>SUM(B$3:B4)</f>
        <v>93</v>
      </c>
      <c r="C99" s="69">
        <f>SUM(C$3:C4)</f>
        <v>43</v>
      </c>
      <c r="D99" s="69">
        <f>SUM(D$3:D4)</f>
        <v>48</v>
      </c>
      <c r="E99" s="69">
        <f>SUM(E$3:E4)</f>
        <v>103</v>
      </c>
      <c r="AP99"/>
      <c r="AQ99"/>
      <c r="AR99"/>
      <c r="AS99"/>
      <c r="AT99"/>
      <c r="AU99"/>
    </row>
    <row r="100" spans="1:50" ht="16.5" x14ac:dyDescent="0.3">
      <c r="A100" s="69">
        <f>A5</f>
        <v>3</v>
      </c>
      <c r="B100" s="69">
        <f>SUM(B$3:B5)</f>
        <v>158</v>
      </c>
      <c r="C100" s="69">
        <f>SUM(C$3:C5)</f>
        <v>72</v>
      </c>
      <c r="D100" s="69">
        <f>SUM(D$3:D5)</f>
        <v>85</v>
      </c>
      <c r="E100" s="69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69">
        <f>A6</f>
        <v>4</v>
      </c>
      <c r="B101" s="69">
        <f>SUM(B$3:B6)</f>
        <v>188</v>
      </c>
      <c r="C101" s="69">
        <f>SUM(C$3:C6)</f>
        <v>102</v>
      </c>
      <c r="D101" s="69">
        <f>SUM(D$3:D6)</f>
        <v>118</v>
      </c>
      <c r="E101" s="69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69">
        <f>A7</f>
        <v>5</v>
      </c>
      <c r="B102" s="69">
        <f>SUM(B$3:B7)</f>
        <v>234</v>
      </c>
      <c r="C102" s="69">
        <f>SUM(C$3:C7)</f>
        <v>132</v>
      </c>
      <c r="D102" s="69">
        <f>SUM(D$3:D7)</f>
        <v>158</v>
      </c>
      <c r="E102" s="69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69">
        <f>A8</f>
        <v>6</v>
      </c>
      <c r="B103" s="69">
        <f>SUM(B$3:B8)</f>
        <v>285</v>
      </c>
      <c r="C103" s="69">
        <f>SUM(C$3:C8)</f>
        <v>165</v>
      </c>
      <c r="D103" s="69">
        <f>SUM(D$3:D8)</f>
        <v>209</v>
      </c>
      <c r="E103" s="69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69">
        <f>A9</f>
        <v>7</v>
      </c>
      <c r="B104" s="69">
        <f>SUM(B$3:B9)</f>
        <v>324</v>
      </c>
      <c r="C104" s="69">
        <f>SUM(C$3:C9)</f>
        <v>202</v>
      </c>
      <c r="D104" s="69">
        <f>SUM(D$3:D9)</f>
        <v>260</v>
      </c>
      <c r="E104" s="69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69">
        <f>A10</f>
        <v>8</v>
      </c>
      <c r="B105" s="69">
        <f>SUM(B$3:B10)</f>
        <v>357</v>
      </c>
      <c r="C105" s="69">
        <f>SUM(C$3:C10)</f>
        <v>240</v>
      </c>
      <c r="D105" s="69">
        <f>SUM(D$3:D10)</f>
        <v>289</v>
      </c>
      <c r="E105" s="69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69">
        <f>A11</f>
        <v>9</v>
      </c>
      <c r="B106" s="69">
        <f>SUM(B$3:B11)</f>
        <v>438</v>
      </c>
      <c r="C106" s="69">
        <f>SUM(C$3:C11)</f>
        <v>279</v>
      </c>
      <c r="D106" s="69">
        <f>SUM(D$3:D11)</f>
        <v>314</v>
      </c>
      <c r="E106" s="69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69">
        <f>A12</f>
        <v>10</v>
      </c>
      <c r="B107" s="69">
        <f>SUM(B$3:B12)</f>
        <v>475</v>
      </c>
      <c r="C107" s="69">
        <f>SUM(C$3:C12)</f>
        <v>319</v>
      </c>
      <c r="D107" s="69">
        <f>SUM(D$3:D12)</f>
        <v>368</v>
      </c>
      <c r="E107" s="69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69">
        <f>A13</f>
        <v>11</v>
      </c>
      <c r="B108" s="69">
        <f>SUM(B$3:B13)</f>
        <v>532</v>
      </c>
      <c r="C108" s="69">
        <f>SUM(C$3:C13)</f>
        <v>365</v>
      </c>
      <c r="D108" s="69">
        <f>SUM(D$3:D13)</f>
        <v>438</v>
      </c>
      <c r="E108" s="69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69">
        <f>A14</f>
        <v>12</v>
      </c>
      <c r="B109" s="69">
        <f>SUM(B$3:B14)</f>
        <v>598</v>
      </c>
      <c r="C109" s="69">
        <f>SUM(C$3:C14)</f>
        <v>411</v>
      </c>
      <c r="D109" s="69">
        <f>SUM(D$3:D14)</f>
        <v>476</v>
      </c>
      <c r="E109" s="69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69">
        <f>A15</f>
        <v>13</v>
      </c>
      <c r="B110" s="69">
        <f>SUM(B$3:B15)</f>
        <v>627</v>
      </c>
      <c r="C110" s="69">
        <f>SUM(C$3:C15)</f>
        <v>460</v>
      </c>
      <c r="D110" s="69">
        <f>SUM(D$3:D15)</f>
        <v>515</v>
      </c>
      <c r="E110" s="69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69">
        <f>A16</f>
        <v>14</v>
      </c>
      <c r="B111" s="69">
        <f>SUM(B$3:B16)</f>
        <v>645</v>
      </c>
      <c r="C111" s="69">
        <f>SUM(C$3:C16)</f>
        <v>511</v>
      </c>
      <c r="D111" s="69">
        <f>SUM(D$3:D16)</f>
        <v>576</v>
      </c>
      <c r="E111" s="69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69">
        <f>A17</f>
        <v>15</v>
      </c>
      <c r="B112" s="69">
        <f>SUM(B$3:B17)</f>
        <v>718</v>
      </c>
      <c r="C112" s="69">
        <f>SUM(C$3:C17)</f>
        <v>562</v>
      </c>
      <c r="D112" s="69">
        <f>SUM(D$3:D17)</f>
        <v>649</v>
      </c>
      <c r="E112" s="69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69">
        <f>A18</f>
        <v>16</v>
      </c>
      <c r="B113" s="69">
        <f>SUM(B$3:B18)</f>
        <v>743</v>
      </c>
      <c r="C113" s="69">
        <f>SUM(C$3:C18)</f>
        <v>615</v>
      </c>
      <c r="D113" s="69">
        <f>SUM(D$3:D18)</f>
        <v>698</v>
      </c>
      <c r="E113" s="69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69">
        <f>A19</f>
        <v>17</v>
      </c>
      <c r="B114" s="69">
        <f>SUM(B$3:B19)</f>
        <v>794</v>
      </c>
      <c r="C114" s="69">
        <f>SUM(C$3:C19)</f>
        <v>669</v>
      </c>
      <c r="D114" s="69">
        <f>SUM(D$3:D19)</f>
        <v>728</v>
      </c>
      <c r="E114" s="69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69">
        <f>A20</f>
        <v>18</v>
      </c>
      <c r="B115" s="69">
        <f>SUM(B$3:B20)</f>
        <v>848</v>
      </c>
      <c r="C115" s="69">
        <f>SUM(C$3:C20)</f>
        <v>726</v>
      </c>
      <c r="D115" s="69">
        <f>SUM(D$3:D20)</f>
        <v>793</v>
      </c>
      <c r="E115" s="69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69">
        <f>A21</f>
        <v>19</v>
      </c>
      <c r="B116" s="69">
        <f>SUM(B$3:B21)</f>
        <v>894</v>
      </c>
      <c r="C116" s="69">
        <f>SUM(C$3:C21)</f>
        <v>784</v>
      </c>
      <c r="D116" s="69">
        <f>SUM(D$3:D21)</f>
        <v>859</v>
      </c>
      <c r="E116" s="69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69">
        <f>A22</f>
        <v>20</v>
      </c>
      <c r="B117" s="69">
        <f>SUM(B$3:B22)</f>
        <v>967</v>
      </c>
      <c r="C117" s="69">
        <f>SUM(C$3:C22)</f>
        <v>842</v>
      </c>
      <c r="D117" s="69">
        <f>SUM(D$3:D22)</f>
        <v>905</v>
      </c>
      <c r="E117" s="69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69">
        <f>A23</f>
        <v>21</v>
      </c>
      <c r="B118" s="69">
        <f>SUM(B$3:B23)</f>
        <v>1025</v>
      </c>
      <c r="C118" s="69">
        <f>SUM(C$3:C23)</f>
        <v>903</v>
      </c>
      <c r="D118" s="69">
        <f>SUM(D$3:D23)</f>
        <v>951</v>
      </c>
      <c r="E118" s="69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69">
        <f>A24</f>
        <v>22</v>
      </c>
      <c r="B119" s="69">
        <f>SUM(B$3:B24)</f>
        <v>1089</v>
      </c>
      <c r="C119" s="69">
        <f>SUM(C$3:C24)</f>
        <v>967</v>
      </c>
      <c r="D119" s="69">
        <f>SUM(D$3:D24)</f>
        <v>1004</v>
      </c>
      <c r="E119" s="69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69">
        <f>A25</f>
        <v>23</v>
      </c>
      <c r="B120" s="69">
        <f>SUM(B$3:B25)</f>
        <v>1127</v>
      </c>
      <c r="C120" s="69">
        <f>SUM(C$3:C25)</f>
        <v>1032</v>
      </c>
      <c r="D120" s="69">
        <f>SUM(D$3:D25)</f>
        <v>1085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>A26</f>
        <v>24</v>
      </c>
      <c r="B121" s="69">
        <f>SUM(B$3:B26)</f>
        <v>1157</v>
      </c>
      <c r="C121" s="69">
        <f>SUM(C$3:C26)</f>
        <v>1098</v>
      </c>
      <c r="D121" s="69">
        <f>SUM(D$3:D26)</f>
        <v>1143</v>
      </c>
      <c r="E121" s="69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69">
        <f>A27</f>
        <v>25</v>
      </c>
      <c r="B122" s="69">
        <f>SUM(B$3:B27)</f>
        <v>1218</v>
      </c>
      <c r="C122" s="69">
        <f>SUM(C$3:C27)</f>
        <v>1168</v>
      </c>
      <c r="D122" s="69">
        <f>SUM(D$3:D27)</f>
        <v>1200</v>
      </c>
      <c r="E122" s="69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69">
        <f>A28</f>
        <v>26</v>
      </c>
      <c r="B123" s="69">
        <f>SUM(B$3:B28)</f>
        <v>1288</v>
      </c>
      <c r="C123" s="69">
        <f>SUM(C$3:C28)</f>
        <v>1241</v>
      </c>
      <c r="D123" s="69">
        <f>SUM(D$3:D28)</f>
        <v>1258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>A29</f>
        <v>27</v>
      </c>
      <c r="B124" s="69">
        <f>SUM(B$3:B29)</f>
        <v>1337</v>
      </c>
      <c r="C124" s="69">
        <f>SUM(C$3:C29)</f>
        <v>1314</v>
      </c>
      <c r="D124" s="69">
        <f>SUM(D$3:D29)</f>
        <v>1331</v>
      </c>
      <c r="E124" s="69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69">
        <f>A30</f>
        <v>28</v>
      </c>
      <c r="B125" s="69">
        <f>SUM(B$3:B30)</f>
        <v>1395</v>
      </c>
      <c r="C125" s="69">
        <f>SUM(C$3:C30)</f>
        <v>1395</v>
      </c>
      <c r="D125" s="69">
        <f>SUM(D$3:D30)</f>
        <v>1395</v>
      </c>
      <c r="E125" s="69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1.ArdiData84Var</vt:lpstr>
      <vt:lpstr>2.ArdiData28Vari</vt:lpstr>
      <vt:lpstr>3.ArdiData28Fixed</vt:lpstr>
      <vt:lpstr>1.StatFitPoissNorm</vt:lpstr>
      <vt:lpstr>Stationary</vt:lpstr>
      <vt:lpstr>0.Regression</vt:lpstr>
      <vt:lpstr>Trend</vt:lpstr>
      <vt:lpstr>TrendAdj</vt:lpstr>
      <vt:lpstr>1.Trend&amp;Season</vt:lpstr>
      <vt:lpstr>TrendAndSeas</vt:lpstr>
      <vt:lpstr>TrendAndSeas (2)</vt:lpstr>
      <vt:lpstr>TrAdES</vt:lpstr>
      <vt:lpstr>TrAdES2</vt:lpstr>
      <vt:lpstr>Sheet1</vt:lpstr>
      <vt:lpstr>3b.ArdiData28Fixed</vt:lpstr>
      <vt:lpstr>3c.ArdiData28Fixed</vt:lpstr>
      <vt:lpstr>3d.ArdiData28Fixed</vt:lpstr>
      <vt:lpstr>3e.ArdiData28Fixed</vt:lpstr>
      <vt:lpstr>3f.ArdiData28Fixed)</vt:lpstr>
      <vt:lpstr>3g.ArdiData28Fixed</vt:lpstr>
      <vt:lpstr>3h.ArdiData28Fixed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2021-02-04T07:34:32Z</dcterms:modified>
</cp:coreProperties>
</file>