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ink/ink1.xml" ContentType="application/inkml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4B16E4B2-6259-4EF7-9161-4EFBD20C37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Trend&amp;Season" sheetId="17" r:id="rId1"/>
    <sheet name="0.ArdiData" sheetId="9" r:id="rId2"/>
    <sheet name="Sheet2" sheetId="19" r:id="rId3"/>
    <sheet name="0.Regression" sheetId="11" r:id="rId4"/>
    <sheet name="TrAdES" sheetId="14" r:id="rId5"/>
    <sheet name="TrAdES2" sheetId="15" r:id="rId6"/>
    <sheet name="Sheet1" sheetId="18" r:id="rId7"/>
  </sheets>
  <externalReferences>
    <externalReference r:id="rId8"/>
    <externalReference r:id="rId9"/>
  </externalReferences>
  <definedNames>
    <definedName name="solver_adj" localSheetId="3" hidden="1">'0.Regression'!$M$20:$M$21</definedName>
    <definedName name="solver_adj" localSheetId="4" hidden="1">TrAdES!$N$1:$N$2</definedName>
    <definedName name="solver_adj" localSheetId="5" hidden="1">TrAdES2!$P$1:$P$2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3" hidden="1">2</definedName>
    <definedName name="solver_drv" localSheetId="4" hidden="1">1</definedName>
    <definedName name="solver_drv" localSheetId="5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4" hidden="1">TrAdES!$N$1</definedName>
    <definedName name="solver_lhs1" localSheetId="5" hidden="1">TrAdES2!$P$1</definedName>
    <definedName name="solver_lhs2" localSheetId="4" hidden="1">TrAdES!$N$1</definedName>
    <definedName name="solver_lhs2" localSheetId="5" hidden="1">TrAdES2!$P$1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3" hidden="1">'0.Regression'!$M$22</definedName>
    <definedName name="solver_opt" localSheetId="4" hidden="1">TrAdES!$M$5</definedName>
    <definedName name="solver_opt" localSheetId="5" hidden="1">TrAdES2!$O$4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bv" localSheetId="3" hidden="1">2</definedName>
    <definedName name="solver_rbv" localSheetId="4" hidden="1">1</definedName>
    <definedName name="solver_rbv" localSheetId="5" hidden="1">1</definedName>
    <definedName name="solver_rel1" localSheetId="4" hidden="1">1</definedName>
    <definedName name="solver_rel1" localSheetId="5" hidden="1">1</definedName>
    <definedName name="solver_rel2" localSheetId="4" hidden="1">3</definedName>
    <definedName name="solver_rel2" localSheetId="5" hidden="1">3</definedName>
    <definedName name="solver_rhs1" localSheetId="4" hidden="1">1</definedName>
    <definedName name="solver_rhs1" localSheetId="5" hidden="1">1</definedName>
    <definedName name="solver_rhs2" localSheetId="4" hidden="1">0</definedName>
    <definedName name="solver_rhs2" localSheetId="5" hidden="1">0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3" hidden="1">2</definedName>
    <definedName name="solver_scl" localSheetId="4" hidden="1">1</definedName>
    <definedName name="solver_scl" localSheetId="5" hidden="1">1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7" l="1"/>
  <c r="N1" i="14"/>
  <c r="H63" i="19" l="1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62" i="19"/>
  <c r="H53" i="19"/>
  <c r="H54" i="19"/>
  <c r="H55" i="19"/>
  <c r="H56" i="19"/>
  <c r="H57" i="19"/>
  <c r="H58" i="19"/>
  <c r="H59" i="19"/>
  <c r="H60" i="19"/>
  <c r="H61" i="19"/>
  <c r="H52" i="19"/>
  <c r="H43" i="19"/>
  <c r="H44" i="19"/>
  <c r="H45" i="19"/>
  <c r="H46" i="19"/>
  <c r="H47" i="19"/>
  <c r="H48" i="19"/>
  <c r="H49" i="19"/>
  <c r="H50" i="19"/>
  <c r="H51" i="19"/>
  <c r="H42" i="19"/>
  <c r="H33" i="19"/>
  <c r="H34" i="19"/>
  <c r="H35" i="19"/>
  <c r="H36" i="19"/>
  <c r="H37" i="19"/>
  <c r="H38" i="19"/>
  <c r="H39" i="19"/>
  <c r="H40" i="19"/>
  <c r="H41" i="19"/>
  <c r="H32" i="19"/>
  <c r="H23" i="19"/>
  <c r="H24" i="19"/>
  <c r="H25" i="19"/>
  <c r="H26" i="19"/>
  <c r="H27" i="19"/>
  <c r="H28" i="19"/>
  <c r="H29" i="19"/>
  <c r="H30" i="19"/>
  <c r="H31" i="19"/>
  <c r="H22" i="19"/>
  <c r="H13" i="19"/>
  <c r="H14" i="19"/>
  <c r="H15" i="19"/>
  <c r="H16" i="19"/>
  <c r="H17" i="19"/>
  <c r="H18" i="19"/>
  <c r="H19" i="19"/>
  <c r="H20" i="19"/>
  <c r="H21" i="19"/>
  <c r="H12" i="19"/>
  <c r="H2" i="19"/>
  <c r="H3" i="19"/>
  <c r="H4" i="19"/>
  <c r="H5" i="19"/>
  <c r="H6" i="19"/>
  <c r="H7" i="19"/>
  <c r="H8" i="19"/>
  <c r="H9" i="19"/>
  <c r="H10" i="19"/>
  <c r="H11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2" i="19"/>
  <c r="G63" i="19" l="1"/>
  <c r="F63" i="19" s="1"/>
  <c r="G66" i="19"/>
  <c r="F66" i="19" s="1"/>
  <c r="G76" i="19"/>
  <c r="F76" i="19" s="1"/>
  <c r="G74" i="19"/>
  <c r="F74" i="19" s="1"/>
  <c r="G72" i="19"/>
  <c r="F72" i="19" s="1"/>
  <c r="G70" i="19"/>
  <c r="F70" i="19" s="1"/>
  <c r="G68" i="19"/>
  <c r="F68" i="19" s="1"/>
  <c r="G64" i="19"/>
  <c r="F64" i="19" s="1"/>
  <c r="G75" i="19"/>
  <c r="F75" i="19" s="1"/>
  <c r="G73" i="19"/>
  <c r="F73" i="19" s="1"/>
  <c r="G71" i="19"/>
  <c r="F71" i="19" s="1"/>
  <c r="G69" i="19"/>
  <c r="F69" i="19" s="1"/>
  <c r="G67" i="19"/>
  <c r="F67" i="19" s="1"/>
  <c r="G65" i="19"/>
  <c r="F65" i="19" s="1"/>
  <c r="G62" i="19"/>
  <c r="F62" i="19" s="1"/>
  <c r="G48" i="19"/>
  <c r="F48" i="19" s="1"/>
  <c r="G61" i="19"/>
  <c r="F61" i="19" s="1"/>
  <c r="G59" i="19"/>
  <c r="F59" i="19" s="1"/>
  <c r="G57" i="19"/>
  <c r="F57" i="19" s="1"/>
  <c r="G55" i="19"/>
  <c r="F55" i="19" s="1"/>
  <c r="G53" i="19"/>
  <c r="F53" i="19" s="1"/>
  <c r="G51" i="19"/>
  <c r="F51" i="19" s="1"/>
  <c r="G49" i="19"/>
  <c r="F49" i="19" s="1"/>
  <c r="G60" i="19"/>
  <c r="F60" i="19" s="1"/>
  <c r="G58" i="19"/>
  <c r="F58" i="19" s="1"/>
  <c r="G56" i="19"/>
  <c r="F56" i="19" s="1"/>
  <c r="G54" i="19"/>
  <c r="F54" i="19" s="1"/>
  <c r="G52" i="19"/>
  <c r="F52" i="19" s="1"/>
  <c r="G50" i="19"/>
  <c r="F50" i="19" s="1"/>
  <c r="G47" i="19"/>
  <c r="F47" i="19" s="1"/>
  <c r="G34" i="19"/>
  <c r="F34" i="19" s="1"/>
  <c r="G33" i="19"/>
  <c r="F33" i="19" s="1"/>
  <c r="G46" i="19"/>
  <c r="F46" i="19" s="1"/>
  <c r="G44" i="19"/>
  <c r="F44" i="19" s="1"/>
  <c r="G42" i="19"/>
  <c r="F42" i="19" s="1"/>
  <c r="G40" i="19"/>
  <c r="F40" i="19" s="1"/>
  <c r="G38" i="19"/>
  <c r="F38" i="19" s="1"/>
  <c r="G36" i="19"/>
  <c r="F36" i="19" s="1"/>
  <c r="G45" i="19"/>
  <c r="F45" i="19" s="1"/>
  <c r="G43" i="19"/>
  <c r="F43" i="19" s="1"/>
  <c r="G41" i="19"/>
  <c r="F41" i="19" s="1"/>
  <c r="G39" i="19"/>
  <c r="F39" i="19" s="1"/>
  <c r="G37" i="19"/>
  <c r="F37" i="19" s="1"/>
  <c r="G35" i="19"/>
  <c r="F35" i="19" s="1"/>
  <c r="G32" i="19"/>
  <c r="F32" i="19" s="1"/>
  <c r="G18" i="19"/>
  <c r="F18" i="19" s="1"/>
  <c r="G19" i="19"/>
  <c r="F19" i="19" s="1"/>
  <c r="G29" i="19"/>
  <c r="F29" i="19" s="1"/>
  <c r="G27" i="19"/>
  <c r="F27" i="19" s="1"/>
  <c r="G25" i="19"/>
  <c r="F25" i="19" s="1"/>
  <c r="G23" i="19"/>
  <c r="F23" i="19" s="1"/>
  <c r="G21" i="19"/>
  <c r="F21" i="19" s="1"/>
  <c r="G30" i="19"/>
  <c r="F30" i="19" s="1"/>
  <c r="G28" i="19"/>
  <c r="F28" i="19" s="1"/>
  <c r="G26" i="19"/>
  <c r="F26" i="19" s="1"/>
  <c r="G24" i="19"/>
  <c r="F24" i="19" s="1"/>
  <c r="G22" i="19"/>
  <c r="F22" i="19" s="1"/>
  <c r="G20" i="19"/>
  <c r="F20" i="19" s="1"/>
  <c r="G31" i="19"/>
  <c r="F31" i="19" s="1"/>
  <c r="G17" i="19"/>
  <c r="F17" i="19" s="1"/>
  <c r="G2" i="19"/>
  <c r="F2" i="19" s="1"/>
  <c r="G16" i="19"/>
  <c r="F16" i="19" s="1"/>
  <c r="G3" i="19"/>
  <c r="F3" i="19" s="1"/>
  <c r="G11" i="19"/>
  <c r="F11" i="19" s="1"/>
  <c r="G5" i="19"/>
  <c r="F5" i="19" s="1"/>
  <c r="G14" i="19"/>
  <c r="F14" i="19" s="1"/>
  <c r="G12" i="19"/>
  <c r="F12" i="19" s="1"/>
  <c r="G10" i="19"/>
  <c r="F10" i="19" s="1"/>
  <c r="G8" i="19"/>
  <c r="F8" i="19" s="1"/>
  <c r="G6" i="19"/>
  <c r="F6" i="19" s="1"/>
  <c r="G4" i="19"/>
  <c r="F4" i="19" s="1"/>
  <c r="G15" i="19"/>
  <c r="F15" i="19" s="1"/>
  <c r="G13" i="19"/>
  <c r="F13" i="19" s="1"/>
  <c r="G9" i="19"/>
  <c r="F9" i="19" s="1"/>
  <c r="G7" i="19"/>
  <c r="F7" i="19" s="1"/>
  <c r="B74" i="19"/>
  <c r="A74" i="19" s="1"/>
  <c r="AC75" i="9" s="1"/>
  <c r="B43" i="19"/>
  <c r="A43" i="19" s="1"/>
  <c r="AC44" i="9" s="1"/>
  <c r="B22" i="19"/>
  <c r="A22" i="19" s="1"/>
  <c r="AC23" i="9" s="1"/>
  <c r="B32" i="19"/>
  <c r="A32" i="19" s="1"/>
  <c r="AC33" i="9" s="1"/>
  <c r="B42" i="19"/>
  <c r="A42" i="19" s="1"/>
  <c r="AC43" i="9" s="1"/>
  <c r="B15" i="19"/>
  <c r="A15" i="19" s="1"/>
  <c r="AC16" i="9" s="1"/>
  <c r="B10" i="19"/>
  <c r="A10" i="19" s="1"/>
  <c r="AC11" i="9" s="1"/>
  <c r="B18" i="19"/>
  <c r="A18" i="19" s="1"/>
  <c r="AC19" i="9" s="1"/>
  <c r="B30" i="19"/>
  <c r="A30" i="19" s="1"/>
  <c r="AC31" i="9" s="1"/>
  <c r="B72" i="19"/>
  <c r="A72" i="19" s="1"/>
  <c r="AC73" i="9" s="1"/>
  <c r="B2" i="19"/>
  <c r="B21" i="19"/>
  <c r="A21" i="19" s="1"/>
  <c r="AC22" i="9" s="1"/>
  <c r="B6" i="19"/>
  <c r="A6" i="19" s="1"/>
  <c r="AC7" i="9" s="1"/>
  <c r="B53" i="19"/>
  <c r="A53" i="19" s="1"/>
  <c r="AC54" i="9" s="1"/>
  <c r="B25" i="19"/>
  <c r="A25" i="19" s="1"/>
  <c r="AC26" i="9" s="1"/>
  <c r="B26" i="19"/>
  <c r="A26" i="19" s="1"/>
  <c r="AC27" i="9" s="1"/>
  <c r="B35" i="19"/>
  <c r="A35" i="19" s="1"/>
  <c r="AC36" i="9" s="1"/>
  <c r="B37" i="19"/>
  <c r="A37" i="19" s="1"/>
  <c r="AC38" i="9" s="1"/>
  <c r="B62" i="19"/>
  <c r="A62" i="19" s="1"/>
  <c r="AC63" i="9" s="1"/>
  <c r="B14" i="19"/>
  <c r="A14" i="19" s="1"/>
  <c r="AC15" i="9" s="1"/>
  <c r="B45" i="19"/>
  <c r="A45" i="19" s="1"/>
  <c r="AC46" i="9" s="1"/>
  <c r="B59" i="19"/>
  <c r="A59" i="19" s="1"/>
  <c r="AC60" i="9" s="1"/>
  <c r="B75" i="19"/>
  <c r="A75" i="19" s="1"/>
  <c r="AC76" i="9" s="1"/>
  <c r="B13" i="19"/>
  <c r="A13" i="19" s="1"/>
  <c r="AC14" i="9" s="1"/>
  <c r="B34" i="19"/>
  <c r="A34" i="19" s="1"/>
  <c r="AC35" i="9" s="1"/>
  <c r="B58" i="19"/>
  <c r="A58" i="19" s="1"/>
  <c r="AC59" i="9" s="1"/>
  <c r="B76" i="19"/>
  <c r="A76" i="19" s="1"/>
  <c r="AC77" i="9" s="1"/>
  <c r="B51" i="19"/>
  <c r="A51" i="19" s="1"/>
  <c r="AC52" i="9" s="1"/>
  <c r="B47" i="19"/>
  <c r="A47" i="19" s="1"/>
  <c r="AC48" i="9" s="1"/>
  <c r="B48" i="19"/>
  <c r="A48" i="19" s="1"/>
  <c r="AC49" i="9" s="1"/>
  <c r="B49" i="19"/>
  <c r="A49" i="19" s="1"/>
  <c r="AC50" i="9" s="1"/>
  <c r="B66" i="19"/>
  <c r="A66" i="19" s="1"/>
  <c r="AC67" i="9" s="1"/>
  <c r="B3" i="19"/>
  <c r="A3" i="19" s="1"/>
  <c r="AC4" i="9" s="1"/>
  <c r="B4" i="19"/>
  <c r="A4" i="19" s="1"/>
  <c r="AC5" i="9" s="1"/>
  <c r="B39" i="19"/>
  <c r="A39" i="19" s="1"/>
  <c r="AC40" i="9" s="1"/>
  <c r="B5" i="19"/>
  <c r="A5" i="19" s="1"/>
  <c r="AC6" i="9" s="1"/>
  <c r="B11" i="19"/>
  <c r="A11" i="19" s="1"/>
  <c r="AC12" i="9" s="1"/>
  <c r="B7" i="19"/>
  <c r="A7" i="19" s="1"/>
  <c r="AC8" i="9" s="1"/>
  <c r="B8" i="19"/>
  <c r="A8" i="19" s="1"/>
  <c r="AC9" i="9" s="1"/>
  <c r="B9" i="19"/>
  <c r="A9" i="19" s="1"/>
  <c r="AC10" i="9" s="1"/>
  <c r="B17" i="19"/>
  <c r="A17" i="19" s="1"/>
  <c r="AC18" i="9" s="1"/>
  <c r="B31" i="19"/>
  <c r="A31" i="19" s="1"/>
  <c r="AC32" i="9" s="1"/>
  <c r="B27" i="19"/>
  <c r="A27" i="19" s="1"/>
  <c r="AC28" i="9" s="1"/>
  <c r="B28" i="19"/>
  <c r="A28" i="19" s="1"/>
  <c r="AC29" i="9" s="1"/>
  <c r="B29" i="19"/>
  <c r="A29" i="19" s="1"/>
  <c r="AC30" i="9" s="1"/>
  <c r="B33" i="19"/>
  <c r="A33" i="19" s="1"/>
  <c r="AC34" i="9" s="1"/>
  <c r="B38" i="19"/>
  <c r="A38" i="19" s="1"/>
  <c r="AC39" i="9" s="1"/>
  <c r="B46" i="19"/>
  <c r="A46" i="19" s="1"/>
  <c r="AC47" i="9" s="1"/>
  <c r="B54" i="19"/>
  <c r="A54" i="19" s="1"/>
  <c r="AC55" i="9" s="1"/>
  <c r="B57" i="19"/>
  <c r="A57" i="19" s="1"/>
  <c r="AC58" i="9" s="1"/>
  <c r="B61" i="19"/>
  <c r="A61" i="19" s="1"/>
  <c r="AC62" i="9" s="1"/>
  <c r="B71" i="19"/>
  <c r="A71" i="19" s="1"/>
  <c r="AC72" i="9" s="1"/>
  <c r="B67" i="19"/>
  <c r="A67" i="19" s="1"/>
  <c r="AC68" i="9" s="1"/>
  <c r="B68" i="19"/>
  <c r="A68" i="19" s="1"/>
  <c r="AC69" i="9" s="1"/>
  <c r="B69" i="19"/>
  <c r="A69" i="19" s="1"/>
  <c r="AC70" i="9" s="1"/>
  <c r="B70" i="19"/>
  <c r="A70" i="19" s="1"/>
  <c r="AC71" i="9" s="1"/>
  <c r="B50" i="19"/>
  <c r="A50" i="19" s="1"/>
  <c r="AC51" i="9" s="1"/>
  <c r="B23" i="19"/>
  <c r="A23" i="19" s="1"/>
  <c r="AC24" i="9" s="1"/>
  <c r="B24" i="19"/>
  <c r="A24" i="19" s="1"/>
  <c r="AC25" i="9" s="1"/>
  <c r="B56" i="19"/>
  <c r="A56" i="19" s="1"/>
  <c r="AC57" i="9" s="1"/>
  <c r="B16" i="19"/>
  <c r="A16" i="19" s="1"/>
  <c r="AC17" i="9" s="1"/>
  <c r="B19" i="19"/>
  <c r="A19" i="19" s="1"/>
  <c r="AC20" i="9" s="1"/>
  <c r="B36" i="19"/>
  <c r="A36" i="19" s="1"/>
  <c r="AC37" i="9" s="1"/>
  <c r="B41" i="19"/>
  <c r="A41" i="19" s="1"/>
  <c r="AC42" i="9" s="1"/>
  <c r="B55" i="19"/>
  <c r="A55" i="19" s="1"/>
  <c r="AC56" i="9" s="1"/>
  <c r="B52" i="19"/>
  <c r="A52" i="19" s="1"/>
  <c r="AC53" i="9" s="1"/>
  <c r="B63" i="19"/>
  <c r="A63" i="19" s="1"/>
  <c r="AC64" i="9" s="1"/>
  <c r="B40" i="19"/>
  <c r="A40" i="19" s="1"/>
  <c r="AC41" i="9" s="1"/>
  <c r="B65" i="19"/>
  <c r="A65" i="19" s="1"/>
  <c r="AC66" i="9" s="1"/>
  <c r="B73" i="19"/>
  <c r="A73" i="19" s="1"/>
  <c r="AC74" i="9" s="1"/>
  <c r="B12" i="19"/>
  <c r="A12" i="19" s="1"/>
  <c r="AC13" i="9" s="1"/>
  <c r="B20" i="19"/>
  <c r="A20" i="19" s="1"/>
  <c r="AC21" i="9" s="1"/>
  <c r="B44" i="19"/>
  <c r="A44" i="19" s="1"/>
  <c r="AC45" i="9" s="1"/>
  <c r="B60" i="19"/>
  <c r="A60" i="19" s="1"/>
  <c r="AC61" i="9" s="1"/>
  <c r="B64" i="19"/>
  <c r="A64" i="19" s="1"/>
  <c r="AC65" i="9" s="1"/>
  <c r="AK1" i="9"/>
  <c r="AL1" i="9"/>
  <c r="AO3" i="9"/>
  <c r="AO4" i="9"/>
  <c r="AO5" i="9"/>
  <c r="AO6" i="9"/>
  <c r="AO7" i="9"/>
  <c r="AO8" i="9"/>
  <c r="AO2" i="9"/>
  <c r="AO1" i="9"/>
  <c r="AN1" i="9" s="1"/>
  <c r="G9" i="17"/>
  <c r="G32" i="17"/>
  <c r="G41" i="17"/>
  <c r="G64" i="17"/>
  <c r="G73" i="17"/>
  <c r="AG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78" i="17"/>
  <c r="G78" i="17" s="1"/>
  <c r="D9" i="11"/>
  <c r="E9" i="11" s="1"/>
  <c r="D17" i="11"/>
  <c r="D25" i="11"/>
  <c r="E25" i="11" s="1"/>
  <c r="D33" i="11"/>
  <c r="E33" i="11" s="1"/>
  <c r="D41" i="11"/>
  <c r="E41" i="11" s="1"/>
  <c r="D49" i="11"/>
  <c r="E49" i="11" s="1"/>
  <c r="M5" i="11"/>
  <c r="M6" i="11" s="1"/>
  <c r="D3" i="18"/>
  <c r="E3" i="18" s="1"/>
  <c r="D4" i="18"/>
  <c r="E4" i="18"/>
  <c r="D5" i="18"/>
  <c r="E5" i="18" s="1"/>
  <c r="D6" i="18"/>
  <c r="E6" i="18"/>
  <c r="D7" i="18"/>
  <c r="E7" i="18" s="1"/>
  <c r="D8" i="18"/>
  <c r="E8" i="18"/>
  <c r="D9" i="18"/>
  <c r="F9" i="18" s="1"/>
  <c r="D10" i="18"/>
  <c r="E10" i="18" s="1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G17" i="17" s="1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G25" i="17" s="1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A33" i="17"/>
  <c r="G33" i="17" s="1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G49" i="17" s="1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G57" i="17" s="1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A65" i="17"/>
  <c r="G65" i="17" s="1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A74" i="17"/>
  <c r="G74" i="17" s="1"/>
  <c r="A75" i="17"/>
  <c r="G75" i="17" s="1"/>
  <c r="A76" i="17"/>
  <c r="G76" i="17" s="1"/>
  <c r="A77" i="17"/>
  <c r="G77" i="17" s="1"/>
  <c r="F3" i="18"/>
  <c r="F8" i="18"/>
  <c r="F7" i="18"/>
  <c r="G7" i="18" s="1"/>
  <c r="F6" i="18"/>
  <c r="F5" i="18"/>
  <c r="G5" i="18" s="1"/>
  <c r="F4" i="18"/>
  <c r="G4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9" i="11"/>
  <c r="F12" i="11"/>
  <c r="F17" i="11"/>
  <c r="F25" i="11"/>
  <c r="F28" i="11"/>
  <c r="F33" i="11"/>
  <c r="F41" i="11"/>
  <c r="F44" i="11"/>
  <c r="F49" i="11"/>
  <c r="G2" i="11"/>
  <c r="F8" i="11" s="1"/>
  <c r="F51" i="11"/>
  <c r="F47" i="11"/>
  <c r="F35" i="11"/>
  <c r="F27" i="11"/>
  <c r="F19" i="11"/>
  <c r="F15" i="11"/>
  <c r="F46" i="11"/>
  <c r="F38" i="11"/>
  <c r="F34" i="11"/>
  <c r="F22" i="11"/>
  <c r="F14" i="11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L20" i="11"/>
  <c r="D4" i="11" s="1"/>
  <c r="E4" i="11" s="1"/>
  <c r="M9" i="11"/>
  <c r="L21" i="11"/>
  <c r="E17" i="11"/>
  <c r="D21" i="11" l="1"/>
  <c r="E21" i="11" s="1"/>
  <c r="F37" i="11"/>
  <c r="F21" i="11"/>
  <c r="F5" i="11"/>
  <c r="F10" i="18"/>
  <c r="G6" i="18" s="1"/>
  <c r="D51" i="11"/>
  <c r="E51" i="11" s="1"/>
  <c r="D43" i="11"/>
  <c r="E43" i="11" s="1"/>
  <c r="D35" i="11"/>
  <c r="E35" i="11" s="1"/>
  <c r="D27" i="11"/>
  <c r="E27" i="11" s="1"/>
  <c r="D19" i="11"/>
  <c r="E19" i="11" s="1"/>
  <c r="D11" i="11"/>
  <c r="E11" i="11" s="1"/>
  <c r="F18" i="11"/>
  <c r="F50" i="11"/>
  <c r="F31" i="11"/>
  <c r="F52" i="11"/>
  <c r="F36" i="11"/>
  <c r="F20" i="11"/>
  <c r="F4" i="11"/>
  <c r="D50" i="11"/>
  <c r="E50" i="11" s="1"/>
  <c r="D42" i="11"/>
  <c r="E42" i="11" s="1"/>
  <c r="D34" i="11"/>
  <c r="E34" i="11" s="1"/>
  <c r="D26" i="11"/>
  <c r="E26" i="11" s="1"/>
  <c r="D18" i="11"/>
  <c r="E18" i="11" s="1"/>
  <c r="D10" i="11"/>
  <c r="E10" i="11" s="1"/>
  <c r="F26" i="11"/>
  <c r="F7" i="11"/>
  <c r="F39" i="11"/>
  <c r="F48" i="11"/>
  <c r="F32" i="11"/>
  <c r="F16" i="11"/>
  <c r="E9" i="18"/>
  <c r="F3" i="11"/>
  <c r="D48" i="11"/>
  <c r="E48" i="11" s="1"/>
  <c r="D40" i="11"/>
  <c r="E40" i="11" s="1"/>
  <c r="D32" i="11"/>
  <c r="E32" i="11" s="1"/>
  <c r="D24" i="11"/>
  <c r="E24" i="11" s="1"/>
  <c r="D16" i="11"/>
  <c r="E16" i="11" s="1"/>
  <c r="D8" i="11"/>
  <c r="E8" i="11" s="1"/>
  <c r="F30" i="11"/>
  <c r="F11" i="11"/>
  <c r="F43" i="11"/>
  <c r="F45" i="11"/>
  <c r="F29" i="11"/>
  <c r="F13" i="11"/>
  <c r="D47" i="11"/>
  <c r="E47" i="11" s="1"/>
  <c r="D39" i="11"/>
  <c r="E39" i="11" s="1"/>
  <c r="D31" i="11"/>
  <c r="E31" i="11" s="1"/>
  <c r="D23" i="11"/>
  <c r="E23" i="11" s="1"/>
  <c r="D15" i="11"/>
  <c r="E15" i="11" s="1"/>
  <c r="D7" i="11"/>
  <c r="E7" i="11" s="1"/>
  <c r="D46" i="11"/>
  <c r="E46" i="11" s="1"/>
  <c r="D38" i="11"/>
  <c r="E38" i="11" s="1"/>
  <c r="D30" i="11"/>
  <c r="E30" i="11" s="1"/>
  <c r="D22" i="11"/>
  <c r="E22" i="11" s="1"/>
  <c r="D14" i="11"/>
  <c r="E14" i="11" s="1"/>
  <c r="D6" i="11"/>
  <c r="E6" i="11" s="1"/>
  <c r="D29" i="11"/>
  <c r="E29" i="11" s="1"/>
  <c r="D3" i="11"/>
  <c r="E3" i="11" s="1"/>
  <c r="D45" i="11"/>
  <c r="E45" i="11" s="1"/>
  <c r="D37" i="11"/>
  <c r="E37" i="11" s="1"/>
  <c r="D13" i="11"/>
  <c r="E13" i="11" s="1"/>
  <c r="D5" i="11"/>
  <c r="E5" i="11" s="1"/>
  <c r="F10" i="11"/>
  <c r="F42" i="11"/>
  <c r="F23" i="11"/>
  <c r="F6" i="11"/>
  <c r="F40" i="11"/>
  <c r="F24" i="11"/>
  <c r="D52" i="11"/>
  <c r="E52" i="11" s="1"/>
  <c r="D44" i="11"/>
  <c r="E44" i="11" s="1"/>
  <c r="D36" i="11"/>
  <c r="E36" i="11" s="1"/>
  <c r="D28" i="11"/>
  <c r="E28" i="11" s="1"/>
  <c r="D20" i="11"/>
  <c r="E20" i="11" s="1"/>
  <c r="D12" i="11"/>
  <c r="E12" i="11" s="1"/>
  <c r="D2" i="14"/>
  <c r="E2" i="14"/>
  <c r="A2" i="19"/>
  <c r="AC3" i="9" s="1"/>
  <c r="AE61" i="9"/>
  <c r="AF61" i="9" s="1"/>
  <c r="AE76" i="9"/>
  <c r="AE74" i="9"/>
  <c r="AE71" i="9"/>
  <c r="AE67" i="9"/>
  <c r="AE63" i="9"/>
  <c r="AE3" i="9"/>
  <c r="AE77" i="9"/>
  <c r="AE75" i="9"/>
  <c r="AE73" i="9"/>
  <c r="AE69" i="9"/>
  <c r="AE65" i="9"/>
  <c r="AE4" i="9"/>
  <c r="AE59" i="9"/>
  <c r="AE57" i="9"/>
  <c r="AE55" i="9"/>
  <c r="AE53" i="9"/>
  <c r="AE51" i="9"/>
  <c r="AE49" i="9"/>
  <c r="AE47" i="9"/>
  <c r="AE45" i="9"/>
  <c r="AE43" i="9"/>
  <c r="AE41" i="9"/>
  <c r="AE39" i="9"/>
  <c r="AE37" i="9"/>
  <c r="AE35" i="9"/>
  <c r="AE33" i="9"/>
  <c r="AE31" i="9"/>
  <c r="AE29" i="9"/>
  <c r="AE27" i="9"/>
  <c r="AE25" i="9"/>
  <c r="AE23" i="9"/>
  <c r="AE21" i="9"/>
  <c r="AE19" i="9"/>
  <c r="AE17" i="9"/>
  <c r="AE15" i="9"/>
  <c r="AE13" i="9"/>
  <c r="AE11" i="9"/>
  <c r="AE9" i="9"/>
  <c r="AE7" i="9"/>
  <c r="AE5" i="9"/>
  <c r="AE72" i="9"/>
  <c r="AE70" i="9"/>
  <c r="AE68" i="9"/>
  <c r="AE66" i="9"/>
  <c r="AE64" i="9"/>
  <c r="AE62" i="9"/>
  <c r="AE60" i="9"/>
  <c r="AE58" i="9"/>
  <c r="AE56" i="9"/>
  <c r="AE54" i="9"/>
  <c r="AE52" i="9"/>
  <c r="AE50" i="9"/>
  <c r="AE48" i="9"/>
  <c r="AE46" i="9"/>
  <c r="AE44" i="9"/>
  <c r="AE42" i="9"/>
  <c r="AE40" i="9"/>
  <c r="AE38" i="9"/>
  <c r="AE36" i="9"/>
  <c r="AE34" i="9"/>
  <c r="AE32" i="9"/>
  <c r="AE30" i="9"/>
  <c r="AE28" i="9"/>
  <c r="AE26" i="9"/>
  <c r="AE24" i="9"/>
  <c r="AE22" i="9"/>
  <c r="AE20" i="9"/>
  <c r="AE18" i="9"/>
  <c r="AE16" i="9"/>
  <c r="AE14" i="9"/>
  <c r="AE12" i="9"/>
  <c r="AE10" i="9"/>
  <c r="AE8" i="9"/>
  <c r="AE6" i="9"/>
  <c r="I2" i="11" l="1"/>
  <c r="M8" i="11"/>
  <c r="H2" i="11"/>
  <c r="F3" i="14"/>
  <c r="AH61" i="9"/>
  <c r="AI61" i="9" s="1"/>
  <c r="AJ61" i="9" s="1"/>
  <c r="D61" i="9" s="1"/>
  <c r="B62" i="17" s="1"/>
  <c r="AF65" i="9"/>
  <c r="AH65" i="9"/>
  <c r="AI65" i="9" s="1"/>
  <c r="AJ65" i="9" s="1"/>
  <c r="AF77" i="9"/>
  <c r="AH77" i="9"/>
  <c r="AI77" i="9" s="1"/>
  <c r="AJ77" i="9" s="1"/>
  <c r="D77" i="9" s="1"/>
  <c r="B78" i="17" s="1"/>
  <c r="AH76" i="9"/>
  <c r="AI76" i="9" s="1"/>
  <c r="AJ76" i="9" s="1"/>
  <c r="D76" i="9" s="1"/>
  <c r="B77" i="17" s="1"/>
  <c r="AF76" i="9"/>
  <c r="AF73" i="9"/>
  <c r="AH73" i="9"/>
  <c r="AI73" i="9" s="1"/>
  <c r="AJ73" i="9" s="1"/>
  <c r="AH71" i="9"/>
  <c r="AI71" i="9" s="1"/>
  <c r="AJ71" i="9" s="1"/>
  <c r="D71" i="9" s="1"/>
  <c r="B72" i="17" s="1"/>
  <c r="AF71" i="9"/>
  <c r="AH63" i="9"/>
  <c r="AI63" i="9" s="1"/>
  <c r="AJ63" i="9" s="1"/>
  <c r="D63" i="9" s="1"/>
  <c r="B64" i="17" s="1"/>
  <c r="AF63" i="9"/>
  <c r="AF4" i="9"/>
  <c r="AH4" i="9"/>
  <c r="AI4" i="9" s="1"/>
  <c r="AJ4" i="9" s="1"/>
  <c r="AF75" i="9"/>
  <c r="AH75" i="9"/>
  <c r="AI75" i="9" s="1"/>
  <c r="AJ75" i="9" s="1"/>
  <c r="D75" i="9" s="1"/>
  <c r="B76" i="17" s="1"/>
  <c r="AH3" i="9"/>
  <c r="AI3" i="9" s="1"/>
  <c r="AJ3" i="9" s="1"/>
  <c r="AF3" i="9"/>
  <c r="AH74" i="9"/>
  <c r="AI74" i="9" s="1"/>
  <c r="AJ74" i="9" s="1"/>
  <c r="D74" i="9" s="1"/>
  <c r="B75" i="17" s="1"/>
  <c r="AF74" i="9"/>
  <c r="AH69" i="9"/>
  <c r="AI69" i="9" s="1"/>
  <c r="AJ69" i="9" s="1"/>
  <c r="D69" i="9" s="1"/>
  <c r="B70" i="17" s="1"/>
  <c r="AF69" i="9"/>
  <c r="AH67" i="9"/>
  <c r="AI67" i="9" s="1"/>
  <c r="AJ67" i="9" s="1"/>
  <c r="AF67" i="9"/>
  <c r="AH6" i="9"/>
  <c r="AI6" i="9" s="1"/>
  <c r="AJ6" i="9" s="1"/>
  <c r="AF6" i="9"/>
  <c r="AH22" i="9"/>
  <c r="AI22" i="9" s="1"/>
  <c r="AJ22" i="9" s="1"/>
  <c r="AF22" i="9"/>
  <c r="AH38" i="9"/>
  <c r="AI38" i="9" s="1"/>
  <c r="AJ38" i="9" s="1"/>
  <c r="AF38" i="9"/>
  <c r="AH62" i="9"/>
  <c r="AI62" i="9" s="1"/>
  <c r="AJ62" i="9" s="1"/>
  <c r="AF62" i="9"/>
  <c r="AH9" i="9"/>
  <c r="AI9" i="9" s="1"/>
  <c r="AJ9" i="9" s="1"/>
  <c r="AF9" i="9"/>
  <c r="AH33" i="9"/>
  <c r="AI33" i="9" s="1"/>
  <c r="AJ33" i="9" s="1"/>
  <c r="AF33" i="9"/>
  <c r="AF10" i="9"/>
  <c r="AH10" i="9"/>
  <c r="AI10" i="9" s="1"/>
  <c r="AJ10" i="9" s="1"/>
  <c r="AH18" i="9"/>
  <c r="AI18" i="9" s="1"/>
  <c r="AJ18" i="9" s="1"/>
  <c r="AF18" i="9"/>
  <c r="AF26" i="9"/>
  <c r="AH26" i="9"/>
  <c r="AI26" i="9" s="1"/>
  <c r="AJ26" i="9" s="1"/>
  <c r="AH34" i="9"/>
  <c r="AI34" i="9" s="1"/>
  <c r="AJ34" i="9" s="1"/>
  <c r="AF34" i="9"/>
  <c r="AF42" i="9"/>
  <c r="AH42" i="9"/>
  <c r="AI42" i="9" s="1"/>
  <c r="AJ42" i="9" s="1"/>
  <c r="AH50" i="9"/>
  <c r="AI50" i="9" s="1"/>
  <c r="AJ50" i="9" s="1"/>
  <c r="AF50" i="9"/>
  <c r="AF58" i="9"/>
  <c r="AH58" i="9"/>
  <c r="AI58" i="9" s="1"/>
  <c r="AJ58" i="9" s="1"/>
  <c r="AH66" i="9"/>
  <c r="AI66" i="9" s="1"/>
  <c r="AJ66" i="9" s="1"/>
  <c r="AF66" i="9"/>
  <c r="AH5" i="9"/>
  <c r="AI5" i="9" s="1"/>
  <c r="AJ5" i="9" s="1"/>
  <c r="AF5" i="9"/>
  <c r="AH13" i="9"/>
  <c r="AI13" i="9" s="1"/>
  <c r="AJ13" i="9" s="1"/>
  <c r="AF13" i="9"/>
  <c r="AH21" i="9"/>
  <c r="AI21" i="9" s="1"/>
  <c r="AJ21" i="9" s="1"/>
  <c r="AF21" i="9"/>
  <c r="AH29" i="9"/>
  <c r="AI29" i="9" s="1"/>
  <c r="AJ29" i="9" s="1"/>
  <c r="AF29" i="9"/>
  <c r="AH37" i="9"/>
  <c r="AI37" i="9" s="1"/>
  <c r="AJ37" i="9" s="1"/>
  <c r="AF37" i="9"/>
  <c r="AH45" i="9"/>
  <c r="AI45" i="9" s="1"/>
  <c r="AJ45" i="9" s="1"/>
  <c r="AF45" i="9"/>
  <c r="AH53" i="9"/>
  <c r="AI53" i="9" s="1"/>
  <c r="AJ53" i="9" s="1"/>
  <c r="AF53" i="9"/>
  <c r="AH14" i="9"/>
  <c r="AI14" i="9" s="1"/>
  <c r="AJ14" i="9" s="1"/>
  <c r="AF14" i="9"/>
  <c r="AH46" i="9"/>
  <c r="AI46" i="9" s="1"/>
  <c r="AJ46" i="9" s="1"/>
  <c r="AF46" i="9"/>
  <c r="AH16" i="9"/>
  <c r="AI16" i="9" s="1"/>
  <c r="AJ16" i="9" s="1"/>
  <c r="AF16" i="9"/>
  <c r="AH32" i="9"/>
  <c r="AI32" i="9" s="1"/>
  <c r="AJ32" i="9" s="1"/>
  <c r="AF32" i="9"/>
  <c r="AH48" i="9"/>
  <c r="AI48" i="9" s="1"/>
  <c r="AJ48" i="9" s="1"/>
  <c r="AF48" i="9"/>
  <c r="AH11" i="9"/>
  <c r="AI11" i="9" s="1"/>
  <c r="AJ11" i="9" s="1"/>
  <c r="AF11" i="9"/>
  <c r="AH12" i="9"/>
  <c r="AI12" i="9" s="1"/>
  <c r="AJ12" i="9" s="1"/>
  <c r="AF12" i="9"/>
  <c r="AH20" i="9"/>
  <c r="AI20" i="9" s="1"/>
  <c r="AJ20" i="9" s="1"/>
  <c r="AF20" i="9"/>
  <c r="AH28" i="9"/>
  <c r="AI28" i="9" s="1"/>
  <c r="AJ28" i="9" s="1"/>
  <c r="AF28" i="9"/>
  <c r="AH36" i="9"/>
  <c r="AI36" i="9" s="1"/>
  <c r="AJ36" i="9" s="1"/>
  <c r="AF36" i="9"/>
  <c r="AH44" i="9"/>
  <c r="AI44" i="9" s="1"/>
  <c r="AJ44" i="9" s="1"/>
  <c r="AF44" i="9"/>
  <c r="AH52" i="9"/>
  <c r="AI52" i="9" s="1"/>
  <c r="AJ52" i="9" s="1"/>
  <c r="AF52" i="9"/>
  <c r="AH60" i="9"/>
  <c r="AI60" i="9" s="1"/>
  <c r="AJ60" i="9" s="1"/>
  <c r="AF60" i="9"/>
  <c r="AH68" i="9"/>
  <c r="AI68" i="9" s="1"/>
  <c r="AJ68" i="9" s="1"/>
  <c r="AF68" i="9"/>
  <c r="AH7" i="9"/>
  <c r="AI7" i="9" s="1"/>
  <c r="AJ7" i="9" s="1"/>
  <c r="AF7" i="9"/>
  <c r="AH15" i="9"/>
  <c r="AI15" i="9" s="1"/>
  <c r="AJ15" i="9" s="1"/>
  <c r="AF15" i="9"/>
  <c r="AH23" i="9"/>
  <c r="AI23" i="9" s="1"/>
  <c r="AJ23" i="9" s="1"/>
  <c r="AF23" i="9"/>
  <c r="AH31" i="9"/>
  <c r="AI31" i="9" s="1"/>
  <c r="AJ31" i="9" s="1"/>
  <c r="AF31" i="9"/>
  <c r="AH39" i="9"/>
  <c r="AI39" i="9" s="1"/>
  <c r="AJ39" i="9" s="1"/>
  <c r="AF39" i="9"/>
  <c r="AH47" i="9"/>
  <c r="AI47" i="9" s="1"/>
  <c r="AJ47" i="9" s="1"/>
  <c r="AF47" i="9"/>
  <c r="AH55" i="9"/>
  <c r="AI55" i="9" s="1"/>
  <c r="AJ55" i="9" s="1"/>
  <c r="AF55" i="9"/>
  <c r="AH30" i="9"/>
  <c r="AI30" i="9" s="1"/>
  <c r="AJ30" i="9" s="1"/>
  <c r="AF30" i="9"/>
  <c r="AH54" i="9"/>
  <c r="AI54" i="9" s="1"/>
  <c r="AJ54" i="9" s="1"/>
  <c r="AF54" i="9"/>
  <c r="AF70" i="9"/>
  <c r="AH70" i="9"/>
  <c r="AI70" i="9" s="1"/>
  <c r="AJ70" i="9" s="1"/>
  <c r="AH17" i="9"/>
  <c r="AI17" i="9" s="1"/>
  <c r="AJ17" i="9" s="1"/>
  <c r="AF17" i="9"/>
  <c r="AH25" i="9"/>
  <c r="AI25" i="9" s="1"/>
  <c r="AJ25" i="9" s="1"/>
  <c r="AF25" i="9"/>
  <c r="AH41" i="9"/>
  <c r="AI41" i="9" s="1"/>
  <c r="AJ41" i="9" s="1"/>
  <c r="AF41" i="9"/>
  <c r="AH49" i="9"/>
  <c r="AI49" i="9" s="1"/>
  <c r="AJ49" i="9" s="1"/>
  <c r="AF49" i="9"/>
  <c r="AH57" i="9"/>
  <c r="AI57" i="9" s="1"/>
  <c r="AJ57" i="9" s="1"/>
  <c r="AF57" i="9"/>
  <c r="AH8" i="9"/>
  <c r="AI8" i="9" s="1"/>
  <c r="AJ8" i="9" s="1"/>
  <c r="AF8" i="9"/>
  <c r="AH24" i="9"/>
  <c r="AI24" i="9" s="1"/>
  <c r="AJ24" i="9" s="1"/>
  <c r="AF24" i="9"/>
  <c r="AH40" i="9"/>
  <c r="AI40" i="9" s="1"/>
  <c r="AJ40" i="9" s="1"/>
  <c r="AF40" i="9"/>
  <c r="AH56" i="9"/>
  <c r="AI56" i="9" s="1"/>
  <c r="AJ56" i="9" s="1"/>
  <c r="AF56" i="9"/>
  <c r="AH64" i="9"/>
  <c r="AI64" i="9" s="1"/>
  <c r="AJ64" i="9" s="1"/>
  <c r="AF64" i="9"/>
  <c r="AH72" i="9"/>
  <c r="AI72" i="9" s="1"/>
  <c r="AJ72" i="9" s="1"/>
  <c r="AF72" i="9"/>
  <c r="AH19" i="9"/>
  <c r="AI19" i="9" s="1"/>
  <c r="AJ19" i="9" s="1"/>
  <c r="AF19" i="9"/>
  <c r="AH27" i="9"/>
  <c r="AI27" i="9" s="1"/>
  <c r="AJ27" i="9" s="1"/>
  <c r="AF27" i="9"/>
  <c r="AH35" i="9"/>
  <c r="AI35" i="9" s="1"/>
  <c r="AJ35" i="9" s="1"/>
  <c r="AF35" i="9"/>
  <c r="AH43" i="9"/>
  <c r="AI43" i="9" s="1"/>
  <c r="AJ43" i="9" s="1"/>
  <c r="AF43" i="9"/>
  <c r="AH51" i="9"/>
  <c r="AI51" i="9" s="1"/>
  <c r="AJ51" i="9" s="1"/>
  <c r="AF51" i="9"/>
  <c r="AH59" i="9"/>
  <c r="AI59" i="9" s="1"/>
  <c r="AJ59" i="9" s="1"/>
  <c r="AF59" i="9"/>
  <c r="J2" i="11" l="1"/>
  <c r="M22" i="11"/>
  <c r="J53" i="11"/>
  <c r="N6" i="11"/>
  <c r="G3" i="14"/>
  <c r="D3" i="14"/>
  <c r="C6" i="9"/>
  <c r="C57" i="9"/>
  <c r="C29" i="9"/>
  <c r="C14" i="9"/>
  <c r="C19" i="9"/>
  <c r="C64" i="9"/>
  <c r="B64" i="14" s="1"/>
  <c r="C62" i="9"/>
  <c r="C40" i="9"/>
  <c r="C63" i="9"/>
  <c r="B63" i="14" s="1"/>
  <c r="C61" i="9"/>
  <c r="B61" i="14" s="1"/>
  <c r="C24" i="9"/>
  <c r="C32" i="9"/>
  <c r="C59" i="9"/>
  <c r="B59" i="14" s="1"/>
  <c r="C73" i="9"/>
  <c r="B73" i="14" s="1"/>
  <c r="C66" i="9"/>
  <c r="B66" i="14" s="1"/>
  <c r="C68" i="9"/>
  <c r="B68" i="14" s="1"/>
  <c r="C12" i="9"/>
  <c r="C46" i="9"/>
  <c r="C43" i="9"/>
  <c r="C21" i="9"/>
  <c r="C71" i="9"/>
  <c r="B71" i="14" s="1"/>
  <c r="C10" i="9"/>
  <c r="C15" i="9"/>
  <c r="C33" i="9"/>
  <c r="C37" i="9"/>
  <c r="C39" i="9"/>
  <c r="C50" i="9"/>
  <c r="C26" i="9"/>
  <c r="C74" i="9"/>
  <c r="B74" i="14" s="1"/>
  <c r="C69" i="9"/>
  <c r="B69" i="14" s="1"/>
  <c r="C8" i="9"/>
  <c r="C60" i="9"/>
  <c r="B60" i="14" s="1"/>
  <c r="C16" i="9"/>
  <c r="C56" i="9"/>
  <c r="B56" i="14" s="1"/>
  <c r="C55" i="9"/>
  <c r="B55" i="14" s="1"/>
  <c r="C4" i="9"/>
  <c r="C36" i="9"/>
  <c r="C75" i="9"/>
  <c r="B75" i="14" s="1"/>
  <c r="C41" i="9"/>
  <c r="C72" i="9"/>
  <c r="B72" i="14" s="1"/>
  <c r="C67" i="9"/>
  <c r="C27" i="9"/>
  <c r="C65" i="9"/>
  <c r="B65" i="14" s="1"/>
  <c r="C25" i="9"/>
  <c r="C28" i="9"/>
  <c r="C77" i="9"/>
  <c r="B77" i="14" s="1"/>
  <c r="C11" i="9"/>
  <c r="C53" i="9"/>
  <c r="B53" i="14" s="1"/>
  <c r="C58" i="9"/>
  <c r="B58" i="14" s="1"/>
  <c r="C5" i="9"/>
  <c r="C38" i="9"/>
  <c r="C44" i="9"/>
  <c r="C17" i="9"/>
  <c r="C30" i="9"/>
  <c r="C48" i="9"/>
  <c r="C7" i="9"/>
  <c r="C42" i="9"/>
  <c r="C47" i="9"/>
  <c r="C52" i="9"/>
  <c r="C22" i="9"/>
  <c r="C13" i="9"/>
  <c r="C70" i="9"/>
  <c r="B70" i="14" s="1"/>
  <c r="C9" i="9"/>
  <c r="C76" i="9"/>
  <c r="B76" i="14" s="1"/>
  <c r="C23" i="9"/>
  <c r="C20" i="9"/>
  <c r="C34" i="9"/>
  <c r="C49" i="9"/>
  <c r="C54" i="9"/>
  <c r="B54" i="14" s="1"/>
  <c r="C45" i="9"/>
  <c r="C51" i="9"/>
  <c r="C18" i="9"/>
  <c r="C35" i="9"/>
  <c r="C31" i="9"/>
  <c r="C3" i="9"/>
  <c r="D3" i="9"/>
  <c r="B4" i="17" s="1"/>
  <c r="B76" i="9"/>
  <c r="B22" i="9"/>
  <c r="B47" i="9"/>
  <c r="B49" i="9"/>
  <c r="B54" i="9"/>
  <c r="B60" i="9"/>
  <c r="B29" i="9"/>
  <c r="B71" i="9"/>
  <c r="B7" i="9"/>
  <c r="D73" i="9"/>
  <c r="B74" i="17" s="1"/>
  <c r="B8" i="9"/>
  <c r="D67" i="9"/>
  <c r="B68" i="17" s="1"/>
  <c r="B12" i="9"/>
  <c r="D4" i="9"/>
  <c r="B5" i="17" s="1"/>
  <c r="B25" i="9"/>
  <c r="D65" i="9"/>
  <c r="B66" i="17" s="1"/>
  <c r="B65" i="9"/>
  <c r="D17" i="9"/>
  <c r="B18" i="17" s="1"/>
  <c r="B30" i="9"/>
  <c r="D47" i="9"/>
  <c r="B48" i="17" s="1"/>
  <c r="B21" i="9"/>
  <c r="D68" i="9"/>
  <c r="B69" i="17" s="1"/>
  <c r="B11" i="9"/>
  <c r="D32" i="9"/>
  <c r="B33" i="17" s="1"/>
  <c r="B37" i="9"/>
  <c r="D50" i="9"/>
  <c r="B51" i="17" s="1"/>
  <c r="B5" i="9"/>
  <c r="D49" i="9"/>
  <c r="B50" i="17" s="1"/>
  <c r="B17" i="9"/>
  <c r="D25" i="9"/>
  <c r="B26" i="17" s="1"/>
  <c r="B34" i="9"/>
  <c r="D30" i="9"/>
  <c r="B31" i="17" s="1"/>
  <c r="B28" i="9"/>
  <c r="D55" i="9"/>
  <c r="B56" i="17" s="1"/>
  <c r="B6" i="9"/>
  <c r="D39" i="9"/>
  <c r="B40" i="17" s="1"/>
  <c r="B4" i="9"/>
  <c r="D23" i="9"/>
  <c r="B24" i="17" s="1"/>
  <c r="B51" i="9"/>
  <c r="D7" i="9"/>
  <c r="B8" i="17" s="1"/>
  <c r="B48" i="9"/>
  <c r="D60" i="9"/>
  <c r="B61" i="17" s="1"/>
  <c r="B56" i="9"/>
  <c r="D44" i="9"/>
  <c r="B45" i="17" s="1"/>
  <c r="B33" i="9"/>
  <c r="D28" i="9"/>
  <c r="B29" i="17" s="1"/>
  <c r="B43" i="9"/>
  <c r="D12" i="9"/>
  <c r="B13" i="17" s="1"/>
  <c r="B73" i="9"/>
  <c r="D48" i="9"/>
  <c r="B49" i="17" s="1"/>
  <c r="B15" i="9"/>
  <c r="D16" i="9"/>
  <c r="B17" i="17" s="1"/>
  <c r="B72" i="9"/>
  <c r="D53" i="9"/>
  <c r="B54" i="17" s="1"/>
  <c r="B23" i="9"/>
  <c r="D37" i="9"/>
  <c r="B38" i="17" s="1"/>
  <c r="B31" i="9"/>
  <c r="D21" i="9"/>
  <c r="B22" i="17" s="1"/>
  <c r="B69" i="9"/>
  <c r="D5" i="9"/>
  <c r="B55" i="9"/>
  <c r="D41" i="9"/>
  <c r="B42" i="17" s="1"/>
  <c r="B62" i="9"/>
  <c r="D31" i="9"/>
  <c r="B32" i="17" s="1"/>
  <c r="B57" i="9"/>
  <c r="D52" i="9"/>
  <c r="B53" i="17" s="1"/>
  <c r="B50" i="9"/>
  <c r="D20" i="9"/>
  <c r="B21" i="17" s="1"/>
  <c r="B27" i="9"/>
  <c r="D45" i="9"/>
  <c r="B46" i="17" s="1"/>
  <c r="B38" i="9"/>
  <c r="D34" i="9"/>
  <c r="B35" i="17" s="1"/>
  <c r="B26" i="9"/>
  <c r="D51" i="9"/>
  <c r="B52" i="17" s="1"/>
  <c r="B58" i="9"/>
  <c r="D35" i="9"/>
  <c r="B36" i="17" s="1"/>
  <c r="B10" i="9"/>
  <c r="D19" i="9"/>
  <c r="B20" i="17" s="1"/>
  <c r="B63" i="9"/>
  <c r="D64" i="9"/>
  <c r="B65" i="17" s="1"/>
  <c r="B19" i="9"/>
  <c r="D40" i="9"/>
  <c r="B41" i="17" s="1"/>
  <c r="B46" i="9"/>
  <c r="D8" i="9"/>
  <c r="B9" i="17" s="1"/>
  <c r="B36" i="9"/>
  <c r="D46" i="9"/>
  <c r="B47" i="17" s="1"/>
  <c r="B67" i="9"/>
  <c r="D33" i="9"/>
  <c r="B34" i="17" s="1"/>
  <c r="B16" i="9"/>
  <c r="D62" i="9"/>
  <c r="B63" i="17" s="1"/>
  <c r="B68" i="9"/>
  <c r="D22" i="9"/>
  <c r="B23" i="17" s="1"/>
  <c r="B70" i="9"/>
  <c r="D57" i="9"/>
  <c r="B58" i="17" s="1"/>
  <c r="B59" i="9"/>
  <c r="D54" i="9"/>
  <c r="B55" i="17" s="1"/>
  <c r="B32" i="9"/>
  <c r="D15" i="9"/>
  <c r="B16" i="17" s="1"/>
  <c r="B74" i="9"/>
  <c r="D36" i="9"/>
  <c r="B37" i="17" s="1"/>
  <c r="B14" i="9"/>
  <c r="D11" i="9"/>
  <c r="B12" i="17" s="1"/>
  <c r="B24" i="9"/>
  <c r="D29" i="9"/>
  <c r="B30" i="17" s="1"/>
  <c r="B52" i="9"/>
  <c r="D13" i="9"/>
  <c r="B14" i="17" s="1"/>
  <c r="B75" i="9"/>
  <c r="D66" i="9"/>
  <c r="B67" i="17" s="1"/>
  <c r="B9" i="9"/>
  <c r="D18" i="9"/>
  <c r="B19" i="17" s="1"/>
  <c r="B39" i="9"/>
  <c r="D59" i="9"/>
  <c r="B60" i="17" s="1"/>
  <c r="B45" i="9"/>
  <c r="D43" i="9"/>
  <c r="B44" i="17" s="1"/>
  <c r="B3" i="9"/>
  <c r="D27" i="9"/>
  <c r="B28" i="17" s="1"/>
  <c r="B66" i="9"/>
  <c r="D72" i="9"/>
  <c r="B73" i="17" s="1"/>
  <c r="B40" i="9"/>
  <c r="D56" i="9"/>
  <c r="B57" i="17" s="1"/>
  <c r="B13" i="9"/>
  <c r="D24" i="9"/>
  <c r="B25" i="17" s="1"/>
  <c r="B64" i="9"/>
  <c r="D70" i="9"/>
  <c r="B71" i="17" s="1"/>
  <c r="B20" i="9"/>
  <c r="D14" i="9"/>
  <c r="B15" i="17" s="1"/>
  <c r="B18" i="9"/>
  <c r="D58" i="9"/>
  <c r="B59" i="17" s="1"/>
  <c r="B44" i="9"/>
  <c r="D42" i="9"/>
  <c r="B43" i="17" s="1"/>
  <c r="B77" i="9"/>
  <c r="D26" i="9"/>
  <c r="B27" i="17" s="1"/>
  <c r="B53" i="9"/>
  <c r="D10" i="9"/>
  <c r="B11" i="17" s="1"/>
  <c r="B61" i="9"/>
  <c r="D9" i="9"/>
  <c r="B10" i="17" s="1"/>
  <c r="B41" i="9"/>
  <c r="D38" i="9"/>
  <c r="B39" i="17" s="1"/>
  <c r="B35" i="9"/>
  <c r="D6" i="9"/>
  <c r="B7" i="17" s="1"/>
  <c r="B42" i="9"/>
  <c r="E3" i="14" l="1"/>
  <c r="F4" i="14" s="1"/>
  <c r="H3" i="14"/>
  <c r="B5" i="14"/>
  <c r="A5" i="11"/>
  <c r="B5" i="15"/>
  <c r="B6" i="14"/>
  <c r="B6" i="15"/>
  <c r="A6" i="11"/>
  <c r="B9" i="15"/>
  <c r="A9" i="11"/>
  <c r="B9" i="14"/>
  <c r="B10" i="14"/>
  <c r="A10" i="11"/>
  <c r="B10" i="15"/>
  <c r="B3" i="15"/>
  <c r="P4" i="9"/>
  <c r="P7" i="9"/>
  <c r="P5" i="9"/>
  <c r="B3" i="14"/>
  <c r="A3" i="11"/>
  <c r="P3" i="9"/>
  <c r="P2" i="9"/>
  <c r="B4" i="14"/>
  <c r="B4" i="15"/>
  <c r="A4" i="11"/>
  <c r="A11" i="11"/>
  <c r="B11" i="15"/>
  <c r="B11" i="14"/>
  <c r="B8" i="15"/>
  <c r="B8" i="14"/>
  <c r="A8" i="11"/>
  <c r="B7" i="14"/>
  <c r="A7" i="11"/>
  <c r="B7" i="15"/>
  <c r="B12" i="15"/>
  <c r="B12" i="14"/>
  <c r="A12" i="11"/>
  <c r="B62" i="14"/>
  <c r="B67" i="14"/>
  <c r="B57" i="14"/>
  <c r="D30" i="17"/>
  <c r="D60" i="17"/>
  <c r="D17" i="17"/>
  <c r="A31" i="11"/>
  <c r="B31" i="14"/>
  <c r="B21" i="14"/>
  <c r="B21" i="15"/>
  <c r="A21" i="11"/>
  <c r="B44" i="14"/>
  <c r="A44" i="11"/>
  <c r="A39" i="11"/>
  <c r="B39" i="14"/>
  <c r="D42" i="17"/>
  <c r="D14" i="17"/>
  <c r="D46" i="17"/>
  <c r="D18" i="17"/>
  <c r="D28" i="17"/>
  <c r="D75" i="17"/>
  <c r="D47" i="17"/>
  <c r="D70" i="17"/>
  <c r="D69" i="17"/>
  <c r="D33" i="17"/>
  <c r="D40" i="17"/>
  <c r="D58" i="17"/>
  <c r="D66" i="17"/>
  <c r="D65" i="17"/>
  <c r="D44" i="17"/>
  <c r="D23" i="17"/>
  <c r="D55" i="17"/>
  <c r="D49" i="17"/>
  <c r="D56" i="17"/>
  <c r="B22" i="14"/>
  <c r="B22" i="15"/>
  <c r="A22" i="11"/>
  <c r="B26" i="14"/>
  <c r="A26" i="11"/>
  <c r="A51" i="11"/>
  <c r="B51" i="14"/>
  <c r="A28" i="11"/>
  <c r="B28" i="14"/>
  <c r="B17" i="14"/>
  <c r="B17" i="15"/>
  <c r="A17" i="11"/>
  <c r="B47" i="14"/>
  <c r="A47" i="11"/>
  <c r="B23" i="14"/>
  <c r="B23" i="15"/>
  <c r="A23" i="11"/>
  <c r="D13" i="17"/>
  <c r="D74" i="17"/>
  <c r="D73" i="17"/>
  <c r="D63" i="17"/>
  <c r="B34" i="14"/>
  <c r="A34" i="11"/>
  <c r="B33" i="14"/>
  <c r="A33" i="11"/>
  <c r="B40" i="14"/>
  <c r="A40" i="11"/>
  <c r="B29" i="14"/>
  <c r="A29" i="11"/>
  <c r="A24" i="11"/>
  <c r="B24" i="14"/>
  <c r="A46" i="11"/>
  <c r="B46" i="14"/>
  <c r="A35" i="11"/>
  <c r="B35" i="14"/>
  <c r="B16" i="14"/>
  <c r="A16" i="11"/>
  <c r="B16" i="15"/>
  <c r="A43" i="11"/>
  <c r="B43" i="14"/>
  <c r="A32" i="11"/>
  <c r="B32" i="14"/>
  <c r="B20" i="14"/>
  <c r="A20" i="11"/>
  <c r="B20" i="15"/>
  <c r="B52" i="14"/>
  <c r="A52" i="11"/>
  <c r="B41" i="14"/>
  <c r="A41" i="11"/>
  <c r="A45" i="11"/>
  <c r="B45" i="14"/>
  <c r="B25" i="14"/>
  <c r="A25" i="11"/>
  <c r="B14" i="14"/>
  <c r="A14" i="11"/>
  <c r="B14" i="15"/>
  <c r="B30" i="14"/>
  <c r="A30" i="11"/>
  <c r="D25" i="17"/>
  <c r="D57" i="17"/>
  <c r="D20" i="17"/>
  <c r="D16" i="17"/>
  <c r="D48" i="17"/>
  <c r="D11" i="17"/>
  <c r="D43" i="17"/>
  <c r="D29" i="17"/>
  <c r="D36" i="17"/>
  <c r="D51" i="17"/>
  <c r="D10" i="17"/>
  <c r="D62" i="17"/>
  <c r="D31" i="17"/>
  <c r="D22" i="17"/>
  <c r="D15" i="17"/>
  <c r="D19" i="17"/>
  <c r="D61" i="17"/>
  <c r="D26" i="17"/>
  <c r="D37" i="17"/>
  <c r="D50" i="17"/>
  <c r="D12" i="17"/>
  <c r="D68" i="17"/>
  <c r="D67" i="17"/>
  <c r="D39" i="17"/>
  <c r="D38" i="17"/>
  <c r="D24" i="17"/>
  <c r="D35" i="17"/>
  <c r="D45" i="17"/>
  <c r="B42" i="14"/>
  <c r="A42" i="11"/>
  <c r="B48" i="14"/>
  <c r="A48" i="11"/>
  <c r="O2" i="9"/>
  <c r="O5" i="9"/>
  <c r="O7" i="9"/>
  <c r="O3" i="9"/>
  <c r="O4" i="9"/>
  <c r="B38" i="14"/>
  <c r="A38" i="11"/>
  <c r="A36" i="11"/>
  <c r="B36" i="14"/>
  <c r="B37" i="14"/>
  <c r="A37" i="11"/>
  <c r="B18" i="14"/>
  <c r="A18" i="11"/>
  <c r="B18" i="15"/>
  <c r="A50" i="11"/>
  <c r="B50" i="14"/>
  <c r="B49" i="14"/>
  <c r="A49" i="11"/>
  <c r="B15" i="14"/>
  <c r="B15" i="15"/>
  <c r="A15" i="11"/>
  <c r="B27" i="14"/>
  <c r="A27" i="11"/>
  <c r="B13" i="14"/>
  <c r="A13" i="11"/>
  <c r="B13" i="15"/>
  <c r="A19" i="11"/>
  <c r="B19" i="14"/>
  <c r="B19" i="15"/>
  <c r="B6" i="17"/>
  <c r="Q3" i="9"/>
  <c r="Q2" i="9"/>
  <c r="Q7" i="9"/>
  <c r="Q4" i="9"/>
  <c r="Q5" i="9"/>
  <c r="D41" i="17"/>
  <c r="D52" i="17"/>
  <c r="D32" i="17"/>
  <c r="D64" i="17"/>
  <c r="D27" i="17"/>
  <c r="D59" i="17"/>
  <c r="D34" i="17"/>
  <c r="D53" i="17"/>
  <c r="D54" i="17"/>
  <c r="D72" i="17"/>
  <c r="D71" i="17"/>
  <c r="D21" i="17"/>
  <c r="G4" i="14" l="1"/>
  <c r="D4" i="14"/>
  <c r="I3" i="14"/>
  <c r="J3" i="14" s="1"/>
  <c r="P9" i="9"/>
  <c r="P8" i="9"/>
  <c r="P6" i="9"/>
  <c r="P10" i="9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C3" i="15"/>
  <c r="C4" i="15" s="1"/>
  <c r="G3" i="15"/>
  <c r="Q9" i="9"/>
  <c r="O9" i="9"/>
  <c r="O6" i="9"/>
  <c r="D9" i="17"/>
  <c r="D8" i="17"/>
  <c r="O8" i="9"/>
  <c r="Q6" i="9"/>
  <c r="Q10" i="9" s="1"/>
  <c r="Q8" i="9"/>
  <c r="E4" i="14" l="1"/>
  <c r="F5" i="14" s="1"/>
  <c r="H4" i="14"/>
  <c r="I3" i="15"/>
  <c r="G4" i="15" s="1"/>
  <c r="I4" i="15" s="1"/>
  <c r="G5" i="15" s="1"/>
  <c r="I5" i="15" s="1"/>
  <c r="C5" i="15"/>
  <c r="D4" i="15"/>
  <c r="E4" i="15" s="1"/>
  <c r="Y2" i="9"/>
  <c r="Y3" i="9" s="1"/>
  <c r="O10" i="9"/>
  <c r="H2" i="17"/>
  <c r="F2" i="17"/>
  <c r="E2" i="17"/>
  <c r="E4" i="17" s="1"/>
  <c r="F4" i="17" s="1"/>
  <c r="G2" i="17"/>
  <c r="D5" i="14" l="1"/>
  <c r="G5" i="14"/>
  <c r="I4" i="14"/>
  <c r="J4" i="14" s="1"/>
  <c r="J4" i="15"/>
  <c r="K4" i="15" s="1"/>
  <c r="J3" i="15"/>
  <c r="K3" i="15" s="1"/>
  <c r="L3" i="15" s="1"/>
  <c r="M3" i="15" s="1"/>
  <c r="F4" i="15"/>
  <c r="C6" i="15"/>
  <c r="D5" i="15"/>
  <c r="E5" i="15" s="1"/>
  <c r="E15" i="17"/>
  <c r="E29" i="17"/>
  <c r="E5" i="17"/>
  <c r="E7" i="17"/>
  <c r="E10" i="17"/>
  <c r="E12" i="17"/>
  <c r="E14" i="17"/>
  <c r="E17" i="17"/>
  <c r="E19" i="17"/>
  <c r="E21" i="17"/>
  <c r="E24" i="17"/>
  <c r="E26" i="17"/>
  <c r="E28" i="17"/>
  <c r="E31" i="17"/>
  <c r="E33" i="17"/>
  <c r="E35" i="17"/>
  <c r="E37" i="17"/>
  <c r="E39" i="17"/>
  <c r="E41" i="17"/>
  <c r="E43" i="17"/>
  <c r="E45" i="17"/>
  <c r="E47" i="17"/>
  <c r="E49" i="17"/>
  <c r="E51" i="17"/>
  <c r="E53" i="17"/>
  <c r="E55" i="17"/>
  <c r="E57" i="17"/>
  <c r="E59" i="17"/>
  <c r="E61" i="17"/>
  <c r="E63" i="17"/>
  <c r="E65" i="17"/>
  <c r="E67" i="17"/>
  <c r="E69" i="17"/>
  <c r="E71" i="17"/>
  <c r="E73" i="17"/>
  <c r="E75" i="17"/>
  <c r="E77" i="17"/>
  <c r="E8" i="17"/>
  <c r="E22" i="17"/>
  <c r="E6" i="17"/>
  <c r="E9" i="17"/>
  <c r="E11" i="17"/>
  <c r="E13" i="17"/>
  <c r="E16" i="17"/>
  <c r="E18" i="17"/>
  <c r="E20" i="17"/>
  <c r="E23" i="17"/>
  <c r="E25" i="17"/>
  <c r="E27" i="17"/>
  <c r="E30" i="17"/>
  <c r="E32" i="17"/>
  <c r="E34" i="17"/>
  <c r="E36" i="17"/>
  <c r="E38" i="17"/>
  <c r="E40" i="17"/>
  <c r="E42" i="17"/>
  <c r="E44" i="17"/>
  <c r="E46" i="17"/>
  <c r="E48" i="17"/>
  <c r="E50" i="17"/>
  <c r="E52" i="17"/>
  <c r="E54" i="17"/>
  <c r="E56" i="17"/>
  <c r="E58" i="17"/>
  <c r="E60" i="17"/>
  <c r="E62" i="17"/>
  <c r="E64" i="17"/>
  <c r="E66" i="17"/>
  <c r="E68" i="17"/>
  <c r="E70" i="17"/>
  <c r="E72" i="17"/>
  <c r="E74" i="17"/>
  <c r="E76" i="17"/>
  <c r="E78" i="17"/>
  <c r="G6" i="15"/>
  <c r="I6" i="15" s="1"/>
  <c r="J5" i="15"/>
  <c r="K5" i="15" s="1"/>
  <c r="Y4" i="9"/>
  <c r="G2" i="9" s="1"/>
  <c r="Y5" i="9"/>
  <c r="Y6" i="9" s="1"/>
  <c r="H5" i="14" l="1"/>
  <c r="E5" i="14"/>
  <c r="F6" i="14" s="1"/>
  <c r="F5" i="15"/>
  <c r="L5" i="15"/>
  <c r="M5" i="15" s="1"/>
  <c r="L4" i="15"/>
  <c r="M4" i="15" s="1"/>
  <c r="C7" i="15"/>
  <c r="D6" i="15"/>
  <c r="E6" i="15" s="1"/>
  <c r="F68" i="17"/>
  <c r="F36" i="17"/>
  <c r="F71" i="17"/>
  <c r="G7" i="15"/>
  <c r="I7" i="15" s="1"/>
  <c r="J6" i="15"/>
  <c r="K6" i="15" s="1"/>
  <c r="L6" i="15" s="1"/>
  <c r="M6" i="15" s="1"/>
  <c r="F56" i="17"/>
  <c r="F32" i="17"/>
  <c r="F67" i="17"/>
  <c r="F51" i="17"/>
  <c r="F43" i="17"/>
  <c r="F35" i="17"/>
  <c r="F26" i="17"/>
  <c r="F17" i="17"/>
  <c r="F7" i="17"/>
  <c r="F60" i="17"/>
  <c r="F44" i="17"/>
  <c r="F18" i="17"/>
  <c r="F8" i="17"/>
  <c r="F55" i="17"/>
  <c r="F39" i="17"/>
  <c r="H2" i="9"/>
  <c r="F72" i="17"/>
  <c r="F64" i="17"/>
  <c r="F48" i="17"/>
  <c r="F40" i="17"/>
  <c r="F23" i="17"/>
  <c r="F13" i="17"/>
  <c r="F75" i="17"/>
  <c r="F59" i="17"/>
  <c r="F78" i="17"/>
  <c r="F70" i="17"/>
  <c r="F62" i="17"/>
  <c r="F54" i="17"/>
  <c r="F46" i="17"/>
  <c r="F38" i="17"/>
  <c r="F30" i="17"/>
  <c r="F20" i="17"/>
  <c r="F11" i="17"/>
  <c r="F22" i="17"/>
  <c r="F73" i="17"/>
  <c r="F65" i="17"/>
  <c r="F57" i="17"/>
  <c r="F49" i="17"/>
  <c r="F41" i="17"/>
  <c r="F33" i="17"/>
  <c r="F24" i="17"/>
  <c r="F14" i="17"/>
  <c r="F5" i="17"/>
  <c r="F76" i="17"/>
  <c r="F52" i="17"/>
  <c r="F27" i="17"/>
  <c r="F9" i="17"/>
  <c r="F63" i="17"/>
  <c r="F47" i="17"/>
  <c r="F31" i="17"/>
  <c r="F21" i="17"/>
  <c r="F12" i="17"/>
  <c r="F29" i="17"/>
  <c r="F74" i="17"/>
  <c r="F66" i="17"/>
  <c r="F58" i="17"/>
  <c r="F50" i="17"/>
  <c r="F42" i="17"/>
  <c r="F34" i="17"/>
  <c r="F25" i="17"/>
  <c r="F16" i="17"/>
  <c r="F6" i="17"/>
  <c r="F77" i="17"/>
  <c r="F69" i="17"/>
  <c r="F61" i="17"/>
  <c r="F53" i="17"/>
  <c r="F45" i="17"/>
  <c r="F37" i="17"/>
  <c r="F28" i="17"/>
  <c r="F19" i="17"/>
  <c r="F10" i="17"/>
  <c r="F15" i="17"/>
  <c r="I5" i="14" l="1"/>
  <c r="J5" i="14" s="1"/>
  <c r="D6" i="14"/>
  <c r="G6" i="14"/>
  <c r="F6" i="15"/>
  <c r="C8" i="15"/>
  <c r="D7" i="15"/>
  <c r="E7" i="15" s="1"/>
  <c r="F7" i="15" s="1"/>
  <c r="K5" i="17"/>
  <c r="K9" i="17"/>
  <c r="K8" i="17"/>
  <c r="K7" i="17"/>
  <c r="K6" i="17"/>
  <c r="K4" i="17"/>
  <c r="G8" i="15"/>
  <c r="I8" i="15" s="1"/>
  <c r="J7" i="15"/>
  <c r="K7" i="15" s="1"/>
  <c r="G3" i="9"/>
  <c r="I2" i="9"/>
  <c r="K3" i="17"/>
  <c r="F2" i="9"/>
  <c r="H6" i="14" l="1"/>
  <c r="E6" i="14"/>
  <c r="F7" i="14" s="1"/>
  <c r="L7" i="15"/>
  <c r="M7" i="15" s="1"/>
  <c r="C9" i="15"/>
  <c r="D8" i="15"/>
  <c r="E8" i="15" s="1"/>
  <c r="J2" i="9"/>
  <c r="K10" i="17"/>
  <c r="L5" i="17" s="1"/>
  <c r="G9" i="15"/>
  <c r="I9" i="15" s="1"/>
  <c r="J8" i="15"/>
  <c r="H3" i="9"/>
  <c r="I6" i="14" l="1"/>
  <c r="J6" i="14" s="1"/>
  <c r="G7" i="14"/>
  <c r="D7" i="14"/>
  <c r="K8" i="15"/>
  <c r="F8" i="15"/>
  <c r="C10" i="15"/>
  <c r="D9" i="15"/>
  <c r="E9" i="15" s="1"/>
  <c r="L6" i="17"/>
  <c r="H49" i="17" s="1"/>
  <c r="L8" i="17"/>
  <c r="H58" i="17" s="1"/>
  <c r="L9" i="17"/>
  <c r="H59" i="17" s="1"/>
  <c r="L3" i="17"/>
  <c r="H4" i="17" s="1"/>
  <c r="L7" i="17"/>
  <c r="H36" i="17" s="1"/>
  <c r="G10" i="15"/>
  <c r="I10" i="15" s="1"/>
  <c r="J9" i="15"/>
  <c r="K9" i="15" s="1"/>
  <c r="I3" i="9"/>
  <c r="G4" i="9"/>
  <c r="F3" i="9"/>
  <c r="H55" i="17"/>
  <c r="H13" i="17"/>
  <c r="H20" i="17"/>
  <c r="H27" i="17"/>
  <c r="H6" i="17"/>
  <c r="H69" i="17"/>
  <c r="H76" i="17"/>
  <c r="H48" i="17"/>
  <c r="H62" i="17"/>
  <c r="H41" i="17"/>
  <c r="H34" i="17"/>
  <c r="L4" i="17"/>
  <c r="E7" i="14" l="1"/>
  <c r="F8" i="14" s="1"/>
  <c r="H7" i="14"/>
  <c r="H17" i="17"/>
  <c r="F9" i="15"/>
  <c r="L9" i="15"/>
  <c r="M9" i="15" s="1"/>
  <c r="L8" i="15"/>
  <c r="M8" i="15" s="1"/>
  <c r="C11" i="15"/>
  <c r="D10" i="15"/>
  <c r="E10" i="15" s="1"/>
  <c r="F10" i="15" s="1"/>
  <c r="H16" i="17"/>
  <c r="H15" i="17"/>
  <c r="H73" i="17"/>
  <c r="H70" i="17"/>
  <c r="H28" i="17"/>
  <c r="H63" i="17"/>
  <c r="H77" i="17"/>
  <c r="H35" i="17"/>
  <c r="H42" i="17"/>
  <c r="H57" i="17"/>
  <c r="H30" i="17"/>
  <c r="H44" i="17"/>
  <c r="H21" i="17"/>
  <c r="H14" i="17"/>
  <c r="H56" i="17"/>
  <c r="H65" i="17"/>
  <c r="H7" i="17"/>
  <c r="H78" i="17"/>
  <c r="H72" i="17"/>
  <c r="H51" i="17"/>
  <c r="H9" i="17"/>
  <c r="H37" i="17"/>
  <c r="H23" i="17"/>
  <c r="H11" i="17"/>
  <c r="H10" i="17"/>
  <c r="H8" i="17"/>
  <c r="H50" i="17"/>
  <c r="H43" i="17"/>
  <c r="H71" i="17"/>
  <c r="H64" i="17"/>
  <c r="H22" i="17"/>
  <c r="L10" i="17"/>
  <c r="H29" i="17"/>
  <c r="H32" i="17"/>
  <c r="H18" i="17"/>
  <c r="H67" i="17"/>
  <c r="H25" i="17"/>
  <c r="H46" i="17"/>
  <c r="H74" i="17"/>
  <c r="H60" i="17"/>
  <c r="H39" i="17"/>
  <c r="H53" i="17"/>
  <c r="H45" i="17"/>
  <c r="H31" i="17"/>
  <c r="H52" i="17"/>
  <c r="H38" i="17"/>
  <c r="H66" i="17"/>
  <c r="H24" i="17"/>
  <c r="H4" i="9"/>
  <c r="H40" i="17"/>
  <c r="H54" i="17"/>
  <c r="H33" i="17"/>
  <c r="H12" i="17"/>
  <c r="H19" i="17"/>
  <c r="H68" i="17"/>
  <c r="H26" i="17"/>
  <c r="H47" i="17"/>
  <c r="H61" i="17"/>
  <c r="H75" i="17"/>
  <c r="H5" i="17"/>
  <c r="J3" i="9"/>
  <c r="G11" i="15"/>
  <c r="I11" i="15" s="1"/>
  <c r="J10" i="15"/>
  <c r="K10" i="15" s="1"/>
  <c r="I7" i="14" l="1"/>
  <c r="J7" i="14" s="1"/>
  <c r="G8" i="14"/>
  <c r="D8" i="14"/>
  <c r="L10" i="15"/>
  <c r="M10" i="15" s="1"/>
  <c r="C12" i="15"/>
  <c r="D11" i="15"/>
  <c r="E11" i="15" s="1"/>
  <c r="G12" i="15"/>
  <c r="I12" i="15" s="1"/>
  <c r="J11" i="15"/>
  <c r="K11" i="15" s="1"/>
  <c r="I4" i="9"/>
  <c r="G5" i="9"/>
  <c r="F4" i="9"/>
  <c r="H8" i="14" l="1"/>
  <c r="I8" i="14" s="1"/>
  <c r="J8" i="14" s="1"/>
  <c r="E8" i="14"/>
  <c r="F9" i="14" s="1"/>
  <c r="L11" i="15"/>
  <c r="M11" i="15" s="1"/>
  <c r="F11" i="15"/>
  <c r="C13" i="15"/>
  <c r="D12" i="15"/>
  <c r="E12" i="15" s="1"/>
  <c r="H5" i="9"/>
  <c r="J4" i="9"/>
  <c r="G13" i="15"/>
  <c r="I13" i="15" s="1"/>
  <c r="J12" i="15"/>
  <c r="K12" i="15" s="1"/>
  <c r="L12" i="15" s="1"/>
  <c r="M12" i="15" s="1"/>
  <c r="G9" i="14" l="1"/>
  <c r="D9" i="14"/>
  <c r="F12" i="15"/>
  <c r="C14" i="15"/>
  <c r="D13" i="15"/>
  <c r="E13" i="15" s="1"/>
  <c r="F13" i="15" s="1"/>
  <c r="I5" i="9"/>
  <c r="G6" i="9"/>
  <c r="G14" i="15"/>
  <c r="I14" i="15" s="1"/>
  <c r="J13" i="15"/>
  <c r="K13" i="15" s="1"/>
  <c r="L13" i="15" s="1"/>
  <c r="M13" i="15" s="1"/>
  <c r="F5" i="9"/>
  <c r="H9" i="14" l="1"/>
  <c r="I9" i="14" s="1"/>
  <c r="J9" i="14" s="1"/>
  <c r="E9" i="14"/>
  <c r="F10" i="14" s="1"/>
  <c r="C15" i="15"/>
  <c r="D14" i="15"/>
  <c r="E14" i="15" s="1"/>
  <c r="F14" i="15" s="1"/>
  <c r="G15" i="15"/>
  <c r="I15" i="15" s="1"/>
  <c r="J14" i="15"/>
  <c r="K14" i="15" s="1"/>
  <c r="L14" i="15" s="1"/>
  <c r="M14" i="15" s="1"/>
  <c r="H6" i="9"/>
  <c r="F6" i="9" s="1"/>
  <c r="J5" i="9"/>
  <c r="G10" i="14" l="1"/>
  <c r="D10" i="14"/>
  <c r="C16" i="15"/>
  <c r="D15" i="15"/>
  <c r="E15" i="15" s="1"/>
  <c r="F15" i="15" s="1"/>
  <c r="I6" i="9"/>
  <c r="G7" i="9"/>
  <c r="G16" i="15"/>
  <c r="I16" i="15" s="1"/>
  <c r="J15" i="15"/>
  <c r="K15" i="15" s="1"/>
  <c r="L15" i="15" s="1"/>
  <c r="M15" i="15" s="1"/>
  <c r="E10" i="14" l="1"/>
  <c r="F11" i="14" s="1"/>
  <c r="H10" i="14"/>
  <c r="I10" i="14" s="1"/>
  <c r="J10" i="14" s="1"/>
  <c r="C17" i="15"/>
  <c r="D16" i="15"/>
  <c r="E16" i="15" s="1"/>
  <c r="F16" i="15" s="1"/>
  <c r="J6" i="9"/>
  <c r="H7" i="9"/>
  <c r="G17" i="15"/>
  <c r="I17" i="15" s="1"/>
  <c r="J16" i="15"/>
  <c r="K16" i="15" s="1"/>
  <c r="L16" i="15" s="1"/>
  <c r="M16" i="15" s="1"/>
  <c r="D11" i="14" l="1"/>
  <c r="G11" i="14"/>
  <c r="C18" i="15"/>
  <c r="D17" i="15"/>
  <c r="E17" i="15" s="1"/>
  <c r="F17" i="15" s="1"/>
  <c r="I7" i="9"/>
  <c r="G8" i="9"/>
  <c r="F7" i="9"/>
  <c r="G18" i="15"/>
  <c r="I18" i="15" s="1"/>
  <c r="J17" i="15"/>
  <c r="K17" i="15" s="1"/>
  <c r="L17" i="15" s="1"/>
  <c r="M17" i="15" s="1"/>
  <c r="H11" i="14" l="1"/>
  <c r="I11" i="14" s="1"/>
  <c r="J11" i="14" s="1"/>
  <c r="E11" i="14"/>
  <c r="F12" i="14" s="1"/>
  <c r="C19" i="15"/>
  <c r="D18" i="15"/>
  <c r="E18" i="15" s="1"/>
  <c r="F18" i="15" s="1"/>
  <c r="G19" i="15"/>
  <c r="I19" i="15" s="1"/>
  <c r="J18" i="15"/>
  <c r="K18" i="15" s="1"/>
  <c r="L18" i="15" s="1"/>
  <c r="M18" i="15" s="1"/>
  <c r="H8" i="9"/>
  <c r="J7" i="9"/>
  <c r="G12" i="14" l="1"/>
  <c r="D12" i="14"/>
  <c r="C20" i="15"/>
  <c r="D19" i="15"/>
  <c r="E19" i="15" s="1"/>
  <c r="F19" i="15" s="1"/>
  <c r="I8" i="9"/>
  <c r="G9" i="9"/>
  <c r="F8" i="9"/>
  <c r="G20" i="15"/>
  <c r="I20" i="15" s="1"/>
  <c r="J19" i="15"/>
  <c r="K19" i="15" s="1"/>
  <c r="L19" i="15" s="1"/>
  <c r="M19" i="15" s="1"/>
  <c r="E12" i="14" l="1"/>
  <c r="F13" i="14" s="1"/>
  <c r="H12" i="14"/>
  <c r="I12" i="14" s="1"/>
  <c r="J12" i="14" s="1"/>
  <c r="C21" i="15"/>
  <c r="D20" i="15"/>
  <c r="E20" i="15" s="1"/>
  <c r="F20" i="15" s="1"/>
  <c r="G21" i="15"/>
  <c r="I21" i="15" s="1"/>
  <c r="J20" i="15"/>
  <c r="K20" i="15" s="1"/>
  <c r="L20" i="15" s="1"/>
  <c r="M20" i="15" s="1"/>
  <c r="H9" i="9"/>
  <c r="J8" i="9"/>
  <c r="G13" i="14" l="1"/>
  <c r="D13" i="14"/>
  <c r="C22" i="15"/>
  <c r="D21" i="15"/>
  <c r="E21" i="15" s="1"/>
  <c r="F21" i="15" s="1"/>
  <c r="I9" i="9"/>
  <c r="G10" i="9"/>
  <c r="F9" i="9"/>
  <c r="G22" i="15"/>
  <c r="I22" i="15" s="1"/>
  <c r="J21" i="15"/>
  <c r="K21" i="15" s="1"/>
  <c r="L21" i="15" s="1"/>
  <c r="M21" i="15" s="1"/>
  <c r="E13" i="14" l="1"/>
  <c r="F14" i="14" s="1"/>
  <c r="H13" i="14"/>
  <c r="I13" i="14" s="1"/>
  <c r="J13" i="14" s="1"/>
  <c r="C23" i="15"/>
  <c r="D23" i="15" s="1"/>
  <c r="E23" i="15" s="1"/>
  <c r="D22" i="15"/>
  <c r="E22" i="15" s="1"/>
  <c r="F22" i="15" s="1"/>
  <c r="G23" i="15"/>
  <c r="I23" i="15" s="1"/>
  <c r="J23" i="15" s="1"/>
  <c r="J22" i="15"/>
  <c r="K22" i="15" s="1"/>
  <c r="L22" i="15" s="1"/>
  <c r="M22" i="15" s="1"/>
  <c r="H10" i="9"/>
  <c r="J9" i="9"/>
  <c r="G14" i="14" l="1"/>
  <c r="D14" i="14"/>
  <c r="F23" i="15"/>
  <c r="O4" i="15" s="1"/>
  <c r="K23" i="15"/>
  <c r="L23" i="15" s="1"/>
  <c r="N17" i="15" s="1"/>
  <c r="I10" i="9"/>
  <c r="G11" i="9"/>
  <c r="F10" i="9"/>
  <c r="H14" i="14" l="1"/>
  <c r="I14" i="14" s="1"/>
  <c r="J14" i="14" s="1"/>
  <c r="E14" i="14"/>
  <c r="F15" i="14" s="1"/>
  <c r="M23" i="15"/>
  <c r="H11" i="9"/>
  <c r="J10" i="9"/>
  <c r="G15" i="14" l="1"/>
  <c r="D15" i="14"/>
  <c r="I11" i="9"/>
  <c r="G12" i="9"/>
  <c r="F11" i="9"/>
  <c r="H15" i="14" l="1"/>
  <c r="I15" i="14" s="1"/>
  <c r="J15" i="14" s="1"/>
  <c r="E15" i="14"/>
  <c r="F16" i="14" s="1"/>
  <c r="H12" i="9"/>
  <c r="J11" i="9"/>
  <c r="G16" i="14" l="1"/>
  <c r="D16" i="14"/>
  <c r="I12" i="9"/>
  <c r="G13" i="9"/>
  <c r="F12" i="9"/>
  <c r="H16" i="14" l="1"/>
  <c r="I16" i="14" s="1"/>
  <c r="J16" i="14" s="1"/>
  <c r="E16" i="14"/>
  <c r="F17" i="14" s="1"/>
  <c r="H13" i="9"/>
  <c r="J12" i="9"/>
  <c r="D17" i="14" l="1"/>
  <c r="G17" i="14"/>
  <c r="I13" i="9"/>
  <c r="G14" i="9"/>
  <c r="F13" i="9"/>
  <c r="H17" i="14" l="1"/>
  <c r="I17" i="14" s="1"/>
  <c r="J17" i="14" s="1"/>
  <c r="E17" i="14"/>
  <c r="F18" i="14" s="1"/>
  <c r="H14" i="9"/>
  <c r="I14" i="9" s="1"/>
  <c r="J13" i="9"/>
  <c r="G18" i="14" l="1"/>
  <c r="D18" i="14"/>
  <c r="J14" i="9"/>
  <c r="F14" i="9"/>
  <c r="E18" i="14" l="1"/>
  <c r="F19" i="14" s="1"/>
  <c r="H18" i="14"/>
  <c r="I18" i="14" s="1"/>
  <c r="J18" i="14" s="1"/>
  <c r="J15" i="9"/>
  <c r="G19" i="14" l="1"/>
  <c r="D19" i="14"/>
  <c r="L2" i="9"/>
  <c r="K2" i="9"/>
  <c r="L3" i="9"/>
  <c r="K3" i="9"/>
  <c r="L4" i="9"/>
  <c r="K4" i="9"/>
  <c r="L5" i="9"/>
  <c r="K5" i="9"/>
  <c r="L6" i="9"/>
  <c r="K6" i="9"/>
  <c r="L7" i="9"/>
  <c r="K7" i="9"/>
  <c r="L8" i="9"/>
  <c r="K8" i="9"/>
  <c r="L9" i="9"/>
  <c r="K9" i="9"/>
  <c r="L10" i="9"/>
  <c r="K10" i="9"/>
  <c r="L11" i="9"/>
  <c r="K11" i="9"/>
  <c r="L12" i="9"/>
  <c r="K12" i="9"/>
  <c r="L13" i="9"/>
  <c r="K13" i="9"/>
  <c r="L14" i="9"/>
  <c r="K14" i="9"/>
  <c r="E19" i="14" l="1"/>
  <c r="F20" i="14" s="1"/>
  <c r="H19" i="14"/>
  <c r="I19" i="14" s="1"/>
  <c r="J19" i="14" s="1"/>
  <c r="K15" i="9"/>
  <c r="D20" i="14" l="1"/>
  <c r="G20" i="14"/>
  <c r="E20" i="14" l="1"/>
  <c r="F21" i="14" s="1"/>
  <c r="H20" i="14"/>
  <c r="I20" i="14" s="1"/>
  <c r="J20" i="14" s="1"/>
  <c r="G21" i="14" l="1"/>
  <c r="D21" i="14"/>
  <c r="E21" i="14" l="1"/>
  <c r="F22" i="14" s="1"/>
  <c r="H21" i="14"/>
  <c r="I21" i="14" s="1"/>
  <c r="J21" i="14" s="1"/>
  <c r="G22" i="14" l="1"/>
  <c r="D22" i="14"/>
  <c r="E22" i="14" l="1"/>
  <c r="F23" i="14" s="1"/>
  <c r="H22" i="14"/>
  <c r="I22" i="14" s="1"/>
  <c r="J22" i="14" s="1"/>
  <c r="G23" i="14" l="1"/>
  <c r="D23" i="14"/>
  <c r="H23" i="14" l="1"/>
  <c r="I23" i="14" s="1"/>
  <c r="J23" i="14" s="1"/>
  <c r="E23" i="14"/>
  <c r="F24" i="14" s="1"/>
  <c r="D24" i="14" l="1"/>
  <c r="G24" i="14"/>
  <c r="H24" i="14" l="1"/>
  <c r="I24" i="14" s="1"/>
  <c r="J24" i="14" s="1"/>
  <c r="E24" i="14"/>
  <c r="F25" i="14" s="1"/>
  <c r="D25" i="14" l="1"/>
  <c r="G25" i="14"/>
  <c r="H25" i="14" l="1"/>
  <c r="I25" i="14" s="1"/>
  <c r="J25" i="14" s="1"/>
  <c r="E25" i="14"/>
  <c r="F26" i="14" s="1"/>
  <c r="D26" i="14" l="1"/>
  <c r="G26" i="14"/>
  <c r="H26" i="14" l="1"/>
  <c r="I26" i="14" s="1"/>
  <c r="J26" i="14" s="1"/>
  <c r="E26" i="14"/>
  <c r="F27" i="14" s="1"/>
  <c r="D27" i="14" l="1"/>
  <c r="G27" i="14"/>
  <c r="H27" i="14" l="1"/>
  <c r="I27" i="14" s="1"/>
  <c r="J27" i="14" s="1"/>
  <c r="E27" i="14"/>
  <c r="F28" i="14" s="1"/>
  <c r="D28" i="14" l="1"/>
  <c r="G28" i="14"/>
  <c r="H28" i="14" l="1"/>
  <c r="I28" i="14" s="1"/>
  <c r="J28" i="14" s="1"/>
  <c r="E28" i="14"/>
  <c r="F29" i="14" s="1"/>
  <c r="G29" i="14" l="1"/>
  <c r="D29" i="14"/>
  <c r="E29" i="14" l="1"/>
  <c r="F30" i="14" s="1"/>
  <c r="H29" i="14"/>
  <c r="I29" i="14" s="1"/>
  <c r="J29" i="14" s="1"/>
  <c r="G30" i="14" l="1"/>
  <c r="D30" i="14"/>
  <c r="E30" i="14" l="1"/>
  <c r="F31" i="14" s="1"/>
  <c r="H30" i="14"/>
  <c r="I30" i="14" s="1"/>
  <c r="J30" i="14" s="1"/>
  <c r="G31" i="14" l="1"/>
  <c r="D31" i="14"/>
  <c r="E31" i="14" l="1"/>
  <c r="F32" i="14" s="1"/>
  <c r="H31" i="14"/>
  <c r="I31" i="14" s="1"/>
  <c r="J31" i="14" s="1"/>
  <c r="D32" i="14" l="1"/>
  <c r="G32" i="14"/>
  <c r="H32" i="14" l="1"/>
  <c r="I32" i="14" s="1"/>
  <c r="J32" i="14" s="1"/>
  <c r="E32" i="14"/>
  <c r="F33" i="14" s="1"/>
  <c r="G33" i="14" l="1"/>
  <c r="D33" i="14"/>
  <c r="H33" i="14" l="1"/>
  <c r="I33" i="14" s="1"/>
  <c r="J33" i="14" s="1"/>
  <c r="E33" i="14"/>
  <c r="F34" i="14" s="1"/>
  <c r="G34" i="14" l="1"/>
  <c r="D34" i="14"/>
  <c r="H34" i="14" l="1"/>
  <c r="I34" i="14" s="1"/>
  <c r="J34" i="14" s="1"/>
  <c r="E34" i="14"/>
  <c r="F35" i="14" s="1"/>
  <c r="G35" i="14" l="1"/>
  <c r="D35" i="14"/>
  <c r="E35" i="14" l="1"/>
  <c r="F36" i="14" s="1"/>
  <c r="H35" i="14"/>
  <c r="I35" i="14" s="1"/>
  <c r="J35" i="14" s="1"/>
  <c r="G36" i="14" l="1"/>
  <c r="D36" i="14"/>
  <c r="E36" i="14" l="1"/>
  <c r="F37" i="14" s="1"/>
  <c r="H36" i="14"/>
  <c r="I36" i="14" s="1"/>
  <c r="J36" i="14" s="1"/>
  <c r="D37" i="14" l="1"/>
  <c r="G37" i="14"/>
  <c r="E37" i="14" l="1"/>
  <c r="F38" i="14"/>
  <c r="H37" i="14"/>
  <c r="I37" i="14" s="1"/>
  <c r="J37" i="14" s="1"/>
  <c r="G38" i="14" l="1"/>
  <c r="D38" i="14"/>
  <c r="E38" i="14" l="1"/>
  <c r="F39" i="14" s="1"/>
  <c r="H38" i="14"/>
  <c r="I38" i="14" s="1"/>
  <c r="J38" i="14" s="1"/>
  <c r="D39" i="14" l="1"/>
  <c r="G39" i="14"/>
  <c r="H39" i="14" l="1"/>
  <c r="I39" i="14" s="1"/>
  <c r="J39" i="14" s="1"/>
  <c r="E39" i="14"/>
  <c r="F40" i="14"/>
  <c r="D40" i="14" l="1"/>
  <c r="G40" i="14"/>
  <c r="H40" i="14" l="1"/>
  <c r="I40" i="14" s="1"/>
  <c r="J40" i="14" s="1"/>
  <c r="E40" i="14"/>
  <c r="F41" i="14" s="1"/>
  <c r="G41" i="14" l="1"/>
  <c r="D41" i="14"/>
  <c r="E41" i="14" l="1"/>
  <c r="F42" i="14" s="1"/>
  <c r="H41" i="14"/>
  <c r="I41" i="14" s="1"/>
  <c r="J41" i="14" s="1"/>
  <c r="G42" i="14" l="1"/>
  <c r="D42" i="14"/>
  <c r="E42" i="14" l="1"/>
  <c r="F43" i="14" s="1"/>
  <c r="H42" i="14"/>
  <c r="I42" i="14" s="1"/>
  <c r="J42" i="14" s="1"/>
  <c r="G43" i="14" l="1"/>
  <c r="D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H45" i="14" l="1"/>
  <c r="I45" i="14" s="1"/>
  <c r="J45" i="14" s="1"/>
  <c r="E45" i="14"/>
  <c r="F46" i="14" s="1"/>
  <c r="G46" i="14" l="1"/>
  <c r="D46" i="14"/>
  <c r="E46" i="14" l="1"/>
  <c r="F47" i="14" s="1"/>
  <c r="H46" i="14"/>
  <c r="I46" i="14" s="1"/>
  <c r="J46" i="14" s="1"/>
  <c r="D47" i="14" l="1"/>
  <c r="G47" i="14"/>
  <c r="H47" i="14" l="1"/>
  <c r="I47" i="14" s="1"/>
  <c r="J47" i="14" s="1"/>
  <c r="E47" i="14"/>
  <c r="F48" i="14"/>
  <c r="D48" i="14" l="1"/>
  <c r="G48" i="14"/>
  <c r="H48" i="14" l="1"/>
  <c r="I48" i="14" s="1"/>
  <c r="J48" i="14" s="1"/>
  <c r="E48" i="14"/>
  <c r="F49" i="14" s="1"/>
  <c r="G49" i="14" l="1"/>
  <c r="D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D51" i="14" l="1"/>
  <c r="G51" i="14"/>
  <c r="H51" i="14" l="1"/>
  <c r="I51" i="14" s="1"/>
  <c r="J51" i="14" s="1"/>
  <c r="E51" i="14"/>
  <c r="F52" i="14" s="1"/>
  <c r="D52" i="14" l="1"/>
  <c r="G52" i="14"/>
  <c r="H52" i="14" l="1"/>
  <c r="I52" i="14" s="1"/>
  <c r="J52" i="14" s="1"/>
  <c r="E52" i="14"/>
  <c r="F53" i="14" s="1"/>
  <c r="G53" i="14" l="1"/>
  <c r="D53" i="14"/>
  <c r="E53" i="14" l="1"/>
  <c r="F54" i="14"/>
  <c r="H53" i="14"/>
  <c r="I53" i="14" s="1"/>
  <c r="J53" i="14" s="1"/>
  <c r="D54" i="14" l="1"/>
  <c r="G54" i="14"/>
  <c r="H54" i="14" l="1"/>
  <c r="I54" i="14" s="1"/>
  <c r="J54" i="14" s="1"/>
  <c r="E54" i="14"/>
  <c r="F55" i="14" s="1"/>
  <c r="D55" i="14" l="1"/>
  <c r="G55" i="14"/>
  <c r="H55" i="14" l="1"/>
  <c r="I55" i="14" s="1"/>
  <c r="J55" i="14" s="1"/>
  <c r="E55" i="14"/>
  <c r="F56" i="14"/>
  <c r="G56" i="14" l="1"/>
  <c r="D56" i="14"/>
  <c r="E56" i="14" l="1"/>
  <c r="F57" i="14" s="1"/>
  <c r="H56" i="14"/>
  <c r="I56" i="14" s="1"/>
  <c r="J56" i="14" s="1"/>
  <c r="G57" i="14" l="1"/>
  <c r="D57" i="14"/>
  <c r="E57" i="14" l="1"/>
  <c r="F58" i="14" s="1"/>
  <c r="H57" i="14"/>
  <c r="I57" i="14" s="1"/>
  <c r="J57" i="14" s="1"/>
  <c r="G58" i="14" l="1"/>
  <c r="D58" i="14"/>
  <c r="E58" i="14" l="1"/>
  <c r="F59" i="14" s="1"/>
  <c r="H58" i="14"/>
  <c r="I58" i="14" s="1"/>
  <c r="J58" i="14" s="1"/>
  <c r="G59" i="14" l="1"/>
  <c r="D59" i="14"/>
  <c r="E59" i="14" l="1"/>
  <c r="F60" i="14" s="1"/>
  <c r="H59" i="14"/>
  <c r="I59" i="14" s="1"/>
  <c r="J59" i="14" s="1"/>
  <c r="G60" i="14" l="1"/>
  <c r="D60" i="14"/>
  <c r="E60" i="14" l="1"/>
  <c r="F61" i="14" s="1"/>
  <c r="H60" i="14"/>
  <c r="I60" i="14" s="1"/>
  <c r="J60" i="14" s="1"/>
  <c r="D61" i="14" l="1"/>
  <c r="G61" i="14"/>
  <c r="H61" i="14" l="1"/>
  <c r="I61" i="14" s="1"/>
  <c r="J61" i="14" s="1"/>
  <c r="E61" i="14"/>
  <c r="F62" i="14" s="1"/>
  <c r="D62" i="14" l="1"/>
  <c r="G62" i="14"/>
  <c r="H62" i="14" l="1"/>
  <c r="I62" i="14" s="1"/>
  <c r="J62" i="14" s="1"/>
  <c r="E62" i="14"/>
  <c r="F63" i="14" s="1"/>
  <c r="D63" i="14" l="1"/>
  <c r="G63" i="14"/>
  <c r="E63" i="14" l="1"/>
  <c r="F64" i="14" s="1"/>
  <c r="H63" i="14"/>
  <c r="I63" i="14" s="1"/>
  <c r="J63" i="14" s="1"/>
  <c r="G64" i="14" l="1"/>
  <c r="D64" i="14"/>
  <c r="H64" i="14" l="1"/>
  <c r="I64" i="14" s="1"/>
  <c r="J64" i="14" s="1"/>
  <c r="E64" i="14"/>
  <c r="F65" i="14" s="1"/>
  <c r="G65" i="14" l="1"/>
  <c r="D65" i="14"/>
  <c r="E65" i="14" l="1"/>
  <c r="F66" i="14" s="1"/>
  <c r="H65" i="14"/>
  <c r="I65" i="14" s="1"/>
  <c r="J65" i="14" s="1"/>
  <c r="D66" i="14" l="1"/>
  <c r="G66" i="14"/>
  <c r="H66" i="14" l="1"/>
  <c r="I66" i="14" s="1"/>
  <c r="J66" i="14" s="1"/>
  <c r="E66" i="14"/>
  <c r="F67" i="14"/>
  <c r="G67" i="14" l="1"/>
  <c r="D67" i="14"/>
  <c r="H67" i="14" l="1"/>
  <c r="I67" i="14" s="1"/>
  <c r="J67" i="14" s="1"/>
  <c r="E67" i="14"/>
  <c r="F68" i="14" s="1"/>
  <c r="G68" i="14" l="1"/>
  <c r="D68" i="14"/>
  <c r="H68" i="14" l="1"/>
  <c r="I68" i="14" s="1"/>
  <c r="J68" i="14" s="1"/>
  <c r="E68" i="14"/>
  <c r="F69" i="14" s="1"/>
  <c r="D69" i="14" l="1"/>
  <c r="G69" i="14"/>
  <c r="E69" i="14" l="1"/>
  <c r="F70" i="14" s="1"/>
  <c r="H69" i="14"/>
  <c r="I69" i="14" s="1"/>
  <c r="J69" i="14" s="1"/>
  <c r="D70" i="14" l="1"/>
  <c r="G70" i="14"/>
  <c r="H70" i="14" l="1"/>
  <c r="I70" i="14" s="1"/>
  <c r="J70" i="14" s="1"/>
  <c r="E70" i="14"/>
  <c r="F71" i="14" s="1"/>
  <c r="D71" i="14" l="1"/>
  <c r="G71" i="14"/>
  <c r="H71" i="14" l="1"/>
  <c r="I71" i="14" s="1"/>
  <c r="J71" i="14" s="1"/>
  <c r="E71" i="14"/>
  <c r="F72" i="14" s="1"/>
  <c r="G72" i="14" l="1"/>
  <c r="D72" i="14"/>
  <c r="E72" i="14" l="1"/>
  <c r="F73" i="14" s="1"/>
  <c r="H72" i="14"/>
  <c r="I72" i="14" s="1"/>
  <c r="J72" i="14" s="1"/>
  <c r="G73" i="14" l="1"/>
  <c r="D73" i="14"/>
  <c r="H73" i="14" l="1"/>
  <c r="I73" i="14" s="1"/>
  <c r="J73" i="14" s="1"/>
  <c r="E73" i="14"/>
  <c r="F74" i="14" s="1"/>
  <c r="G74" i="14" l="1"/>
  <c r="D74" i="14"/>
  <c r="E74" i="14" l="1"/>
  <c r="F75" i="14" s="1"/>
  <c r="H74" i="14"/>
  <c r="I74" i="14" s="1"/>
  <c r="J74" i="14" s="1"/>
  <c r="G75" i="14" l="1"/>
  <c r="D75" i="14"/>
  <c r="E75" i="14" l="1"/>
  <c r="F76" i="14" s="1"/>
  <c r="H75" i="14"/>
  <c r="I75" i="14" s="1"/>
  <c r="J75" i="14" s="1"/>
  <c r="D76" i="14" l="1"/>
  <c r="G76" i="14"/>
  <c r="H76" i="14" l="1"/>
  <c r="I76" i="14" s="1"/>
  <c r="J76" i="14" s="1"/>
  <c r="E76" i="14"/>
  <c r="F77" i="14" s="1"/>
  <c r="D77" i="14" l="1"/>
  <c r="G77" i="14"/>
  <c r="H77" i="14" l="1"/>
  <c r="I77" i="14" s="1"/>
  <c r="G78" i="14"/>
  <c r="E77" i="14"/>
  <c r="F78" i="14" s="1"/>
  <c r="O1" i="14" s="1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3" i="14" l="1"/>
  <c r="L13" i="14"/>
  <c r="L6" i="14"/>
  <c r="L48" i="14"/>
  <c r="L53" i="14"/>
  <c r="L41" i="14"/>
  <c r="L42" i="14"/>
  <c r="L74" i="14"/>
  <c r="L50" i="14"/>
  <c r="L7" i="14"/>
  <c r="L23" i="14"/>
  <c r="L30" i="14"/>
  <c r="L28" i="14"/>
  <c r="L43" i="14"/>
  <c r="L69" i="14"/>
  <c r="L64" i="14"/>
  <c r="L58" i="14"/>
  <c r="L70" i="14"/>
  <c r="L77" i="14"/>
  <c r="L15" i="14"/>
  <c r="L22" i="14"/>
  <c r="L36" i="14"/>
  <c r="L21" i="14"/>
  <c r="L56" i="14"/>
  <c r="L29" i="14"/>
  <c r="L59" i="14"/>
  <c r="L10" i="14"/>
  <c r="L40" i="14"/>
  <c r="L49" i="14"/>
  <c r="L17" i="14"/>
  <c r="L61" i="14"/>
  <c r="L55" i="14"/>
  <c r="L26" i="14"/>
  <c r="L57" i="14"/>
  <c r="L60" i="14"/>
  <c r="L67" i="14"/>
  <c r="L14" i="14"/>
  <c r="L44" i="14"/>
  <c r="L68" i="14"/>
  <c r="L71" i="14"/>
  <c r="L19" i="14"/>
  <c r="L33" i="14"/>
  <c r="L32" i="14"/>
  <c r="L65" i="14"/>
  <c r="L34" i="14"/>
  <c r="L76" i="14"/>
  <c r="L72" i="14"/>
  <c r="L18" i="14"/>
  <c r="L51" i="14"/>
  <c r="L54" i="14"/>
  <c r="L9" i="14"/>
  <c r="L66" i="14"/>
  <c r="L8" i="14"/>
  <c r="L24" i="14"/>
  <c r="L35" i="14"/>
  <c r="L46" i="14"/>
  <c r="L4" i="14"/>
  <c r="L37" i="14"/>
  <c r="L73" i="14"/>
  <c r="L62" i="14"/>
  <c r="L16" i="14"/>
  <c r="L75" i="14"/>
  <c r="L63" i="14"/>
  <c r="L12" i="14"/>
  <c r="L25" i="14"/>
  <c r="L11" i="14"/>
  <c r="L45" i="14"/>
  <c r="L27" i="14"/>
  <c r="L39" i="14"/>
  <c r="L38" i="14"/>
  <c r="L5" i="14"/>
  <c r="L47" i="14"/>
  <c r="L52" i="14"/>
  <c r="L20" i="14"/>
  <c r="L3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<sst xmlns="http://schemas.openxmlformats.org/spreadsheetml/2006/main" count="129" uniqueCount="109">
  <si>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</si>
  <si>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</si>
  <si>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</si>
  <si>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</si>
  <si>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</si>
  <si>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</si>
  <si>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</si>
  <si>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</si>
  <si>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</si>
  <si>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</si>
  <si>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</si>
  <si>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</si>
  <si>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</si>
  <si>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</si>
  <si>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</si>
  <si>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</si>
  <si>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</si>
  <si>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</si>
  <si>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</si>
  <si>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</si>
  <si>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</si>
  <si>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</si>
  <si>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Actual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</si>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</sst>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sz val="9"/>
      <color rgb="FF3B414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5" fillId="0" borderId="0" xfId="3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6" fillId="14" borderId="0" xfId="1" applyFont="1" applyFill="1" applyAlignment="1">
      <alignment horizontal="center"/>
    </xf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2" fontId="6" fillId="5" borderId="0" xfId="1" applyNumberFormat="1" applyFont="1" applyFill="1"/>
    <xf numFmtId="2" fontId="6" fillId="0" borderId="0" xfId="1" applyNumberFormat="1" applyFont="1"/>
    <xf numFmtId="0" fontId="20" fillId="0" borderId="0" xfId="0" applyFont="1"/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3" formatCode="0">
                  <c:v>72</c:v>
                </c:pt>
                <c:pt idx="4" formatCode="0">
                  <c:v>74.714285714285708</c:v>
                </c:pt>
                <c:pt idx="5" formatCode="0">
                  <c:v>75.428571428571431</c:v>
                </c:pt>
                <c:pt idx="6" formatCode="0">
                  <c:v>80.428571428571431</c:v>
                </c:pt>
                <c:pt idx="7" formatCode="0">
                  <c:v>89.857142857142861</c:v>
                </c:pt>
                <c:pt idx="8" formatCode="0">
                  <c:v>111.71428571428571</c:v>
                </c:pt>
                <c:pt idx="9" formatCode="0">
                  <c:v>114.42857142857143</c:v>
                </c:pt>
                <c:pt idx="10" formatCode="0">
                  <c:v>118.57142857142857</c:v>
                </c:pt>
                <c:pt idx="11" formatCode="0">
                  <c:v>121</c:v>
                </c:pt>
                <c:pt idx="12" formatCode="0">
                  <c:v>128.28571428571428</c:v>
                </c:pt>
                <c:pt idx="13" formatCode="0">
                  <c:v>137.14285714285714</c:v>
                </c:pt>
                <c:pt idx="14" formatCode="0">
                  <c:v>145.28571428571428</c:v>
                </c:pt>
                <c:pt idx="15" formatCode="0">
                  <c:v>139</c:v>
                </c:pt>
                <c:pt idx="16" formatCode="0">
                  <c:v>140.42857142857142</c:v>
                </c:pt>
                <c:pt idx="17" formatCode="0">
                  <c:v>138.85714285714286</c:v>
                </c:pt>
                <c:pt idx="18" formatCode="0">
                  <c:v>140.42857142857142</c:v>
                </c:pt>
                <c:pt idx="19" formatCode="0">
                  <c:v>152</c:v>
                </c:pt>
                <c:pt idx="20" formatCode="0">
                  <c:v>148.42857142857142</c:v>
                </c:pt>
                <c:pt idx="21" formatCode="0">
                  <c:v>152.57142857142858</c:v>
                </c:pt>
                <c:pt idx="22" formatCode="0">
                  <c:v>179.28571428571428</c:v>
                </c:pt>
                <c:pt idx="23" formatCode="0">
                  <c:v>196.85714285714286</c:v>
                </c:pt>
                <c:pt idx="24" formatCode="0">
                  <c:v>200.85714285714286</c:v>
                </c:pt>
                <c:pt idx="25" formatCode="0">
                  <c:v>204</c:v>
                </c:pt>
                <c:pt idx="26" formatCode="0">
                  <c:v>206.71428571428572</c:v>
                </c:pt>
                <c:pt idx="27" formatCode="0">
                  <c:v>214.28571428571428</c:v>
                </c:pt>
                <c:pt idx="28" formatCode="0">
                  <c:v>233</c:v>
                </c:pt>
                <c:pt idx="29" formatCode="0">
                  <c:v>216.28571428571428</c:v>
                </c:pt>
                <c:pt idx="30" formatCode="0">
                  <c:v>215.42857142857142</c:v>
                </c:pt>
                <c:pt idx="31" formatCode="0">
                  <c:v>218.57142857142858</c:v>
                </c:pt>
                <c:pt idx="32" formatCode="0">
                  <c:v>217.14285714285714</c:v>
                </c:pt>
                <c:pt idx="33" formatCode="0">
                  <c:v>225</c:v>
                </c:pt>
                <c:pt idx="34" formatCode="0">
                  <c:v>246.57142857142858</c:v>
                </c:pt>
                <c:pt idx="35" formatCode="0">
                  <c:v>253.14285714285714</c:v>
                </c:pt>
                <c:pt idx="36" formatCode="0">
                  <c:v>244.71428571428572</c:v>
                </c:pt>
                <c:pt idx="37" formatCode="0">
                  <c:v>241.57142857142858</c:v>
                </c:pt>
                <c:pt idx="38" formatCode="0">
                  <c:v>246.42857142857142</c:v>
                </c:pt>
                <c:pt idx="39" formatCode="0">
                  <c:v>256</c:v>
                </c:pt>
                <c:pt idx="40" formatCode="0">
                  <c:v>244</c:v>
                </c:pt>
                <c:pt idx="41" formatCode="0">
                  <c:v>251.14285714285714</c:v>
                </c:pt>
                <c:pt idx="42" formatCode="0">
                  <c:v>251.42857142857142</c:v>
                </c:pt>
                <c:pt idx="43" formatCode="0">
                  <c:v>280.14285714285717</c:v>
                </c:pt>
                <c:pt idx="44" formatCode="0">
                  <c:v>288.42857142857144</c:v>
                </c:pt>
                <c:pt idx="45" formatCode="0">
                  <c:v>294.42857142857144</c:v>
                </c:pt>
                <c:pt idx="46" formatCode="0">
                  <c:v>289.71428571428572</c:v>
                </c:pt>
                <c:pt idx="47" formatCode="0">
                  <c:v>303.14285714285717</c:v>
                </c:pt>
                <c:pt idx="48" formatCode="0">
                  <c:v>289.14285714285717</c:v>
                </c:pt>
                <c:pt idx="49" formatCode="0">
                  <c:v>298</c:v>
                </c:pt>
                <c:pt idx="50" formatCode="0">
                  <c:v>318.71428571428572</c:v>
                </c:pt>
                <c:pt idx="51" formatCode="0">
                  <c:v>314.85714285714283</c:v>
                </c:pt>
                <c:pt idx="52" formatCode="0">
                  <c:v>312.85714285714283</c:v>
                </c:pt>
                <c:pt idx="53" formatCode="0">
                  <c:v>316.42857142857144</c:v>
                </c:pt>
                <c:pt idx="54" formatCode="0">
                  <c:v>312.57142857142856</c:v>
                </c:pt>
                <c:pt idx="55" formatCode="0">
                  <c:v>331.14285714285717</c:v>
                </c:pt>
                <c:pt idx="56" formatCode="0">
                  <c:v>326.42857142857144</c:v>
                </c:pt>
                <c:pt idx="57" formatCode="0">
                  <c:v>333.85714285714283</c:v>
                </c:pt>
                <c:pt idx="58" formatCode="0">
                  <c:v>348.71428571428572</c:v>
                </c:pt>
                <c:pt idx="59" formatCode="0">
                  <c:v>355</c:v>
                </c:pt>
                <c:pt idx="60" formatCode="0">
                  <c:v>362.42857142857144</c:v>
                </c:pt>
                <c:pt idx="61" formatCode="0">
                  <c:v>378.85714285714283</c:v>
                </c:pt>
                <c:pt idx="62" formatCode="0">
                  <c:v>360.71428571428572</c:v>
                </c:pt>
                <c:pt idx="63" formatCode="0">
                  <c:v>385.85714285714283</c:v>
                </c:pt>
                <c:pt idx="64" formatCode="0">
                  <c:v>374.57142857142856</c:v>
                </c:pt>
                <c:pt idx="65" formatCode="0">
                  <c:v>373.28571428571428</c:v>
                </c:pt>
                <c:pt idx="66" formatCode="0">
                  <c:v>367.14285714285717</c:v>
                </c:pt>
                <c:pt idx="67" formatCode="0">
                  <c:v>352.85714285714283</c:v>
                </c:pt>
                <c:pt idx="68" formatCode="0">
                  <c:v>360</c:v>
                </c:pt>
                <c:pt idx="69" formatCode="0">
                  <c:v>404</c:v>
                </c:pt>
                <c:pt idx="70" formatCode="0">
                  <c:v>400.42857142857144</c:v>
                </c:pt>
                <c:pt idx="71" formatCode="0">
                  <c:v>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69.317754928058079</c:v>
                </c:pt>
                <c:pt idx="1">
                  <c:v>74.055236007446354</c:v>
                </c:pt>
                <c:pt idx="2">
                  <c:v>78.792717086834642</c:v>
                </c:pt>
                <c:pt idx="3">
                  <c:v>83.530198166222917</c:v>
                </c:pt>
                <c:pt idx="4">
                  <c:v>88.267679245611191</c:v>
                </c:pt>
                <c:pt idx="5">
                  <c:v>93.00516032499948</c:v>
                </c:pt>
                <c:pt idx="6">
                  <c:v>97.742641404387754</c:v>
                </c:pt>
                <c:pt idx="7">
                  <c:v>102.48012248377603</c:v>
                </c:pt>
                <c:pt idx="8">
                  <c:v>107.2176035631643</c:v>
                </c:pt>
                <c:pt idx="9">
                  <c:v>111.95508464255258</c:v>
                </c:pt>
                <c:pt idx="10">
                  <c:v>116.69256572194087</c:v>
                </c:pt>
                <c:pt idx="11">
                  <c:v>121.43004680132914</c:v>
                </c:pt>
                <c:pt idx="12">
                  <c:v>126.16752788071742</c:v>
                </c:pt>
                <c:pt idx="13">
                  <c:v>130.9050089601057</c:v>
                </c:pt>
                <c:pt idx="14">
                  <c:v>135.64249003949396</c:v>
                </c:pt>
                <c:pt idx="15">
                  <c:v>140.37997111888225</c:v>
                </c:pt>
                <c:pt idx="16">
                  <c:v>145.11745219827054</c:v>
                </c:pt>
                <c:pt idx="17">
                  <c:v>149.8549332776588</c:v>
                </c:pt>
                <c:pt idx="18">
                  <c:v>154.59241435704709</c:v>
                </c:pt>
                <c:pt idx="19">
                  <c:v>159.32989543643538</c:v>
                </c:pt>
                <c:pt idx="20">
                  <c:v>164.06737651582364</c:v>
                </c:pt>
                <c:pt idx="21">
                  <c:v>168.80485759521193</c:v>
                </c:pt>
                <c:pt idx="22">
                  <c:v>173.54233867460022</c:v>
                </c:pt>
                <c:pt idx="23">
                  <c:v>178.27981975398848</c:v>
                </c:pt>
                <c:pt idx="24">
                  <c:v>183.01730083337674</c:v>
                </c:pt>
                <c:pt idx="25">
                  <c:v>187.75478191276503</c:v>
                </c:pt>
                <c:pt idx="26">
                  <c:v>192.49226299215331</c:v>
                </c:pt>
                <c:pt idx="27">
                  <c:v>197.2297440715416</c:v>
                </c:pt>
                <c:pt idx="28">
                  <c:v>201.96722515092986</c:v>
                </c:pt>
                <c:pt idx="29">
                  <c:v>206.70470623031815</c:v>
                </c:pt>
                <c:pt idx="30">
                  <c:v>211.44218730970641</c:v>
                </c:pt>
                <c:pt idx="31">
                  <c:v>216.1796683890947</c:v>
                </c:pt>
                <c:pt idx="32">
                  <c:v>220.91714946848299</c:v>
                </c:pt>
                <c:pt idx="33">
                  <c:v>225.65463054787125</c:v>
                </c:pt>
                <c:pt idx="34">
                  <c:v>230.39211162725954</c:v>
                </c:pt>
                <c:pt idx="35">
                  <c:v>235.1295927066478</c:v>
                </c:pt>
                <c:pt idx="36">
                  <c:v>239.86707378603609</c:v>
                </c:pt>
                <c:pt idx="37">
                  <c:v>244.60455486542438</c:v>
                </c:pt>
                <c:pt idx="38">
                  <c:v>249.34203594481264</c:v>
                </c:pt>
                <c:pt idx="39">
                  <c:v>254.07951702420092</c:v>
                </c:pt>
                <c:pt idx="40">
                  <c:v>258.81699810358919</c:v>
                </c:pt>
                <c:pt idx="41">
                  <c:v>263.5544791829775</c:v>
                </c:pt>
                <c:pt idx="42">
                  <c:v>268.29196026236576</c:v>
                </c:pt>
                <c:pt idx="43">
                  <c:v>273.02944134175402</c:v>
                </c:pt>
                <c:pt idx="44">
                  <c:v>277.76692242114234</c:v>
                </c:pt>
                <c:pt idx="45">
                  <c:v>282.5044035005306</c:v>
                </c:pt>
                <c:pt idx="46">
                  <c:v>287.24188457991886</c:v>
                </c:pt>
                <c:pt idx="47">
                  <c:v>291.97936565930718</c:v>
                </c:pt>
                <c:pt idx="48">
                  <c:v>296.71684673869544</c:v>
                </c:pt>
                <c:pt idx="49">
                  <c:v>301.4543278180837</c:v>
                </c:pt>
                <c:pt idx="50">
                  <c:v>306.19180889747201</c:v>
                </c:pt>
                <c:pt idx="51">
                  <c:v>310.92928997686022</c:v>
                </c:pt>
                <c:pt idx="52">
                  <c:v>315.66677105624854</c:v>
                </c:pt>
                <c:pt idx="53">
                  <c:v>320.40425213563685</c:v>
                </c:pt>
                <c:pt idx="54">
                  <c:v>325.14173321502506</c:v>
                </c:pt>
                <c:pt idx="55">
                  <c:v>329.87921429441337</c:v>
                </c:pt>
                <c:pt idx="56">
                  <c:v>334.61669537380169</c:v>
                </c:pt>
                <c:pt idx="57">
                  <c:v>339.35417645318989</c:v>
                </c:pt>
                <c:pt idx="58">
                  <c:v>344.09165753257821</c:v>
                </c:pt>
                <c:pt idx="59">
                  <c:v>348.82913861196653</c:v>
                </c:pt>
                <c:pt idx="60">
                  <c:v>353.56661969135473</c:v>
                </c:pt>
                <c:pt idx="61">
                  <c:v>358.30410077074305</c:v>
                </c:pt>
                <c:pt idx="62">
                  <c:v>363.04158185013137</c:v>
                </c:pt>
                <c:pt idx="63">
                  <c:v>367.77906292951957</c:v>
                </c:pt>
                <c:pt idx="64">
                  <c:v>372.51654400890789</c:v>
                </c:pt>
                <c:pt idx="65">
                  <c:v>377.2540250882962</c:v>
                </c:pt>
                <c:pt idx="66">
                  <c:v>381.99150616768441</c:v>
                </c:pt>
                <c:pt idx="67">
                  <c:v>386.72898724707272</c:v>
                </c:pt>
                <c:pt idx="68">
                  <c:v>391.46646832646104</c:v>
                </c:pt>
                <c:pt idx="69">
                  <c:v>396.20394940584924</c:v>
                </c:pt>
                <c:pt idx="70">
                  <c:v>400.94143048523756</c:v>
                </c:pt>
                <c:pt idx="71">
                  <c:v>405.67891156462576</c:v>
                </c:pt>
                <c:pt idx="72">
                  <c:v>410.41639264401408</c:v>
                </c:pt>
                <c:pt idx="73">
                  <c:v>415.1538737234024</c:v>
                </c:pt>
                <c:pt idx="74">
                  <c:v>419.8913548027906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33.360719308773639</c:v>
                </c:pt>
                <c:pt idx="1">
                  <c:v>72.974353946952874</c:v>
                </c:pt>
                <c:pt idx="2">
                  <c:v>94.620030020801437</c:v>
                </c:pt>
                <c:pt idx="3">
                  <c:v>153.26661301284511</c:v>
                </c:pt>
                <c:pt idx="4">
                  <c:v>107.26754691051771</c:v>
                </c:pt>
                <c:pt idx="5">
                  <c:v>78.497096895970941</c:v>
                </c:pt>
                <c:pt idx="6">
                  <c:v>42.843039146360361</c:v>
                </c:pt>
                <c:pt idx="7">
                  <c:v>49.320850112041732</c:v>
                </c:pt>
                <c:pt idx="8">
                  <c:v>105.65269619795284</c:v>
                </c:pt>
                <c:pt idx="9">
                  <c:v>134.44381487930301</c:v>
                </c:pt>
                <c:pt idx="10">
                  <c:v>214.11507101168218</c:v>
                </c:pt>
                <c:pt idx="11">
                  <c:v>147.56820789819943</c:v>
                </c:pt>
                <c:pt idx="12">
                  <c:v>106.48639953492651</c:v>
                </c:pt>
                <c:pt idx="13">
                  <c:v>57.378932498141985</c:v>
                </c:pt>
                <c:pt idx="14">
                  <c:v>65.280980915309812</c:v>
                </c:pt>
                <c:pt idx="15">
                  <c:v>138.3310384489528</c:v>
                </c:pt>
                <c:pt idx="16">
                  <c:v>174.2675997378046</c:v>
                </c:pt>
                <c:pt idx="17">
                  <c:v>274.96352901051927</c:v>
                </c:pt>
                <c:pt idx="18">
                  <c:v>187.86886888588114</c:v>
                </c:pt>
                <c:pt idx="19">
                  <c:v>134.4757021738821</c:v>
                </c:pt>
                <c:pt idx="20">
                  <c:v>71.914825849923602</c:v>
                </c:pt>
                <c:pt idx="21">
                  <c:v>81.241111718577912</c:v>
                </c:pt>
                <c:pt idx="22">
                  <c:v>171.00938069995277</c:v>
                </c:pt>
                <c:pt idx="23">
                  <c:v>214.09138459630614</c:v>
                </c:pt>
                <c:pt idx="24">
                  <c:v>335.8119870093563</c:v>
                </c:pt>
                <c:pt idx="25">
                  <c:v>228.16952987356285</c:v>
                </c:pt>
                <c:pt idx="26">
                  <c:v>162.46500481283766</c:v>
                </c:pt>
                <c:pt idx="27">
                  <c:v>86.450719201705226</c:v>
                </c:pt>
                <c:pt idx="28">
                  <c:v>97.201242521845998</c:v>
                </c:pt>
                <c:pt idx="29">
                  <c:v>203.68772295095272</c:v>
                </c:pt>
                <c:pt idx="30">
                  <c:v>253.91516945480771</c:v>
                </c:pt>
                <c:pt idx="31">
                  <c:v>396.66044500819339</c:v>
                </c:pt>
                <c:pt idx="32">
                  <c:v>268.47019086124459</c:v>
                </c:pt>
                <c:pt idx="33">
                  <c:v>190.45430745179323</c:v>
                </c:pt>
                <c:pt idx="34">
                  <c:v>100.98661255348685</c:v>
                </c:pt>
                <c:pt idx="35">
                  <c:v>113.16137332511408</c:v>
                </c:pt>
                <c:pt idx="36">
                  <c:v>236.36606520195267</c:v>
                </c:pt>
                <c:pt idx="37">
                  <c:v>293.73895431330931</c:v>
                </c:pt>
                <c:pt idx="38">
                  <c:v>457.50890300703043</c:v>
                </c:pt>
                <c:pt idx="39">
                  <c:v>308.77085184892627</c:v>
                </c:pt>
                <c:pt idx="40">
                  <c:v>218.44361009074879</c:v>
                </c:pt>
                <c:pt idx="41">
                  <c:v>115.52250590526847</c:v>
                </c:pt>
                <c:pt idx="42">
                  <c:v>129.12150412838218</c:v>
                </c:pt>
                <c:pt idx="43">
                  <c:v>269.04440745295261</c:v>
                </c:pt>
                <c:pt idx="44">
                  <c:v>333.5627391718109</c:v>
                </c:pt>
                <c:pt idx="45">
                  <c:v>518.35736100586757</c:v>
                </c:pt>
                <c:pt idx="46">
                  <c:v>349.07151283660795</c:v>
                </c:pt>
                <c:pt idx="47">
                  <c:v>246.43291272970441</c:v>
                </c:pt>
                <c:pt idx="48">
                  <c:v>130.0583992570501</c:v>
                </c:pt>
                <c:pt idx="49">
                  <c:v>145.08163493165026</c:v>
                </c:pt>
                <c:pt idx="50">
                  <c:v>301.72274970395262</c:v>
                </c:pt>
                <c:pt idx="51">
                  <c:v>373.38652403031239</c:v>
                </c:pt>
                <c:pt idx="52">
                  <c:v>579.20581900470461</c:v>
                </c:pt>
                <c:pt idx="53">
                  <c:v>389.37217382428975</c:v>
                </c:pt>
                <c:pt idx="54">
                  <c:v>274.42221536865992</c:v>
                </c:pt>
                <c:pt idx="55">
                  <c:v>144.59429260883169</c:v>
                </c:pt>
                <c:pt idx="56">
                  <c:v>161.04176573491839</c:v>
                </c:pt>
                <c:pt idx="57">
                  <c:v>334.40109195495251</c:v>
                </c:pt>
                <c:pt idx="58">
                  <c:v>413.21030888881404</c:v>
                </c:pt>
                <c:pt idx="59">
                  <c:v>640.05427700354176</c:v>
                </c:pt>
                <c:pt idx="60">
                  <c:v>429.67283481197137</c:v>
                </c:pt>
                <c:pt idx="61">
                  <c:v>302.41151800761554</c:v>
                </c:pt>
                <c:pt idx="62">
                  <c:v>159.13018596061335</c:v>
                </c:pt>
                <c:pt idx="63">
                  <c:v>177.00189653818643</c:v>
                </c:pt>
                <c:pt idx="64">
                  <c:v>367.07943420595251</c:v>
                </c:pt>
                <c:pt idx="65">
                  <c:v>453.03409374731564</c:v>
                </c:pt>
                <c:pt idx="66">
                  <c:v>700.90273500237868</c:v>
                </c:pt>
                <c:pt idx="67">
                  <c:v>469.97349579965311</c:v>
                </c:pt>
                <c:pt idx="68">
                  <c:v>330.40082064657116</c:v>
                </c:pt>
                <c:pt idx="69">
                  <c:v>173.66607931239494</c:v>
                </c:pt>
                <c:pt idx="70">
                  <c:v>192.96202734145456</c:v>
                </c:pt>
                <c:pt idx="71">
                  <c:v>399.7577764569524</c:v>
                </c:pt>
                <c:pt idx="72">
                  <c:v>492.85787860581712</c:v>
                </c:pt>
                <c:pt idx="73">
                  <c:v>761.75119300121582</c:v>
                </c:pt>
                <c:pt idx="74">
                  <c:v>510.27415678733473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0 - 70</c:v>
                </c:pt>
                <c:pt idx="1">
                  <c:v>70 - 140</c:v>
                </c:pt>
                <c:pt idx="2">
                  <c:v>140 - 210</c:v>
                </c:pt>
                <c:pt idx="3">
                  <c:v>210 - 280</c:v>
                </c:pt>
                <c:pt idx="4">
                  <c:v>280 - 350</c:v>
                </c:pt>
                <c:pt idx="5">
                  <c:v>350 - 420</c:v>
                </c:pt>
                <c:pt idx="6">
                  <c:v>420 - 490</c:v>
                </c:pt>
                <c:pt idx="7">
                  <c:v>490 - 560</c:v>
                </c:pt>
                <c:pt idx="8">
                  <c:v>560 - 630</c:v>
                </c:pt>
                <c:pt idx="9">
                  <c:v>630 - 700</c:v>
                </c:pt>
                <c:pt idx="10">
                  <c:v>700 - 770</c:v>
                </c:pt>
                <c:pt idx="11">
                  <c:v>770 - 840</c:v>
                </c:pt>
                <c:pt idx="12">
                  <c:v>840 - 910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0.28000000000000003</c:v>
                </c:pt>
                <c:pt idx="2">
                  <c:v>0.18666666666666668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0.10666666666666667</c:v>
                </c:pt>
                <c:pt idx="6">
                  <c:v>9.3333333333333338E-2</c:v>
                </c:pt>
                <c:pt idx="7">
                  <c:v>0</c:v>
                </c:pt>
                <c:pt idx="8">
                  <c:v>0</c:v>
                </c:pt>
                <c:pt idx="9">
                  <c:v>1.3333333333333334E-2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0 - 70</c:v>
                </c:pt>
                <c:pt idx="1">
                  <c:v>70 - 140</c:v>
                </c:pt>
                <c:pt idx="2">
                  <c:v>140 - 210</c:v>
                </c:pt>
                <c:pt idx="3">
                  <c:v>210 - 280</c:v>
                </c:pt>
                <c:pt idx="4">
                  <c:v>280 - 350</c:v>
                </c:pt>
                <c:pt idx="5">
                  <c:v>350 - 420</c:v>
                </c:pt>
                <c:pt idx="6">
                  <c:v>420 - 490</c:v>
                </c:pt>
                <c:pt idx="7">
                  <c:v>490 - 560</c:v>
                </c:pt>
                <c:pt idx="8">
                  <c:v>560 - 630</c:v>
                </c:pt>
                <c:pt idx="9">
                  <c:v>630 - 700</c:v>
                </c:pt>
                <c:pt idx="10">
                  <c:v>700 - 770</c:v>
                </c:pt>
                <c:pt idx="11">
                  <c:v>770 - 840</c:v>
                </c:pt>
                <c:pt idx="12">
                  <c:v>840 - 910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0.28000000000000003</c:v>
                </c:pt>
                <c:pt idx="2">
                  <c:v>0.18666666666666668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0.10666666666666667</c:v>
                </c:pt>
                <c:pt idx="6">
                  <c:v>9.3333333333333338E-2</c:v>
                </c:pt>
                <c:pt idx="7">
                  <c:v>0</c:v>
                </c:pt>
                <c:pt idx="8">
                  <c:v>0</c:v>
                </c:pt>
                <c:pt idx="9">
                  <c:v>1.3333333333333334E-2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0 - 70</c:v>
                </c:pt>
                <c:pt idx="1">
                  <c:v>70 - 140</c:v>
                </c:pt>
                <c:pt idx="2">
                  <c:v>140 - 210</c:v>
                </c:pt>
                <c:pt idx="3">
                  <c:v>210 - 280</c:v>
                </c:pt>
                <c:pt idx="4">
                  <c:v>280 - 350</c:v>
                </c:pt>
                <c:pt idx="5">
                  <c:v>350 - 420</c:v>
                </c:pt>
                <c:pt idx="6">
                  <c:v>420 - 490</c:v>
                </c:pt>
                <c:pt idx="7">
                  <c:v>490 - 560</c:v>
                </c:pt>
                <c:pt idx="8">
                  <c:v>560 - 630</c:v>
                </c:pt>
                <c:pt idx="9">
                  <c:v>630 - 700</c:v>
                </c:pt>
                <c:pt idx="10">
                  <c:v>700 - 770</c:v>
                </c:pt>
                <c:pt idx="11">
                  <c:v>770 - 840</c:v>
                </c:pt>
                <c:pt idx="12">
                  <c:v>840 - 910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0.28000000000000003</c:v>
                </c:pt>
                <c:pt idx="2">
                  <c:v>0.18666666666666668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0.10666666666666667</c:v>
                </c:pt>
                <c:pt idx="6">
                  <c:v>9.3333333333333338E-2</c:v>
                </c:pt>
                <c:pt idx="7">
                  <c:v>0</c:v>
                </c:pt>
                <c:pt idx="8">
                  <c:v>0</c:v>
                </c:pt>
                <c:pt idx="9">
                  <c:v>1.3333333333333334E-2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408</c:v>
                </c:pt>
                <c:pt idx="1">
                  <c:v>469</c:v>
                </c:pt>
                <c:pt idx="2">
                  <c:v>90</c:v>
                </c:pt>
                <c:pt idx="3">
                  <c:v>163</c:v>
                </c:pt>
                <c:pt idx="4">
                  <c:v>133</c:v>
                </c:pt>
                <c:pt idx="5">
                  <c:v>43</c:v>
                </c:pt>
                <c:pt idx="6">
                  <c:v>382</c:v>
                </c:pt>
                <c:pt idx="7">
                  <c:v>428</c:v>
                </c:pt>
                <c:pt idx="8">
                  <c:v>291</c:v>
                </c:pt>
                <c:pt idx="9">
                  <c:v>447</c:v>
                </c:pt>
                <c:pt idx="10">
                  <c:v>208</c:v>
                </c:pt>
                <c:pt idx="11">
                  <c:v>78</c:v>
                </c:pt>
                <c:pt idx="12">
                  <c:v>190</c:v>
                </c:pt>
                <c:pt idx="13">
                  <c:v>290</c:v>
                </c:pt>
                <c:pt idx="14">
                  <c:v>479</c:v>
                </c:pt>
                <c:pt idx="15">
                  <c:v>205</c:v>
                </c:pt>
                <c:pt idx="16">
                  <c:v>81</c:v>
                </c:pt>
                <c:pt idx="17">
                  <c:v>126</c:v>
                </c:pt>
                <c:pt idx="18">
                  <c:v>33</c:v>
                </c:pt>
                <c:pt idx="19">
                  <c:v>96</c:v>
                </c:pt>
                <c:pt idx="20">
                  <c:v>125</c:v>
                </c:pt>
                <c:pt idx="21">
                  <c:v>101</c:v>
                </c:pt>
                <c:pt idx="22">
                  <c:v>457</c:v>
                </c:pt>
                <c:pt idx="23">
                  <c:v>209</c:v>
                </c:pt>
                <c:pt idx="24">
                  <c:v>174</c:v>
                </c:pt>
                <c:pt idx="25">
                  <c:v>641</c:v>
                </c:pt>
                <c:pt idx="26">
                  <c:v>473</c:v>
                </c:pt>
                <c:pt idx="27">
                  <c:v>64</c:v>
                </c:pt>
                <c:pt idx="28">
                  <c:v>225</c:v>
                </c:pt>
                <c:pt idx="29">
                  <c:v>151</c:v>
                </c:pt>
                <c:pt idx="30">
                  <c:v>165</c:v>
                </c:pt>
                <c:pt idx="31">
                  <c:v>306</c:v>
                </c:pt>
                <c:pt idx="32">
                  <c:v>704</c:v>
                </c:pt>
                <c:pt idx="33">
                  <c:v>203</c:v>
                </c:pt>
                <c:pt idx="34">
                  <c:v>128</c:v>
                </c:pt>
                <c:pt idx="35">
                  <c:v>52</c:v>
                </c:pt>
                <c:pt idx="36">
                  <c:v>305</c:v>
                </c:pt>
                <c:pt idx="37">
                  <c:v>389</c:v>
                </c:pt>
                <c:pt idx="38">
                  <c:v>193</c:v>
                </c:pt>
                <c:pt idx="39">
                  <c:v>470</c:v>
                </c:pt>
                <c:pt idx="40">
                  <c:v>255</c:v>
                </c:pt>
                <c:pt idx="41">
                  <c:v>138</c:v>
                </c:pt>
                <c:pt idx="42">
                  <c:v>54</c:v>
                </c:pt>
                <c:pt idx="43">
                  <c:v>59</c:v>
                </c:pt>
                <c:pt idx="44">
                  <c:v>282</c:v>
                </c:pt>
                <c:pt idx="45">
                  <c:v>148</c:v>
                </c:pt>
                <c:pt idx="46">
                  <c:v>84</c:v>
                </c:pt>
                <c:pt idx="47">
                  <c:v>224</c:v>
                </c:pt>
                <c:pt idx="48">
                  <c:v>46</c:v>
                </c:pt>
                <c:pt idx="49">
                  <c:v>372</c:v>
                </c:pt>
                <c:pt idx="50">
                  <c:v>112</c:v>
                </c:pt>
                <c:pt idx="51">
                  <c:v>123</c:v>
                </c:pt>
                <c:pt idx="52">
                  <c:v>381</c:v>
                </c:pt>
                <c:pt idx="53">
                  <c:v>89</c:v>
                </c:pt>
                <c:pt idx="54">
                  <c:v>166</c:v>
                </c:pt>
                <c:pt idx="55">
                  <c:v>107</c:v>
                </c:pt>
                <c:pt idx="56">
                  <c:v>70</c:v>
                </c:pt>
                <c:pt idx="57">
                  <c:v>230</c:v>
                </c:pt>
                <c:pt idx="58">
                  <c:v>35</c:v>
                </c:pt>
                <c:pt idx="59">
                  <c:v>300</c:v>
                </c:pt>
                <c:pt idx="60">
                  <c:v>91</c:v>
                </c:pt>
                <c:pt idx="61">
                  <c:v>131</c:v>
                </c:pt>
                <c:pt idx="62">
                  <c:v>225</c:v>
                </c:pt>
                <c:pt idx="63">
                  <c:v>92</c:v>
                </c:pt>
                <c:pt idx="64">
                  <c:v>162</c:v>
                </c:pt>
                <c:pt idx="65">
                  <c:v>269</c:v>
                </c:pt>
                <c:pt idx="66">
                  <c:v>83</c:v>
                </c:pt>
                <c:pt idx="67">
                  <c:v>402</c:v>
                </c:pt>
                <c:pt idx="68">
                  <c:v>383</c:v>
                </c:pt>
                <c:pt idx="69">
                  <c:v>235</c:v>
                </c:pt>
                <c:pt idx="70">
                  <c:v>351</c:v>
                </c:pt>
                <c:pt idx="71">
                  <c:v>150</c:v>
                </c:pt>
                <c:pt idx="72">
                  <c:v>243</c:v>
                </c:pt>
                <c:pt idx="73">
                  <c:v>128</c:v>
                </c:pt>
                <c:pt idx="74">
                  <c:v>308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33</c:v>
                </c:pt>
                <c:pt idx="1">
                  <c:v>43</c:v>
                </c:pt>
                <c:pt idx="2">
                  <c:v>52</c:v>
                </c:pt>
                <c:pt idx="3">
                  <c:v>35</c:v>
                </c:pt>
                <c:pt idx="4">
                  <c:v>46</c:v>
                </c:pt>
                <c:pt idx="5">
                  <c:v>54</c:v>
                </c:pt>
                <c:pt idx="6">
                  <c:v>78</c:v>
                </c:pt>
                <c:pt idx="7">
                  <c:v>59</c:v>
                </c:pt>
                <c:pt idx="8">
                  <c:v>64</c:v>
                </c:pt>
                <c:pt idx="9">
                  <c:v>70</c:v>
                </c:pt>
                <c:pt idx="10">
                  <c:v>83</c:v>
                </c:pt>
                <c:pt idx="11">
                  <c:v>81</c:v>
                </c:pt>
                <c:pt idx="12">
                  <c:v>84</c:v>
                </c:pt>
                <c:pt idx="13">
                  <c:v>90</c:v>
                </c:pt>
                <c:pt idx="14">
                  <c:v>89</c:v>
                </c:pt>
                <c:pt idx="15">
                  <c:v>107</c:v>
                </c:pt>
                <c:pt idx="16">
                  <c:v>92</c:v>
                </c:pt>
                <c:pt idx="17">
                  <c:v>91</c:v>
                </c:pt>
                <c:pt idx="18">
                  <c:v>101</c:v>
                </c:pt>
                <c:pt idx="19">
                  <c:v>96</c:v>
                </c:pt>
                <c:pt idx="20">
                  <c:v>128</c:v>
                </c:pt>
                <c:pt idx="21">
                  <c:v>125</c:v>
                </c:pt>
                <c:pt idx="22">
                  <c:v>112</c:v>
                </c:pt>
                <c:pt idx="23">
                  <c:v>123</c:v>
                </c:pt>
                <c:pt idx="24">
                  <c:v>126</c:v>
                </c:pt>
                <c:pt idx="25">
                  <c:v>131</c:v>
                </c:pt>
                <c:pt idx="26">
                  <c:v>148</c:v>
                </c:pt>
                <c:pt idx="27">
                  <c:v>133</c:v>
                </c:pt>
                <c:pt idx="28">
                  <c:v>128</c:v>
                </c:pt>
                <c:pt idx="29">
                  <c:v>138</c:v>
                </c:pt>
                <c:pt idx="30">
                  <c:v>165</c:v>
                </c:pt>
                <c:pt idx="31">
                  <c:v>163</c:v>
                </c:pt>
                <c:pt idx="32">
                  <c:v>151</c:v>
                </c:pt>
                <c:pt idx="33">
                  <c:v>162</c:v>
                </c:pt>
                <c:pt idx="34">
                  <c:v>150</c:v>
                </c:pt>
                <c:pt idx="35">
                  <c:v>203</c:v>
                </c:pt>
                <c:pt idx="36">
                  <c:v>190</c:v>
                </c:pt>
                <c:pt idx="37">
                  <c:v>174</c:v>
                </c:pt>
                <c:pt idx="38">
                  <c:v>166</c:v>
                </c:pt>
                <c:pt idx="39">
                  <c:v>193</c:v>
                </c:pt>
                <c:pt idx="40">
                  <c:v>205</c:v>
                </c:pt>
                <c:pt idx="41">
                  <c:v>208</c:v>
                </c:pt>
                <c:pt idx="42">
                  <c:v>225</c:v>
                </c:pt>
                <c:pt idx="43">
                  <c:v>224</c:v>
                </c:pt>
                <c:pt idx="44">
                  <c:v>209</c:v>
                </c:pt>
                <c:pt idx="45">
                  <c:v>225</c:v>
                </c:pt>
                <c:pt idx="46">
                  <c:v>235</c:v>
                </c:pt>
                <c:pt idx="47">
                  <c:v>243</c:v>
                </c:pt>
                <c:pt idx="48">
                  <c:v>255</c:v>
                </c:pt>
                <c:pt idx="49">
                  <c:v>230</c:v>
                </c:pt>
                <c:pt idx="50">
                  <c:v>282</c:v>
                </c:pt>
                <c:pt idx="51">
                  <c:v>300</c:v>
                </c:pt>
                <c:pt idx="52">
                  <c:v>269</c:v>
                </c:pt>
                <c:pt idx="53">
                  <c:v>291</c:v>
                </c:pt>
                <c:pt idx="54">
                  <c:v>290</c:v>
                </c:pt>
                <c:pt idx="55">
                  <c:v>351</c:v>
                </c:pt>
                <c:pt idx="56">
                  <c:v>372</c:v>
                </c:pt>
                <c:pt idx="57">
                  <c:v>306</c:v>
                </c:pt>
                <c:pt idx="58">
                  <c:v>305</c:v>
                </c:pt>
                <c:pt idx="59">
                  <c:v>308</c:v>
                </c:pt>
                <c:pt idx="60">
                  <c:v>381</c:v>
                </c:pt>
                <c:pt idx="61">
                  <c:v>402</c:v>
                </c:pt>
                <c:pt idx="62">
                  <c:v>389</c:v>
                </c:pt>
                <c:pt idx="63">
                  <c:v>382</c:v>
                </c:pt>
                <c:pt idx="64">
                  <c:v>383</c:v>
                </c:pt>
                <c:pt idx="65">
                  <c:v>469</c:v>
                </c:pt>
                <c:pt idx="66">
                  <c:v>457</c:v>
                </c:pt>
                <c:pt idx="67">
                  <c:v>408</c:v>
                </c:pt>
                <c:pt idx="68">
                  <c:v>447</c:v>
                </c:pt>
                <c:pt idx="69">
                  <c:v>428</c:v>
                </c:pt>
                <c:pt idx="70">
                  <c:v>641</c:v>
                </c:pt>
                <c:pt idx="71">
                  <c:v>470</c:v>
                </c:pt>
                <c:pt idx="72">
                  <c:v>473</c:v>
                </c:pt>
                <c:pt idx="73">
                  <c:v>704</c:v>
                </c:pt>
                <c:pt idx="74">
                  <c:v>479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35</c:v>
                </c:pt>
                <c:pt idx="1">
                  <c:v>64</c:v>
                </c:pt>
                <c:pt idx="2">
                  <c:v>81</c:v>
                </c:pt>
                <c:pt idx="3">
                  <c:v>151</c:v>
                </c:pt>
                <c:pt idx="4">
                  <c:v>112</c:v>
                </c:pt>
                <c:pt idx="5">
                  <c:v>78</c:v>
                </c:pt>
                <c:pt idx="6">
                  <c:v>33</c:v>
                </c:pt>
                <c:pt idx="7">
                  <c:v>54</c:v>
                </c:pt>
                <c:pt idx="8">
                  <c:v>89</c:v>
                </c:pt>
                <c:pt idx="9">
                  <c:v>165</c:v>
                </c:pt>
                <c:pt idx="10">
                  <c:v>190</c:v>
                </c:pt>
                <c:pt idx="11">
                  <c:v>163</c:v>
                </c:pt>
                <c:pt idx="12">
                  <c:v>91</c:v>
                </c:pt>
                <c:pt idx="13">
                  <c:v>43</c:v>
                </c:pt>
                <c:pt idx="14">
                  <c:v>59</c:v>
                </c:pt>
                <c:pt idx="15">
                  <c:v>84</c:v>
                </c:pt>
                <c:pt idx="16">
                  <c:v>174</c:v>
                </c:pt>
                <c:pt idx="17">
                  <c:v>308</c:v>
                </c:pt>
                <c:pt idx="18">
                  <c:v>193</c:v>
                </c:pt>
                <c:pt idx="19">
                  <c:v>107</c:v>
                </c:pt>
                <c:pt idx="20">
                  <c:v>70</c:v>
                </c:pt>
                <c:pt idx="21">
                  <c:v>52</c:v>
                </c:pt>
                <c:pt idx="22">
                  <c:v>126</c:v>
                </c:pt>
                <c:pt idx="23">
                  <c:v>224</c:v>
                </c:pt>
                <c:pt idx="24">
                  <c:v>282</c:v>
                </c:pt>
                <c:pt idx="25">
                  <c:v>243</c:v>
                </c:pt>
                <c:pt idx="26">
                  <c:v>128</c:v>
                </c:pt>
                <c:pt idx="27">
                  <c:v>46</c:v>
                </c:pt>
                <c:pt idx="28">
                  <c:v>83</c:v>
                </c:pt>
                <c:pt idx="29">
                  <c:v>166</c:v>
                </c:pt>
                <c:pt idx="30">
                  <c:v>209</c:v>
                </c:pt>
                <c:pt idx="31">
                  <c:v>351</c:v>
                </c:pt>
                <c:pt idx="32">
                  <c:v>269</c:v>
                </c:pt>
                <c:pt idx="33">
                  <c:v>235</c:v>
                </c:pt>
                <c:pt idx="34">
                  <c:v>101</c:v>
                </c:pt>
                <c:pt idx="35">
                  <c:v>90</c:v>
                </c:pt>
                <c:pt idx="36">
                  <c:v>225</c:v>
                </c:pt>
                <c:pt idx="37">
                  <c:v>305</c:v>
                </c:pt>
                <c:pt idx="38">
                  <c:v>290</c:v>
                </c:pt>
                <c:pt idx="39">
                  <c:v>408</c:v>
                </c:pt>
                <c:pt idx="40">
                  <c:v>255</c:v>
                </c:pt>
                <c:pt idx="41">
                  <c:v>131</c:v>
                </c:pt>
                <c:pt idx="42">
                  <c:v>125</c:v>
                </c:pt>
                <c:pt idx="43">
                  <c:v>203</c:v>
                </c:pt>
                <c:pt idx="44">
                  <c:v>382</c:v>
                </c:pt>
                <c:pt idx="45">
                  <c:v>389</c:v>
                </c:pt>
                <c:pt idx="46">
                  <c:v>381</c:v>
                </c:pt>
                <c:pt idx="47">
                  <c:v>225</c:v>
                </c:pt>
                <c:pt idx="48">
                  <c:v>92</c:v>
                </c:pt>
                <c:pt idx="49">
                  <c:v>123</c:v>
                </c:pt>
                <c:pt idx="50">
                  <c:v>205</c:v>
                </c:pt>
                <c:pt idx="51">
                  <c:v>447</c:v>
                </c:pt>
                <c:pt idx="52">
                  <c:v>162</c:v>
                </c:pt>
                <c:pt idx="53">
                  <c:v>383</c:v>
                </c:pt>
                <c:pt idx="54">
                  <c:v>306</c:v>
                </c:pt>
                <c:pt idx="55">
                  <c:v>128</c:v>
                </c:pt>
                <c:pt idx="56">
                  <c:v>133</c:v>
                </c:pt>
                <c:pt idx="57">
                  <c:v>291</c:v>
                </c:pt>
                <c:pt idx="58">
                  <c:v>479</c:v>
                </c:pt>
                <c:pt idx="59">
                  <c:v>704</c:v>
                </c:pt>
                <c:pt idx="60">
                  <c:v>470</c:v>
                </c:pt>
                <c:pt idx="61">
                  <c:v>300</c:v>
                </c:pt>
                <c:pt idx="62">
                  <c:v>150</c:v>
                </c:pt>
                <c:pt idx="63">
                  <c:v>138</c:v>
                </c:pt>
                <c:pt idx="64">
                  <c:v>208</c:v>
                </c:pt>
                <c:pt idx="65">
                  <c:v>428</c:v>
                </c:pt>
                <c:pt idx="66">
                  <c:v>641</c:v>
                </c:pt>
                <c:pt idx="67">
                  <c:v>469</c:v>
                </c:pt>
                <c:pt idx="68">
                  <c:v>230</c:v>
                </c:pt>
                <c:pt idx="69">
                  <c:v>96</c:v>
                </c:pt>
                <c:pt idx="70">
                  <c:v>148</c:v>
                </c:pt>
                <c:pt idx="71">
                  <c:v>372</c:v>
                </c:pt>
                <c:pt idx="72">
                  <c:v>402</c:v>
                </c:pt>
                <c:pt idx="73">
                  <c:v>457</c:v>
                </c:pt>
                <c:pt idx="74">
                  <c:v>473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3</c:v>
                </c:pt>
                <c:pt idx="1">
                  <c:v>3.5</c:v>
                </c:pt>
                <c:pt idx="2">
                  <c:v>4.25</c:v>
                </c:pt>
                <c:pt idx="3">
                  <c:v>4.125</c:v>
                </c:pt>
                <c:pt idx="4">
                  <c:v>4.5625</c:v>
                </c:pt>
                <c:pt idx="5">
                  <c:v>4.78125</c:v>
                </c:pt>
                <c:pt idx="6">
                  <c:v>6.390625</c:v>
                </c:pt>
                <c:pt idx="7">
                  <c:v>6.1953125</c:v>
                </c:pt>
                <c:pt idx="8">
                  <c:v>6.09765625</c:v>
                </c:pt>
                <c:pt idx="9">
                  <c:v>6.548828125</c:v>
                </c:pt>
                <c:pt idx="10">
                  <c:v>7.2744140625</c:v>
                </c:pt>
                <c:pt idx="11">
                  <c:v>7.63720703125</c:v>
                </c:pt>
                <c:pt idx="12">
                  <c:v>7.818603515625</c:v>
                </c:pt>
                <c:pt idx="13">
                  <c:v>8.4093017578125</c:v>
                </c:pt>
                <c:pt idx="14">
                  <c:v>8.70465087890625</c:v>
                </c:pt>
                <c:pt idx="15">
                  <c:v>9.852325439453125</c:v>
                </c:pt>
                <c:pt idx="16">
                  <c:v>9.4261627197265625</c:v>
                </c:pt>
                <c:pt idx="17">
                  <c:v>9.2130813598632813</c:v>
                </c:pt>
                <c:pt idx="18">
                  <c:v>9.6065406799316406</c:v>
                </c:pt>
                <c:pt idx="19">
                  <c:v>9.8032703399658203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3.5670995670995675</c:v>
                </c:pt>
                <c:pt idx="1">
                  <c:v>3.9790043290043293</c:v>
                </c:pt>
                <c:pt idx="2">
                  <c:v>4.8372294372294373</c:v>
                </c:pt>
                <c:pt idx="3">
                  <c:v>4.842478354978355</c:v>
                </c:pt>
                <c:pt idx="4">
                  <c:v>4.8831709956709952</c:v>
                </c:pt>
                <c:pt idx="5">
                  <c:v>5.1725514069264058</c:v>
                </c:pt>
                <c:pt idx="6">
                  <c:v>6.7017586580086572</c:v>
                </c:pt>
                <c:pt idx="7">
                  <c:v>7.1586208062770558</c:v>
                </c:pt>
                <c:pt idx="8">
                  <c:v>6.4831811417748924</c:v>
                </c:pt>
                <c:pt idx="9">
                  <c:v>6.6935259402056282</c:v>
                </c:pt>
                <c:pt idx="10">
                  <c:v>7.5727306547619051</c:v>
                </c:pt>
                <c:pt idx="11">
                  <c:v>8.1493491697104972</c:v>
                </c:pt>
                <c:pt idx="12">
                  <c:v>8.2561665060200209</c:v>
                </c:pt>
                <c:pt idx="13">
                  <c:v>8.7188292135923984</c:v>
                </c:pt>
                <c:pt idx="14">
                  <c:v>9.1547875870873927</c:v>
                </c:pt>
                <c:pt idx="15">
                  <c:v>10.225080283689293</c:v>
                </c:pt>
                <c:pt idx="16">
                  <c:v>10.186383386917445</c:v>
                </c:pt>
                <c:pt idx="17">
                  <c:v>9.3801133159951213</c:v>
                </c:pt>
                <c:pt idx="18">
                  <c:v>9.583517469265761</c:v>
                </c:pt>
                <c:pt idx="19">
                  <c:v>9.9884891402669798</c:v>
                </c:pt>
                <c:pt idx="20">
                  <c:v>11.592609772950539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-1.8571954361428067</c:v>
                </c:pt>
                <c:pt idx="2">
                  <c:v>-1.5315652925915284</c:v>
                </c:pt>
                <c:pt idx="3">
                  <c:v>-3.0773306164034664</c:v>
                </c:pt>
                <c:pt idx="4">
                  <c:v>-3.2423110998607774</c:v>
                </c:pt>
                <c:pt idx="5">
                  <c:v>-4.0840836093726418</c:v>
                </c:pt>
                <c:pt idx="6">
                  <c:v>3.6765800363195801E-2</c:v>
                </c:pt>
                <c:pt idx="7">
                  <c:v>-2.1051102422281747</c:v>
                </c:pt>
                <c:pt idx="8">
                  <c:v>-3.0326676933175105</c:v>
                </c:pt>
                <c:pt idx="9">
                  <c:v>-2.5707904960012069</c:v>
                </c:pt>
                <c:pt idx="10">
                  <c:v>-1.7645720036696195</c:v>
                </c:pt>
                <c:pt idx="11">
                  <c:v>-2.1886980392973299</c:v>
                </c:pt>
                <c:pt idx="12">
                  <c:v>-2.8277749757371136</c:v>
                </c:pt>
                <c:pt idx="13">
                  <c:v>-2.2776383458535685</c:v>
                </c:pt>
                <c:pt idx="14">
                  <c:v>-2.7441851880977381</c:v>
                </c:pt>
                <c:pt idx="15">
                  <c:v>-0.88235168430893252</c:v>
                </c:pt>
                <c:pt idx="16">
                  <c:v>-3.2171526005920548</c:v>
                </c:pt>
                <c:pt idx="17">
                  <c:v>-4.0411340132509315</c:v>
                </c:pt>
                <c:pt idx="18">
                  <c:v>-3.2073348047904791</c:v>
                </c:pt>
                <c:pt idx="19">
                  <c:v>-3.34679010606343</c:v>
                </c:pt>
                <c:pt idx="20">
                  <c:v>-0.25156254226511549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335671</xdr:colOff>
      <xdr:row>9</xdr:row>
      <xdr:rowOff>5225</xdr:rowOff>
    </xdr:from>
    <xdr:to>
      <xdr:col>20</xdr:col>
      <xdr:colOff>545849</xdr:colOff>
      <xdr:row>24</xdr:row>
      <xdr:rowOff>126680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105139</xdr:colOff>
      <xdr:row>22</xdr:row>
      <xdr:rowOff>89695</xdr:rowOff>
    </xdr:from>
    <xdr:to>
      <xdr:col>16</xdr:col>
      <xdr:colOff>585503</xdr:colOff>
      <xdr:row>38</xdr:row>
      <xdr:rowOff>42840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61501</xdr:colOff>
      <xdr:row>28</xdr:row>
      <xdr:rowOff>82049</xdr:rowOff>
    </xdr:from>
    <xdr:to>
      <xdr:col>20</xdr:col>
      <xdr:colOff>268383</xdr:colOff>
      <xdr:row>44</xdr:row>
      <xdr:rowOff>62623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540301</xdr:colOff>
      <xdr:row>23</xdr:row>
      <xdr:rowOff>59927</xdr:rowOff>
    </xdr:from>
    <xdr:to>
      <xdr:col>25</xdr:col>
      <xdr:colOff>434482</xdr:colOff>
      <xdr:row>36</xdr:row>
      <xdr:rowOff>74214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3"/>
  <sheetViews>
    <sheetView tabSelected="1" zoomScale="117" zoomScaleNormal="117" workbookViewId="0">
      <selection activeCell="D8" sqref="D8"/>
    </sheetView>
  </sheetViews>
  <sheetFormatPr defaultColWidth="9.140625" defaultRowHeight="13.5" x14ac:dyDescent="0.25"/>
  <cols>
    <col min="1" max="1" width="6.7109375" style="95" bestFit="1" customWidth="1"/>
    <col min="2" max="2" width="6.7109375" style="95" customWidth="1"/>
    <col min="3" max="3" width="8.140625" style="128" bestFit="1" customWidth="1"/>
    <col min="4" max="4" width="12.140625" style="128" bestFit="1" customWidth="1"/>
    <col min="5" max="5" width="11.5703125" style="128" bestFit="1" customWidth="1"/>
    <col min="6" max="6" width="11.5703125" style="95" bestFit="1" customWidth="1"/>
    <col min="7" max="7" width="9.5703125" style="95" bestFit="1" customWidth="1"/>
    <col min="8" max="8" width="9.7109375" style="95" bestFit="1" customWidth="1"/>
    <col min="9" max="10" width="9.140625" style="95"/>
    <col min="11" max="11" width="9.140625" style="95" customWidth="1"/>
    <col min="12" max="12" width="14.5703125" style="95" bestFit="1" customWidth="1"/>
    <col min="13" max="16384" width="9.140625" style="95"/>
  </cols>
  <sheetData>
    <row r="1" spans="1:25" ht="15" x14ac:dyDescent="0.25">
      <c r="E1" s="140" t="s">
        <v>54</v>
      </c>
      <c r="F1" s="140" t="s">
        <v>56</v>
      </c>
      <c r="G1" s="140" t="s">
        <v>96</v>
      </c>
      <c r="H1" s="140" t="s">
        <v>30</v>
      </c>
      <c r="J1" s="95">
        <v>7</v>
      </c>
    </row>
    <row r="2" spans="1:25" ht="15" x14ac:dyDescent="0.25">
      <c r="E2" s="141">
        <f>INTERCEPT($D$7:$D$75,$A$7:$A$75)</f>
        <v>64.580273848669805</v>
      </c>
      <c r="F2" s="141">
        <f>SLOPE($D$7:$D$75,$A$7:$A$75)</f>
        <v>4.737481079388278</v>
      </c>
      <c r="G2" s="142">
        <f>RSQ($D$7:$D$75,$A$7:$A$75)</f>
        <v>0.98350143749387364</v>
      </c>
      <c r="H2" s="141">
        <f>STEYX($D$7:$D$75,$A$7:$A$75)</f>
        <v>12.401751918008769</v>
      </c>
      <c r="J2" s="128" t="s">
        <v>99</v>
      </c>
      <c r="K2" s="128" t="s">
        <v>98</v>
      </c>
      <c r="L2" s="128" t="s">
        <v>100</v>
      </c>
    </row>
    <row r="3" spans="1:25" x14ac:dyDescent="0.25">
      <c r="A3" s="143" t="str">
        <f>[1]ArdiData!A2</f>
        <v>Per.</v>
      </c>
      <c r="B3" s="143"/>
      <c r="C3" s="117" t="str">
        <f>[1]ArdiData!D2</f>
        <v>Trend&amp;S</v>
      </c>
      <c r="D3" s="128" t="s">
        <v>95</v>
      </c>
      <c r="E3" s="95" t="s">
        <v>97</v>
      </c>
      <c r="F3" s="95" t="s">
        <v>98</v>
      </c>
      <c r="G3" s="95" t="s">
        <v>99</v>
      </c>
      <c r="H3" s="95" t="s">
        <v>101</v>
      </c>
      <c r="J3" s="148">
        <v>1</v>
      </c>
      <c r="K3" s="144">
        <f>AVERAGEIF($G$4:$G$78,J3,$F$4:$F$78)</f>
        <v>0.47790853335104538</v>
      </c>
      <c r="L3" s="144">
        <f t="shared" ref="L3:L9" si="0">K3/$K$10</f>
        <v>0.48127235718175376</v>
      </c>
    </row>
    <row r="4" spans="1:25" ht="15" x14ac:dyDescent="0.3">
      <c r="A4" s="143">
        <f>[1]ArdiData!A3</f>
        <v>1</v>
      </c>
      <c r="B4" s="145">
        <f ca="1">'0.ArdiData'!D3</f>
        <v>35</v>
      </c>
      <c r="C4" s="146">
        <v>35</v>
      </c>
      <c r="E4" s="147">
        <f>$E$2+$F$2*A4</f>
        <v>69.317754928058079</v>
      </c>
      <c r="F4" s="151">
        <f>C4/E4</f>
        <v>0.50492114230077123</v>
      </c>
      <c r="G4" s="151">
        <f>IF(MOD(A4,$J$1)&lt;&gt;0,MOD(A4,$J$1),$J$1)</f>
        <v>1</v>
      </c>
      <c r="H4" s="148">
        <f>E4*VLOOKUP(G4,$J$3:$L$9,3)</f>
        <v>33.360719308773639</v>
      </c>
      <c r="J4" s="148">
        <v>2</v>
      </c>
      <c r="K4" s="144">
        <f t="shared" ref="K4:K9" si="1">AVERAGEIF($G$4:$G$78,J4,$F$4:$F$78)</f>
        <v>0.97851695640996927</v>
      </c>
      <c r="L4" s="144">
        <f t="shared" si="0"/>
        <v>0.98540438031438049</v>
      </c>
      <c r="Y4" s="146">
        <v>1756</v>
      </c>
    </row>
    <row r="5" spans="1:25" ht="15" x14ac:dyDescent="0.3">
      <c r="A5" s="143">
        <f>[1]ArdiData!A4</f>
        <v>2</v>
      </c>
      <c r="B5" s="145">
        <f ca="1">'0.ArdiData'!D4</f>
        <v>64</v>
      </c>
      <c r="C5" s="146">
        <v>74</v>
      </c>
      <c r="E5" s="147">
        <f t="shared" ref="E5:E68" si="2">$E$2+$F$2*A5</f>
        <v>74.055236007446354</v>
      </c>
      <c r="F5" s="151">
        <f t="shared" ref="F5:F68" si="3">C5/E5</f>
        <v>0.99925412421289428</v>
      </c>
      <c r="G5" s="151">
        <f t="shared" ref="G5:G68" si="4">IF(MOD(A5,$J$1)&lt;&gt;0,MOD(A5,$J$1),$J$1)</f>
        <v>2</v>
      </c>
      <c r="H5" s="148">
        <f t="shared" ref="H5:H7" si="5">E5*VLOOKUP(G5,$J$3:$L$9,3)</f>
        <v>72.974353946952874</v>
      </c>
      <c r="J5" s="148">
        <v>3</v>
      </c>
      <c r="K5" s="144">
        <f t="shared" si="1"/>
        <v>1.192479363033599</v>
      </c>
      <c r="L5" s="144">
        <f t="shared" si="0"/>
        <v>1.2008727902672029</v>
      </c>
      <c r="Y5" s="146">
        <v>1962</v>
      </c>
    </row>
    <row r="6" spans="1:25" ht="15" x14ac:dyDescent="0.3">
      <c r="A6" s="143">
        <f>[1]ArdiData!A5</f>
        <v>3</v>
      </c>
      <c r="B6" s="145">
        <f ca="1">'0.ArdiData'!D5</f>
        <v>81</v>
      </c>
      <c r="C6" s="146">
        <v>89</v>
      </c>
      <c r="D6" s="149"/>
      <c r="E6" s="147">
        <f t="shared" si="2"/>
        <v>78.792717086834642</v>
      </c>
      <c r="F6" s="151">
        <f t="shared" si="3"/>
        <v>1.1295460201215841</v>
      </c>
      <c r="G6" s="151">
        <f t="shared" si="4"/>
        <v>3</v>
      </c>
      <c r="H6" s="148">
        <f t="shared" si="5"/>
        <v>94.620030020801437</v>
      </c>
      <c r="J6" s="148">
        <v>4</v>
      </c>
      <c r="K6" s="144">
        <f t="shared" si="1"/>
        <v>1.8220400369740277</v>
      </c>
      <c r="L6" s="144">
        <f t="shared" si="0"/>
        <v>1.8348647121349879</v>
      </c>
      <c r="Y6" s="146">
        <v>2071</v>
      </c>
    </row>
    <row r="7" spans="1:25" ht="15" x14ac:dyDescent="0.3">
      <c r="A7" s="143">
        <f>[1]ArdiData!A6</f>
        <v>4</v>
      </c>
      <c r="B7" s="145">
        <f ca="1">'0.ArdiData'!D6</f>
        <v>151</v>
      </c>
      <c r="C7" s="146">
        <v>163</v>
      </c>
      <c r="D7" s="149">
        <f>AVERAGE(C4:C10)</f>
        <v>72</v>
      </c>
      <c r="E7" s="147">
        <f t="shared" si="2"/>
        <v>83.530198166222917</v>
      </c>
      <c r="F7" s="151">
        <f t="shared" si="3"/>
        <v>1.9513900790183001</v>
      </c>
      <c r="G7" s="151">
        <f t="shared" si="4"/>
        <v>4</v>
      </c>
      <c r="H7" s="148">
        <f t="shared" si="5"/>
        <v>153.26661301284511</v>
      </c>
      <c r="J7" s="148">
        <v>5</v>
      </c>
      <c r="K7" s="144">
        <f t="shared" si="1"/>
        <v>1.2067588933391988</v>
      </c>
      <c r="L7" s="144">
        <f t="shared" si="0"/>
        <v>1.215252828977615</v>
      </c>
      <c r="Y7" s="146">
        <v>2746</v>
      </c>
    </row>
    <row r="8" spans="1:25" ht="15" x14ac:dyDescent="0.3">
      <c r="A8" s="143">
        <f>[1]ArdiData!A7</f>
        <v>5</v>
      </c>
      <c r="B8" s="145">
        <f ca="1">'0.ArdiData'!D7</f>
        <v>112</v>
      </c>
      <c r="C8" s="146">
        <v>41</v>
      </c>
      <c r="D8" s="149">
        <f t="shared" ref="D8:D71" si="6">AVERAGE(C5:C11)</f>
        <v>74.714285714285708</v>
      </c>
      <c r="E8" s="147">
        <f t="shared" si="2"/>
        <v>88.267679245611191</v>
      </c>
      <c r="F8" s="151">
        <f t="shared" si="3"/>
        <v>0.46449618195936182</v>
      </c>
      <c r="G8" s="151">
        <f t="shared" si="4"/>
        <v>5</v>
      </c>
      <c r="H8" s="148">
        <f>E8*VLOOKUP(G8,$J$3:$L$9,3)</f>
        <v>107.26754691051771</v>
      </c>
      <c r="J8" s="148">
        <v>6</v>
      </c>
      <c r="K8" s="144">
        <f t="shared" si="1"/>
        <v>0.83810883122353785</v>
      </c>
      <c r="L8" s="144">
        <f t="shared" si="0"/>
        <v>0.8440079735540349</v>
      </c>
      <c r="Y8" s="146">
        <v>2821</v>
      </c>
    </row>
    <row r="9" spans="1:25" ht="15" x14ac:dyDescent="0.3">
      <c r="A9" s="143">
        <f>[1]ArdiData!A8</f>
        <v>6</v>
      </c>
      <c r="B9" s="145">
        <f ca="1">'0.ArdiData'!D8</f>
        <v>78</v>
      </c>
      <c r="C9" s="146">
        <v>73</v>
      </c>
      <c r="D9" s="149">
        <f t="shared" si="6"/>
        <v>75.428571428571431</v>
      </c>
      <c r="E9" s="147">
        <f t="shared" si="2"/>
        <v>93.00516032499948</v>
      </c>
      <c r="F9" s="151">
        <f t="shared" si="3"/>
        <v>0.78490268437694244</v>
      </c>
      <c r="G9" s="151">
        <f t="shared" si="4"/>
        <v>6</v>
      </c>
      <c r="H9" s="148">
        <f t="shared" ref="H9:H72" si="7">E9*VLOOKUP(G9,$J$3:$L$9,3)</f>
        <v>78.497096895970941</v>
      </c>
      <c r="J9" s="148">
        <v>7</v>
      </c>
      <c r="K9" s="144">
        <f t="shared" si="1"/>
        <v>0.43526131197337631</v>
      </c>
      <c r="L9" s="144">
        <f t="shared" si="0"/>
        <v>0.43832495757002432</v>
      </c>
      <c r="Y9" s="146">
        <v>2514</v>
      </c>
    </row>
    <row r="10" spans="1:25" ht="15" x14ac:dyDescent="0.3">
      <c r="A10" s="143">
        <f>[1]ArdiData!A9</f>
        <v>7</v>
      </c>
      <c r="B10" s="145">
        <f ca="1">'0.ArdiData'!D9</f>
        <v>33</v>
      </c>
      <c r="C10" s="146">
        <v>29</v>
      </c>
      <c r="D10" s="149">
        <f t="shared" si="6"/>
        <v>80.428571428571431</v>
      </c>
      <c r="E10" s="147">
        <f t="shared" si="2"/>
        <v>97.742641404387754</v>
      </c>
      <c r="F10" s="151">
        <f t="shared" si="3"/>
        <v>0.29669752713167585</v>
      </c>
      <c r="G10" s="151">
        <f t="shared" si="4"/>
        <v>7</v>
      </c>
      <c r="H10" s="148">
        <f t="shared" si="7"/>
        <v>42.843039146360361</v>
      </c>
      <c r="K10" s="150">
        <f>AVERAGE(K3:K9)</f>
        <v>0.9930105609006793</v>
      </c>
      <c r="L10" s="150">
        <f>AVERAGE(L3:L9)</f>
        <v>1</v>
      </c>
      <c r="Y10" s="146">
        <v>2647</v>
      </c>
    </row>
    <row r="11" spans="1:25" ht="15" x14ac:dyDescent="0.3">
      <c r="A11" s="143">
        <f>[1]ArdiData!A10</f>
        <v>8</v>
      </c>
      <c r="B11" s="145">
        <f ca="1">'0.ArdiData'!D10</f>
        <v>54</v>
      </c>
      <c r="C11" s="146">
        <v>54</v>
      </c>
      <c r="D11" s="149">
        <f t="shared" si="6"/>
        <v>89.857142857142861</v>
      </c>
      <c r="E11" s="147">
        <f t="shared" si="2"/>
        <v>102.48012248377603</v>
      </c>
      <c r="F11" s="151">
        <f t="shared" si="3"/>
        <v>0.52693145452230428</v>
      </c>
      <c r="G11" s="151">
        <f t="shared" si="4"/>
        <v>1</v>
      </c>
      <c r="H11" s="148">
        <f t="shared" si="7"/>
        <v>49.320850112041732</v>
      </c>
      <c r="Y11" s="146">
        <v>3501</v>
      </c>
    </row>
    <row r="12" spans="1:25" ht="15" x14ac:dyDescent="0.3">
      <c r="A12" s="143">
        <f>[1]ArdiData!A11</f>
        <v>9</v>
      </c>
      <c r="B12" s="145">
        <f ca="1">'0.ArdiData'!D11</f>
        <v>89</v>
      </c>
      <c r="C12" s="146">
        <v>79</v>
      </c>
      <c r="D12" s="149">
        <f t="shared" si="6"/>
        <v>111.71428571428571</v>
      </c>
      <c r="E12" s="147">
        <f t="shared" si="2"/>
        <v>107.2176035631643</v>
      </c>
      <c r="F12" s="151">
        <f t="shared" si="3"/>
        <v>0.73681930368327364</v>
      </c>
      <c r="G12" s="151">
        <f t="shared" si="4"/>
        <v>2</v>
      </c>
      <c r="H12" s="148">
        <f t="shared" si="7"/>
        <v>105.65269619795284</v>
      </c>
      <c r="Y12" s="146">
        <v>3690</v>
      </c>
    </row>
    <row r="13" spans="1:25" ht="15" x14ac:dyDescent="0.3">
      <c r="A13" s="143">
        <f>[1]ArdiData!A12</f>
        <v>10</v>
      </c>
      <c r="B13" s="145">
        <f ca="1">'0.ArdiData'!D12</f>
        <v>165</v>
      </c>
      <c r="C13" s="146">
        <v>124</v>
      </c>
      <c r="D13" s="149">
        <f t="shared" si="6"/>
        <v>114.42857142857143</v>
      </c>
      <c r="E13" s="147">
        <f t="shared" si="2"/>
        <v>111.95508464255258</v>
      </c>
      <c r="F13" s="151">
        <f t="shared" si="3"/>
        <v>1.1075870327453561</v>
      </c>
      <c r="G13" s="151">
        <f t="shared" si="4"/>
        <v>3</v>
      </c>
      <c r="H13" s="148">
        <f t="shared" si="7"/>
        <v>134.44381487930301</v>
      </c>
      <c r="Y13" s="146">
        <v>4036</v>
      </c>
    </row>
    <row r="14" spans="1:25" ht="15" x14ac:dyDescent="0.3">
      <c r="A14" s="143">
        <f>[1]ArdiData!A13</f>
        <v>11</v>
      </c>
      <c r="B14" s="145">
        <f ca="1">'0.ArdiData'!D13</f>
        <v>190</v>
      </c>
      <c r="C14" s="146">
        <v>229</v>
      </c>
      <c r="D14" s="149">
        <f t="shared" si="6"/>
        <v>118.57142857142857</v>
      </c>
      <c r="E14" s="147">
        <f t="shared" si="2"/>
        <v>116.69256572194087</v>
      </c>
      <c r="F14" s="151">
        <f t="shared" si="3"/>
        <v>1.962421501174884</v>
      </c>
      <c r="G14" s="151">
        <f t="shared" si="4"/>
        <v>4</v>
      </c>
      <c r="H14" s="148">
        <f t="shared" si="7"/>
        <v>214.11507101168218</v>
      </c>
      <c r="Y14" s="146">
        <v>3127</v>
      </c>
    </row>
    <row r="15" spans="1:25" ht="15" x14ac:dyDescent="0.3">
      <c r="A15" s="143">
        <f>[1]ArdiData!A14</f>
        <v>12</v>
      </c>
      <c r="B15" s="145">
        <f ca="1">'0.ArdiData'!D14</f>
        <v>163</v>
      </c>
      <c r="C15" s="146">
        <v>194</v>
      </c>
      <c r="D15" s="149">
        <f t="shared" si="6"/>
        <v>121</v>
      </c>
      <c r="E15" s="147">
        <f t="shared" si="2"/>
        <v>121.43004680132914</v>
      </c>
      <c r="F15" s="151">
        <f t="shared" si="3"/>
        <v>1.5976276474421693</v>
      </c>
      <c r="G15" s="151">
        <f t="shared" si="4"/>
        <v>5</v>
      </c>
      <c r="H15" s="148">
        <f t="shared" si="7"/>
        <v>147.56820789819943</v>
      </c>
      <c r="Y15" s="146">
        <v>3227</v>
      </c>
    </row>
    <row r="16" spans="1:25" ht="15" x14ac:dyDescent="0.3">
      <c r="A16" s="143">
        <f>[1]ArdiData!A15</f>
        <v>13</v>
      </c>
      <c r="B16" s="145">
        <f ca="1">'0.ArdiData'!D15</f>
        <v>91</v>
      </c>
      <c r="C16" s="146">
        <v>92</v>
      </c>
      <c r="D16" s="149">
        <f t="shared" si="6"/>
        <v>128.28571428571428</v>
      </c>
      <c r="E16" s="147">
        <f t="shared" si="2"/>
        <v>126.16752788071742</v>
      </c>
      <c r="F16" s="151">
        <f t="shared" si="3"/>
        <v>0.72918921013479454</v>
      </c>
      <c r="G16" s="151">
        <f t="shared" si="4"/>
        <v>6</v>
      </c>
      <c r="H16" s="148">
        <f t="shared" si="7"/>
        <v>106.48639953492651</v>
      </c>
      <c r="Y16" s="146">
        <v>4176</v>
      </c>
    </row>
    <row r="17" spans="1:25" ht="15" x14ac:dyDescent="0.3">
      <c r="A17" s="143">
        <f>[1]ArdiData!A16</f>
        <v>14</v>
      </c>
      <c r="B17" s="145">
        <f ca="1">'0.ArdiData'!D16</f>
        <v>43</v>
      </c>
      <c r="C17" s="146">
        <v>58</v>
      </c>
      <c r="D17" s="149">
        <f t="shared" si="6"/>
        <v>137.14285714285714</v>
      </c>
      <c r="E17" s="147">
        <f t="shared" si="2"/>
        <v>130.9050089601057</v>
      </c>
      <c r="F17" s="151">
        <f t="shared" si="3"/>
        <v>0.44306937114740919</v>
      </c>
      <c r="G17" s="151">
        <f t="shared" si="4"/>
        <v>7</v>
      </c>
      <c r="H17" s="148">
        <f t="shared" si="7"/>
        <v>57.378932498141985</v>
      </c>
      <c r="Y17" s="146">
        <v>4724</v>
      </c>
    </row>
    <row r="18" spans="1:25" ht="15" x14ac:dyDescent="0.3">
      <c r="A18" s="143">
        <f>[1]ArdiData!A17</f>
        <v>15</v>
      </c>
      <c r="B18" s="145">
        <f ca="1">'0.ArdiData'!D17</f>
        <v>59</v>
      </c>
      <c r="C18" s="146">
        <v>71</v>
      </c>
      <c r="D18" s="149">
        <f t="shared" si="6"/>
        <v>145.28571428571428</v>
      </c>
      <c r="E18" s="147">
        <f t="shared" si="2"/>
        <v>135.64249003949396</v>
      </c>
      <c r="F18" s="151">
        <f t="shared" si="3"/>
        <v>0.52343480261478159</v>
      </c>
      <c r="G18" s="151">
        <f t="shared" si="4"/>
        <v>1</v>
      </c>
      <c r="H18" s="148">
        <f t="shared" si="7"/>
        <v>65.280980915309812</v>
      </c>
      <c r="Y18" s="146">
        <v>5097</v>
      </c>
    </row>
    <row r="19" spans="1:25" ht="15" x14ac:dyDescent="0.3">
      <c r="A19" s="143">
        <f>[1]ArdiData!A18</f>
        <v>16</v>
      </c>
      <c r="B19" s="145">
        <f ca="1">'0.ArdiData'!D18</f>
        <v>84</v>
      </c>
      <c r="C19" s="146">
        <v>130</v>
      </c>
      <c r="D19" s="149">
        <f t="shared" si="6"/>
        <v>139</v>
      </c>
      <c r="E19" s="147">
        <f t="shared" si="2"/>
        <v>140.37997111888225</v>
      </c>
      <c r="F19" s="151">
        <f t="shared" si="3"/>
        <v>0.92605803352038119</v>
      </c>
      <c r="G19" s="151">
        <f t="shared" si="4"/>
        <v>2</v>
      </c>
      <c r="H19" s="148">
        <f t="shared" si="7"/>
        <v>138.3310384489528</v>
      </c>
      <c r="Y19" s="146">
        <v>3992</v>
      </c>
    </row>
    <row r="20" spans="1:25" ht="15" x14ac:dyDescent="0.3">
      <c r="A20" s="143">
        <f>[1]ArdiData!A19</f>
        <v>17</v>
      </c>
      <c r="B20" s="145">
        <f ca="1">'0.ArdiData'!D19</f>
        <v>174</v>
      </c>
      <c r="C20" s="146">
        <v>186</v>
      </c>
      <c r="D20" s="149">
        <f t="shared" si="6"/>
        <v>140.42857142857142</v>
      </c>
      <c r="E20" s="147">
        <f t="shared" si="2"/>
        <v>145.11745219827054</v>
      </c>
      <c r="F20" s="151">
        <f t="shared" si="3"/>
        <v>1.2817204077278908</v>
      </c>
      <c r="G20" s="151">
        <f t="shared" si="4"/>
        <v>3</v>
      </c>
      <c r="H20" s="148">
        <f t="shared" si="7"/>
        <v>174.2675997378046</v>
      </c>
      <c r="Y20" s="146">
        <v>4270</v>
      </c>
    </row>
    <row r="21" spans="1:25" ht="15" x14ac:dyDescent="0.3">
      <c r="A21" s="143">
        <f>[1]ArdiData!A20</f>
        <v>18</v>
      </c>
      <c r="B21" s="145">
        <f ca="1">'0.ArdiData'!D20</f>
        <v>308</v>
      </c>
      <c r="C21" s="146">
        <v>286</v>
      </c>
      <c r="D21" s="149">
        <f t="shared" si="6"/>
        <v>138.85714285714286</v>
      </c>
      <c r="E21" s="147">
        <f t="shared" si="2"/>
        <v>149.8549332776588</v>
      </c>
      <c r="F21" s="151">
        <f t="shared" si="3"/>
        <v>1.908512410933344</v>
      </c>
      <c r="G21" s="151">
        <f t="shared" si="4"/>
        <v>4</v>
      </c>
      <c r="H21" s="148">
        <f t="shared" si="7"/>
        <v>274.96352901051927</v>
      </c>
      <c r="Y21" s="146">
        <v>5352</v>
      </c>
    </row>
    <row r="22" spans="1:25" ht="15" x14ac:dyDescent="0.3">
      <c r="A22" s="143">
        <f>[1]ArdiData!A21</f>
        <v>19</v>
      </c>
      <c r="B22" s="145">
        <f ca="1">'0.ArdiData'!D21</f>
        <v>193</v>
      </c>
      <c r="C22" s="146">
        <v>150</v>
      </c>
      <c r="D22" s="149">
        <f t="shared" si="6"/>
        <v>140.42857142857142</v>
      </c>
      <c r="E22" s="147">
        <f t="shared" si="2"/>
        <v>154.59241435704709</v>
      </c>
      <c r="F22" s="151">
        <f t="shared" si="3"/>
        <v>0.970293404264711</v>
      </c>
      <c r="G22" s="151">
        <f t="shared" si="4"/>
        <v>5</v>
      </c>
      <c r="H22" s="148">
        <f t="shared" si="7"/>
        <v>187.86886888588114</v>
      </c>
      <c r="Y22" s="146">
        <v>5502</v>
      </c>
    </row>
    <row r="23" spans="1:25" ht="15" x14ac:dyDescent="0.3">
      <c r="A23" s="143">
        <f>[1]ArdiData!A22</f>
        <v>20</v>
      </c>
      <c r="B23" s="145">
        <f ca="1">'0.ArdiData'!D22</f>
        <v>107</v>
      </c>
      <c r="C23" s="146">
        <v>102</v>
      </c>
      <c r="D23" s="149">
        <f t="shared" si="6"/>
        <v>152</v>
      </c>
      <c r="E23" s="147">
        <f t="shared" si="2"/>
        <v>159.32989543643538</v>
      </c>
      <c r="F23" s="151">
        <f t="shared" si="3"/>
        <v>0.64018117705156519</v>
      </c>
      <c r="G23" s="151">
        <f t="shared" si="4"/>
        <v>6</v>
      </c>
      <c r="H23" s="148">
        <f t="shared" si="7"/>
        <v>134.4757021738821</v>
      </c>
      <c r="Y23" s="146">
        <v>5484</v>
      </c>
    </row>
    <row r="24" spans="1:25" ht="15" x14ac:dyDescent="0.3">
      <c r="A24" s="143">
        <f>[1]ArdiData!A23</f>
        <v>21</v>
      </c>
      <c r="B24" s="145">
        <f ca="1">'0.ArdiData'!D23</f>
        <v>70</v>
      </c>
      <c r="C24" s="146">
        <v>47</v>
      </c>
      <c r="D24" s="149">
        <f t="shared" si="6"/>
        <v>148.42857142857142</v>
      </c>
      <c r="E24" s="147">
        <f t="shared" si="2"/>
        <v>164.06737651582364</v>
      </c>
      <c r="F24" s="151">
        <f t="shared" si="3"/>
        <v>0.28646767564706588</v>
      </c>
      <c r="G24" s="151">
        <f t="shared" si="4"/>
        <v>7</v>
      </c>
      <c r="H24" s="148">
        <f t="shared" si="7"/>
        <v>71.914825849923602</v>
      </c>
      <c r="Y24" s="146">
        <v>4564</v>
      </c>
    </row>
    <row r="25" spans="1:25" ht="15" x14ac:dyDescent="0.3">
      <c r="A25" s="143">
        <f>[1]ArdiData!A24</f>
        <v>22</v>
      </c>
      <c r="B25" s="145">
        <f ca="1">'0.ArdiData'!D24</f>
        <v>52</v>
      </c>
      <c r="C25" s="146">
        <v>82</v>
      </c>
      <c r="D25" s="149">
        <f t="shared" si="6"/>
        <v>152.57142857142858</v>
      </c>
      <c r="E25" s="147">
        <f t="shared" si="2"/>
        <v>168.80485759521193</v>
      </c>
      <c r="F25" s="151">
        <f t="shared" si="3"/>
        <v>0.48576801146702248</v>
      </c>
      <c r="G25" s="151">
        <f t="shared" si="4"/>
        <v>1</v>
      </c>
      <c r="H25" s="148">
        <f t="shared" si="7"/>
        <v>81.241111718577912</v>
      </c>
      <c r="Y25" s="146">
        <v>5215</v>
      </c>
    </row>
    <row r="26" spans="1:25" ht="15" x14ac:dyDescent="0.3">
      <c r="A26" s="143">
        <f>[1]ArdiData!A25</f>
        <v>23</v>
      </c>
      <c r="B26" s="145">
        <f ca="1">'0.ArdiData'!D25</f>
        <v>126</v>
      </c>
      <c r="C26" s="146">
        <v>211</v>
      </c>
      <c r="D26" s="149">
        <f t="shared" si="6"/>
        <v>179.28571428571428</v>
      </c>
      <c r="E26" s="147">
        <f t="shared" si="2"/>
        <v>173.54233867460022</v>
      </c>
      <c r="F26" s="151">
        <f t="shared" si="3"/>
        <v>1.2158416304140893</v>
      </c>
      <c r="G26" s="151">
        <f t="shared" si="4"/>
        <v>2</v>
      </c>
      <c r="H26" s="148">
        <f t="shared" si="7"/>
        <v>171.00938069995277</v>
      </c>
      <c r="Y26" s="146">
        <v>6055</v>
      </c>
    </row>
    <row r="27" spans="1:25" ht="15" x14ac:dyDescent="0.3">
      <c r="A27" s="143">
        <f>[1]ArdiData!A26</f>
        <v>24</v>
      </c>
      <c r="B27" s="145">
        <f ca="1">'0.ArdiData'!D26</f>
        <v>224</v>
      </c>
      <c r="C27" s="146">
        <v>161</v>
      </c>
      <c r="D27" s="149">
        <f t="shared" si="6"/>
        <v>196.85714285714286</v>
      </c>
      <c r="E27" s="147">
        <f t="shared" si="2"/>
        <v>178.27981975398848</v>
      </c>
      <c r="F27" s="151">
        <f t="shared" si="3"/>
        <v>0.90307472950200862</v>
      </c>
      <c r="G27" s="151">
        <f t="shared" si="4"/>
        <v>3</v>
      </c>
      <c r="H27" s="148">
        <f t="shared" si="7"/>
        <v>214.09138459630614</v>
      </c>
      <c r="Y27" s="146">
        <v>6246</v>
      </c>
    </row>
    <row r="28" spans="1:25" ht="15" x14ac:dyDescent="0.3">
      <c r="A28" s="143">
        <f>[1]ArdiData!A27</f>
        <v>25</v>
      </c>
      <c r="B28" s="145">
        <f ca="1">'0.ArdiData'!D27</f>
        <v>282</v>
      </c>
      <c r="C28" s="146">
        <v>315</v>
      </c>
      <c r="D28" s="149">
        <f t="shared" si="6"/>
        <v>200.85714285714286</v>
      </c>
      <c r="E28" s="147">
        <f t="shared" si="2"/>
        <v>183.01730083337674</v>
      </c>
      <c r="F28" s="151">
        <f t="shared" si="3"/>
        <v>1.7211487578804554</v>
      </c>
      <c r="G28" s="151">
        <f t="shared" si="4"/>
        <v>4</v>
      </c>
      <c r="H28" s="148">
        <f t="shared" si="7"/>
        <v>335.8119870093563</v>
      </c>
      <c r="Y28" s="146">
        <v>7163</v>
      </c>
    </row>
    <row r="29" spans="1:25" ht="15" x14ac:dyDescent="0.3">
      <c r="A29" s="143">
        <f>[1]ArdiData!A28</f>
        <v>26</v>
      </c>
      <c r="B29" s="145">
        <f ca="1">'0.ArdiData'!D28</f>
        <v>243</v>
      </c>
      <c r="C29" s="146">
        <v>337</v>
      </c>
      <c r="D29" s="149">
        <f t="shared" si="6"/>
        <v>204</v>
      </c>
      <c r="E29" s="147">
        <f t="shared" si="2"/>
        <v>187.75478191276503</v>
      </c>
      <c r="F29" s="151">
        <f t="shared" si="3"/>
        <v>1.7948943646962747</v>
      </c>
      <c r="G29" s="151">
        <f t="shared" si="4"/>
        <v>5</v>
      </c>
      <c r="H29" s="148">
        <f t="shared" si="7"/>
        <v>228.16952987356285</v>
      </c>
      <c r="Y29" s="146">
        <v>6091</v>
      </c>
    </row>
    <row r="30" spans="1:25" ht="15" x14ac:dyDescent="0.3">
      <c r="A30" s="143">
        <f>[1]ArdiData!A29</f>
        <v>27</v>
      </c>
      <c r="B30" s="145">
        <f ca="1">'0.ArdiData'!D29</f>
        <v>128</v>
      </c>
      <c r="C30" s="146">
        <v>225</v>
      </c>
      <c r="D30" s="149">
        <f t="shared" si="6"/>
        <v>206.71428571428572</v>
      </c>
      <c r="E30" s="147">
        <f t="shared" si="2"/>
        <v>192.49226299215331</v>
      </c>
      <c r="F30" s="151">
        <f t="shared" si="3"/>
        <v>1.1688781486722499</v>
      </c>
      <c r="G30" s="151">
        <f t="shared" si="4"/>
        <v>6</v>
      </c>
      <c r="H30" s="148">
        <f t="shared" si="7"/>
        <v>162.46500481283766</v>
      </c>
      <c r="Y30" s="146">
        <v>5990</v>
      </c>
    </row>
    <row r="31" spans="1:25" ht="15" x14ac:dyDescent="0.3">
      <c r="A31" s="143">
        <f>[1]ArdiData!A30</f>
        <v>28</v>
      </c>
      <c r="B31" s="145">
        <f ca="1">'0.ArdiData'!D30</f>
        <v>46</v>
      </c>
      <c r="C31" s="146">
        <v>75</v>
      </c>
      <c r="D31" s="149">
        <f t="shared" si="6"/>
        <v>214.28571428571428</v>
      </c>
      <c r="E31" s="147">
        <f t="shared" si="2"/>
        <v>197.2297440715416</v>
      </c>
      <c r="F31" s="151">
        <f t="shared" si="3"/>
        <v>0.38026718714797436</v>
      </c>
      <c r="G31" s="151">
        <f t="shared" si="4"/>
        <v>7</v>
      </c>
      <c r="H31" s="148">
        <f t="shared" si="7"/>
        <v>86.450719201705226</v>
      </c>
      <c r="Y31" s="146">
        <v>6649</v>
      </c>
    </row>
    <row r="32" spans="1:25" ht="15" x14ac:dyDescent="0.3">
      <c r="A32" s="143">
        <f>[1]ArdiData!A31</f>
        <v>29</v>
      </c>
      <c r="B32" s="145">
        <f ca="1">'0.ArdiData'!D31</f>
        <v>83</v>
      </c>
      <c r="C32" s="146">
        <v>104</v>
      </c>
      <c r="D32" s="149">
        <f t="shared" si="6"/>
        <v>233</v>
      </c>
      <c r="E32" s="147">
        <f t="shared" si="2"/>
        <v>201.96722515092986</v>
      </c>
      <c r="F32" s="151">
        <f t="shared" si="3"/>
        <v>0.51493503424766529</v>
      </c>
      <c r="G32" s="151">
        <f t="shared" si="4"/>
        <v>1</v>
      </c>
      <c r="H32" s="148">
        <f t="shared" si="7"/>
        <v>97.201242521845998</v>
      </c>
      <c r="Y32" s="146">
        <v>7482</v>
      </c>
    </row>
    <row r="33" spans="1:25" ht="15" x14ac:dyDescent="0.3">
      <c r="A33" s="143">
        <f>[1]ArdiData!A32</f>
        <v>30</v>
      </c>
      <c r="B33" s="145">
        <f ca="1">'0.ArdiData'!D32</f>
        <v>166</v>
      </c>
      <c r="C33" s="146">
        <v>230</v>
      </c>
      <c r="D33" s="149">
        <f t="shared" si="6"/>
        <v>216.28571428571428</v>
      </c>
      <c r="E33" s="147">
        <f t="shared" si="2"/>
        <v>206.70470623031815</v>
      </c>
      <c r="F33" s="151">
        <f t="shared" si="3"/>
        <v>1.1126984198595138</v>
      </c>
      <c r="G33" s="151">
        <f t="shared" si="4"/>
        <v>2</v>
      </c>
      <c r="H33" s="148">
        <f t="shared" si="7"/>
        <v>203.68772295095272</v>
      </c>
      <c r="Y33" s="146">
        <v>7485</v>
      </c>
    </row>
    <row r="34" spans="1:25" ht="15" x14ac:dyDescent="0.3">
      <c r="A34" s="143">
        <f>[1]ArdiData!A33</f>
        <v>31</v>
      </c>
      <c r="B34" s="145">
        <f ca="1">'0.ArdiData'!D33</f>
        <v>209</v>
      </c>
      <c r="C34" s="146">
        <v>214</v>
      </c>
      <c r="D34" s="149">
        <f t="shared" si="6"/>
        <v>215.42857142857142</v>
      </c>
      <c r="E34" s="147">
        <f t="shared" si="2"/>
        <v>211.44218730970641</v>
      </c>
      <c r="F34" s="151">
        <f t="shared" si="3"/>
        <v>1.0120969836854132</v>
      </c>
      <c r="G34" s="151">
        <f t="shared" si="4"/>
        <v>3</v>
      </c>
      <c r="H34" s="148">
        <f t="shared" si="7"/>
        <v>253.91516945480771</v>
      </c>
      <c r="Y34" s="146">
        <v>6588</v>
      </c>
    </row>
    <row r="35" spans="1:25" ht="15" x14ac:dyDescent="0.3">
      <c r="A35" s="143">
        <f>[1]ArdiData!A34</f>
        <v>32</v>
      </c>
      <c r="B35" s="145">
        <f ca="1">'0.ArdiData'!D34</f>
        <v>351</v>
      </c>
      <c r="C35" s="146">
        <v>446</v>
      </c>
      <c r="D35" s="149">
        <f t="shared" si="6"/>
        <v>218.57142857142858</v>
      </c>
      <c r="E35" s="147">
        <f t="shared" si="2"/>
        <v>216.1796683890947</v>
      </c>
      <c r="F35" s="151">
        <f t="shared" si="3"/>
        <v>2.0630987332132418</v>
      </c>
      <c r="G35" s="151">
        <f t="shared" si="4"/>
        <v>4</v>
      </c>
      <c r="H35" s="148">
        <f t="shared" si="7"/>
        <v>396.66044500819339</v>
      </c>
      <c r="Y35" s="146">
        <v>7024</v>
      </c>
    </row>
    <row r="36" spans="1:25" ht="15" x14ac:dyDescent="0.3">
      <c r="A36" s="143">
        <f>[1]ArdiData!A35</f>
        <v>33</v>
      </c>
      <c r="B36" s="145">
        <f ca="1">'0.ArdiData'!D35</f>
        <v>269</v>
      </c>
      <c r="C36" s="146">
        <v>220</v>
      </c>
      <c r="D36" s="149">
        <f t="shared" si="6"/>
        <v>217.14285714285714</v>
      </c>
      <c r="E36" s="147">
        <f t="shared" si="2"/>
        <v>220.91714946848299</v>
      </c>
      <c r="F36" s="151">
        <f t="shared" si="3"/>
        <v>0.99584844603196443</v>
      </c>
      <c r="G36" s="151">
        <f t="shared" si="4"/>
        <v>5</v>
      </c>
      <c r="H36" s="148">
        <f t="shared" si="7"/>
        <v>268.47019086124459</v>
      </c>
      <c r="Y36" s="146">
        <v>7434</v>
      </c>
    </row>
    <row r="37" spans="1:25" ht="15" x14ac:dyDescent="0.3">
      <c r="A37" s="143">
        <f>[1]ArdiData!A36</f>
        <v>34</v>
      </c>
      <c r="B37" s="145">
        <f ca="1">'0.ArdiData'!D36</f>
        <v>235</v>
      </c>
      <c r="C37" s="146">
        <v>219</v>
      </c>
      <c r="D37" s="149">
        <f t="shared" si="6"/>
        <v>225</v>
      </c>
      <c r="E37" s="147">
        <f t="shared" si="2"/>
        <v>225.65463054787125</v>
      </c>
      <c r="F37" s="151">
        <f t="shared" si="3"/>
        <v>0.9705096654488572</v>
      </c>
      <c r="G37" s="151">
        <f t="shared" si="4"/>
        <v>6</v>
      </c>
      <c r="H37" s="148">
        <f t="shared" si="7"/>
        <v>190.45430745179323</v>
      </c>
      <c r="Y37" s="146">
        <v>8159</v>
      </c>
    </row>
    <row r="38" spans="1:25" ht="15" x14ac:dyDescent="0.3">
      <c r="A38" s="143">
        <f>[1]ArdiData!A37</f>
        <v>35</v>
      </c>
      <c r="B38" s="145">
        <f ca="1">'0.ArdiData'!D37</f>
        <v>101</v>
      </c>
      <c r="C38" s="146">
        <v>97</v>
      </c>
      <c r="D38" s="149">
        <f t="shared" si="6"/>
        <v>246.57142857142858</v>
      </c>
      <c r="E38" s="147">
        <f t="shared" si="2"/>
        <v>230.39211162725954</v>
      </c>
      <c r="F38" s="151">
        <f t="shared" si="3"/>
        <v>0.42102135925960738</v>
      </c>
      <c r="G38" s="151">
        <f t="shared" si="4"/>
        <v>7</v>
      </c>
      <c r="H38" s="148">
        <f t="shared" si="7"/>
        <v>100.98661255348685</v>
      </c>
      <c r="Y38" s="146">
        <v>9576</v>
      </c>
    </row>
    <row r="39" spans="1:25" ht="15" x14ac:dyDescent="0.3">
      <c r="A39" s="143">
        <f>[1]ArdiData!A38</f>
        <v>36</v>
      </c>
      <c r="B39" s="145">
        <f ca="1">'0.ArdiData'!D38</f>
        <v>90</v>
      </c>
      <c r="C39" s="146">
        <v>94</v>
      </c>
      <c r="D39" s="149">
        <f t="shared" si="6"/>
        <v>253.14285714285714</v>
      </c>
      <c r="E39" s="147">
        <f t="shared" si="2"/>
        <v>235.1295927066478</v>
      </c>
      <c r="F39" s="151">
        <f t="shared" si="3"/>
        <v>0.39977953824500606</v>
      </c>
      <c r="G39" s="151">
        <f t="shared" si="4"/>
        <v>1</v>
      </c>
      <c r="H39" s="148">
        <f t="shared" si="7"/>
        <v>113.16137332511408</v>
      </c>
      <c r="Y39" s="146">
        <v>6848</v>
      </c>
    </row>
    <row r="40" spans="1:25" ht="15" x14ac:dyDescent="0.3">
      <c r="A40" s="143">
        <f>[1]ArdiData!A39</f>
        <v>37</v>
      </c>
      <c r="B40" s="145">
        <f ca="1">'0.ArdiData'!D39</f>
        <v>225</v>
      </c>
      <c r="C40" s="146">
        <v>285</v>
      </c>
      <c r="D40" s="149">
        <f t="shared" si="6"/>
        <v>244.71428571428572</v>
      </c>
      <c r="E40" s="147">
        <f t="shared" si="2"/>
        <v>239.86707378603609</v>
      </c>
      <c r="F40" s="151">
        <f t="shared" si="3"/>
        <v>1.1881580723089278</v>
      </c>
      <c r="G40" s="151">
        <f t="shared" si="4"/>
        <v>2</v>
      </c>
      <c r="H40" s="148">
        <f t="shared" si="7"/>
        <v>236.36606520195267</v>
      </c>
      <c r="Y40" s="146">
        <v>8459</v>
      </c>
    </row>
    <row r="41" spans="1:25" ht="15" x14ac:dyDescent="0.3">
      <c r="A41" s="143">
        <f>[1]ArdiData!A40</f>
        <v>38</v>
      </c>
      <c r="B41" s="145">
        <f ca="1">'0.ArdiData'!D40</f>
        <v>305</v>
      </c>
      <c r="C41" s="146">
        <v>365</v>
      </c>
      <c r="D41" s="149">
        <f t="shared" si="6"/>
        <v>241.57142857142858</v>
      </c>
      <c r="E41" s="147">
        <f t="shared" si="2"/>
        <v>244.60455486542438</v>
      </c>
      <c r="F41" s="151">
        <f t="shared" si="3"/>
        <v>1.4922044284940414</v>
      </c>
      <c r="G41" s="151">
        <f t="shared" si="4"/>
        <v>3</v>
      </c>
      <c r="H41" s="148">
        <f t="shared" si="7"/>
        <v>293.73895431330931</v>
      </c>
      <c r="Y41" s="146">
        <v>8437</v>
      </c>
    </row>
    <row r="42" spans="1:25" ht="15" x14ac:dyDescent="0.3">
      <c r="A42" s="143">
        <f>[1]ArdiData!A41</f>
        <v>39</v>
      </c>
      <c r="B42" s="145">
        <f ca="1">'0.ArdiData'!D41</f>
        <v>290</v>
      </c>
      <c r="C42" s="146">
        <v>492</v>
      </c>
      <c r="D42" s="149">
        <f t="shared" si="6"/>
        <v>246.42857142857142</v>
      </c>
      <c r="E42" s="147">
        <f t="shared" si="2"/>
        <v>249.34203594481264</v>
      </c>
      <c r="F42" s="151">
        <f t="shared" si="3"/>
        <v>1.9731931606947146</v>
      </c>
      <c r="G42" s="151">
        <f t="shared" si="4"/>
        <v>4</v>
      </c>
      <c r="H42" s="148">
        <f t="shared" si="7"/>
        <v>457.50890300703043</v>
      </c>
      <c r="Y42" s="146">
        <v>8919</v>
      </c>
    </row>
    <row r="43" spans="1:25" ht="15" x14ac:dyDescent="0.3">
      <c r="A43" s="143">
        <f>[1]ArdiData!A42</f>
        <v>40</v>
      </c>
      <c r="B43" s="145">
        <f ca="1">'0.ArdiData'!D42</f>
        <v>408</v>
      </c>
      <c r="C43" s="146">
        <v>161</v>
      </c>
      <c r="D43" s="149">
        <f t="shared" si="6"/>
        <v>256</v>
      </c>
      <c r="E43" s="147">
        <f t="shared" si="2"/>
        <v>254.07951702420092</v>
      </c>
      <c r="F43" s="151">
        <f t="shared" si="3"/>
        <v>0.63365989468826345</v>
      </c>
      <c r="G43" s="151">
        <f t="shared" si="4"/>
        <v>5</v>
      </c>
      <c r="H43" s="148">
        <f t="shared" si="7"/>
        <v>308.77085184892627</v>
      </c>
      <c r="Y43" s="146">
        <v>10045</v>
      </c>
    </row>
    <row r="44" spans="1:25" ht="15" x14ac:dyDescent="0.3">
      <c r="A44" s="143">
        <f>[1]ArdiData!A43</f>
        <v>41</v>
      </c>
      <c r="B44" s="145">
        <f ca="1">'0.ArdiData'!D43</f>
        <v>255</v>
      </c>
      <c r="C44" s="146">
        <v>197</v>
      </c>
      <c r="D44" s="149">
        <f t="shared" si="6"/>
        <v>244</v>
      </c>
      <c r="E44" s="147">
        <f t="shared" si="2"/>
        <v>258.81699810358919</v>
      </c>
      <c r="F44" s="151">
        <f t="shared" si="3"/>
        <v>0.76115557109256216</v>
      </c>
      <c r="G44" s="151">
        <f t="shared" si="4"/>
        <v>6</v>
      </c>
      <c r="H44" s="148">
        <f t="shared" si="7"/>
        <v>218.44361009074879</v>
      </c>
      <c r="Y44" s="146">
        <v>8891</v>
      </c>
    </row>
    <row r="45" spans="1:25" ht="15" x14ac:dyDescent="0.3">
      <c r="A45" s="143">
        <f>[1]ArdiData!A44</f>
        <v>42</v>
      </c>
      <c r="B45" s="145">
        <f ca="1">'0.ArdiData'!D44</f>
        <v>131</v>
      </c>
      <c r="C45" s="146">
        <v>131</v>
      </c>
      <c r="D45" s="149">
        <f t="shared" si="6"/>
        <v>251.14285714285714</v>
      </c>
      <c r="E45" s="147">
        <f t="shared" si="2"/>
        <v>263.5544791829775</v>
      </c>
      <c r="F45" s="151">
        <f t="shared" si="3"/>
        <v>0.49705093385664245</v>
      </c>
      <c r="G45" s="151">
        <f t="shared" si="4"/>
        <v>7</v>
      </c>
      <c r="H45" s="148">
        <f t="shared" si="7"/>
        <v>115.52250590526847</v>
      </c>
      <c r="Y45" s="146">
        <v>8708</v>
      </c>
    </row>
    <row r="46" spans="1:25" ht="15" x14ac:dyDescent="0.3">
      <c r="A46" s="143">
        <f>[1]ArdiData!A45</f>
        <v>43</v>
      </c>
      <c r="B46" s="145">
        <f ca="1">'0.ArdiData'!D45</f>
        <v>125</v>
      </c>
      <c r="C46" s="146">
        <v>161</v>
      </c>
      <c r="D46" s="149">
        <f t="shared" si="6"/>
        <v>251.42857142857142</v>
      </c>
      <c r="E46" s="147">
        <f t="shared" si="2"/>
        <v>268.29196026236576</v>
      </c>
      <c r="F46" s="151">
        <f t="shared" si="3"/>
        <v>0.60009252548066017</v>
      </c>
      <c r="G46" s="151">
        <f t="shared" si="4"/>
        <v>1</v>
      </c>
      <c r="H46" s="148">
        <f t="shared" si="7"/>
        <v>129.12150412838218</v>
      </c>
      <c r="Y46" s="146">
        <v>10160</v>
      </c>
    </row>
    <row r="47" spans="1:25" ht="15" x14ac:dyDescent="0.3">
      <c r="A47" s="143">
        <f>[1]ArdiData!A46</f>
        <v>44</v>
      </c>
      <c r="B47" s="145">
        <f ca="1">'0.ArdiData'!D46</f>
        <v>203</v>
      </c>
      <c r="C47" s="146">
        <v>201</v>
      </c>
      <c r="D47" s="149">
        <f t="shared" si="6"/>
        <v>280.14285714285717</v>
      </c>
      <c r="E47" s="147">
        <f t="shared" si="2"/>
        <v>273.02944134175402</v>
      </c>
      <c r="F47" s="151">
        <f t="shared" si="3"/>
        <v>0.73618434338883632</v>
      </c>
      <c r="G47" s="151">
        <f t="shared" si="4"/>
        <v>2</v>
      </c>
      <c r="H47" s="148">
        <f t="shared" si="7"/>
        <v>269.04440745295261</v>
      </c>
      <c r="Y47" s="146">
        <v>10004</v>
      </c>
    </row>
    <row r="48" spans="1:25" ht="15" x14ac:dyDescent="0.3">
      <c r="A48" s="143">
        <f>[1]ArdiData!A47</f>
        <v>45</v>
      </c>
      <c r="B48" s="145">
        <f ca="1">'0.ArdiData'!D47</f>
        <v>382</v>
      </c>
      <c r="C48" s="146">
        <v>415</v>
      </c>
      <c r="D48" s="149">
        <f t="shared" si="6"/>
        <v>288.42857142857144</v>
      </c>
      <c r="E48" s="147">
        <f t="shared" si="2"/>
        <v>277.76692242114234</v>
      </c>
      <c r="F48" s="151">
        <f t="shared" si="3"/>
        <v>1.4940583867318398</v>
      </c>
      <c r="G48" s="151">
        <f t="shared" si="4"/>
        <v>3</v>
      </c>
      <c r="H48" s="148">
        <f t="shared" si="7"/>
        <v>333.5627391718109</v>
      </c>
      <c r="Y48" s="146">
        <v>10608</v>
      </c>
    </row>
    <row r="49" spans="1:25" ht="15" x14ac:dyDescent="0.3">
      <c r="A49" s="143">
        <f>[1]ArdiData!A48</f>
        <v>46</v>
      </c>
      <c r="B49" s="145">
        <f ca="1">'0.ArdiData'!D48</f>
        <v>389</v>
      </c>
      <c r="C49" s="146">
        <v>494</v>
      </c>
      <c r="D49" s="149">
        <f t="shared" si="6"/>
        <v>294.42857142857144</v>
      </c>
      <c r="E49" s="147">
        <f t="shared" si="2"/>
        <v>282.5044035005306</v>
      </c>
      <c r="F49" s="151">
        <f t="shared" si="3"/>
        <v>1.7486453091662062</v>
      </c>
      <c r="G49" s="151">
        <f t="shared" si="4"/>
        <v>4</v>
      </c>
      <c r="H49" s="148">
        <f t="shared" si="7"/>
        <v>518.35736100586757</v>
      </c>
      <c r="Y49" s="146">
        <v>9742</v>
      </c>
    </row>
    <row r="50" spans="1:25" ht="15" x14ac:dyDescent="0.3">
      <c r="A50" s="143">
        <f>[1]ArdiData!A49</f>
        <v>47</v>
      </c>
      <c r="B50" s="145">
        <f ca="1">'0.ArdiData'!D49</f>
        <v>381</v>
      </c>
      <c r="C50" s="146">
        <v>362</v>
      </c>
      <c r="D50" s="149">
        <f t="shared" si="6"/>
        <v>289.71428571428572</v>
      </c>
      <c r="E50" s="147">
        <f t="shared" si="2"/>
        <v>287.24188457991886</v>
      </c>
      <c r="F50" s="151">
        <f t="shared" si="3"/>
        <v>1.2602618887889983</v>
      </c>
      <c r="G50" s="151">
        <f t="shared" si="4"/>
        <v>5</v>
      </c>
      <c r="H50" s="148">
        <f t="shared" si="7"/>
        <v>349.07151283660795</v>
      </c>
      <c r="Y50" s="146">
        <v>8280</v>
      </c>
    </row>
    <row r="51" spans="1:25" ht="15" x14ac:dyDescent="0.3">
      <c r="A51" s="143">
        <f>[1]ArdiData!A50</f>
        <v>48</v>
      </c>
      <c r="B51" s="145">
        <f ca="1">'0.ArdiData'!D50</f>
        <v>225</v>
      </c>
      <c r="C51" s="146">
        <v>255</v>
      </c>
      <c r="D51" s="149">
        <f t="shared" si="6"/>
        <v>303.14285714285717</v>
      </c>
      <c r="E51" s="147">
        <f t="shared" si="2"/>
        <v>291.97936565930718</v>
      </c>
      <c r="F51" s="151">
        <f t="shared" si="3"/>
        <v>0.87334938694792519</v>
      </c>
      <c r="G51" s="151">
        <f t="shared" si="4"/>
        <v>6</v>
      </c>
      <c r="H51" s="148">
        <f t="shared" si="7"/>
        <v>246.43291272970441</v>
      </c>
      <c r="Y51" s="146">
        <v>9626</v>
      </c>
    </row>
    <row r="52" spans="1:25" ht="15" x14ac:dyDescent="0.3">
      <c r="A52" s="143">
        <f>[1]ArdiData!A51</f>
        <v>49</v>
      </c>
      <c r="B52" s="145">
        <f ca="1">'0.ArdiData'!D51</f>
        <v>92</v>
      </c>
      <c r="C52" s="146">
        <v>173</v>
      </c>
      <c r="D52" s="149">
        <f t="shared" si="6"/>
        <v>289.14285714285717</v>
      </c>
      <c r="E52" s="147">
        <f t="shared" si="2"/>
        <v>296.71684673869544</v>
      </c>
      <c r="F52" s="151">
        <f t="shared" si="3"/>
        <v>0.5830474470913779</v>
      </c>
      <c r="G52" s="151">
        <f t="shared" si="4"/>
        <v>7</v>
      </c>
      <c r="H52" s="148">
        <f t="shared" si="7"/>
        <v>130.0583992570501</v>
      </c>
      <c r="Y52" s="146">
        <v>11080</v>
      </c>
    </row>
    <row r="53" spans="1:25" ht="15" x14ac:dyDescent="0.3">
      <c r="A53" s="143">
        <f>[1]ArdiData!A52</f>
        <v>50</v>
      </c>
      <c r="B53" s="145">
        <f ca="1">'0.ArdiData'!D52</f>
        <v>123</v>
      </c>
      <c r="C53" s="146">
        <v>128</v>
      </c>
      <c r="D53" s="149">
        <f t="shared" si="6"/>
        <v>298</v>
      </c>
      <c r="E53" s="147">
        <f t="shared" si="2"/>
        <v>301.4543278180837</v>
      </c>
      <c r="F53" s="151">
        <f t="shared" si="3"/>
        <v>0.42460826794712053</v>
      </c>
      <c r="G53" s="151">
        <f t="shared" si="4"/>
        <v>1</v>
      </c>
      <c r="H53" s="148">
        <f t="shared" si="7"/>
        <v>145.08163493165026</v>
      </c>
      <c r="Y53" s="146">
        <v>11969</v>
      </c>
    </row>
    <row r="54" spans="1:25" ht="15" x14ac:dyDescent="0.3">
      <c r="A54" s="143">
        <f>[1]ArdiData!A53</f>
        <v>51</v>
      </c>
      <c r="B54" s="145">
        <f ca="1">'0.ArdiData'!D53</f>
        <v>205</v>
      </c>
      <c r="C54" s="146">
        <v>295</v>
      </c>
      <c r="D54" s="149">
        <f t="shared" si="6"/>
        <v>318.71428571428572</v>
      </c>
      <c r="E54" s="147">
        <f t="shared" si="2"/>
        <v>306.19180889747201</v>
      </c>
      <c r="F54" s="151">
        <f t="shared" si="3"/>
        <v>0.96344837264663874</v>
      </c>
      <c r="G54" s="151">
        <f t="shared" si="4"/>
        <v>2</v>
      </c>
      <c r="H54" s="148">
        <f t="shared" si="7"/>
        <v>301.72274970395262</v>
      </c>
      <c r="Y54" s="146">
        <v>10532</v>
      </c>
    </row>
    <row r="55" spans="1:25" ht="15" x14ac:dyDescent="0.3">
      <c r="A55" s="143">
        <f>[1]ArdiData!A54</f>
        <v>52</v>
      </c>
      <c r="B55" s="145">
        <f ca="1">'0.ArdiData'!D54</f>
        <v>447</v>
      </c>
      <c r="C55" s="146">
        <v>317</v>
      </c>
      <c r="D55" s="149">
        <f t="shared" si="6"/>
        <v>314.85714285714283</v>
      </c>
      <c r="E55" s="147">
        <f t="shared" si="2"/>
        <v>310.92928997686022</v>
      </c>
      <c r="F55" s="151">
        <f t="shared" si="3"/>
        <v>1.0195244070559952</v>
      </c>
      <c r="G55" s="151">
        <f t="shared" si="4"/>
        <v>3</v>
      </c>
      <c r="H55" s="148">
        <f t="shared" si="7"/>
        <v>373.38652403031239</v>
      </c>
      <c r="Y55" s="146">
        <v>9688</v>
      </c>
    </row>
    <row r="56" spans="1:25" ht="15" x14ac:dyDescent="0.3">
      <c r="A56" s="143">
        <f>[1]ArdiData!A55</f>
        <v>53</v>
      </c>
      <c r="B56" s="145">
        <f ca="1">'0.ArdiData'!D55</f>
        <v>162</v>
      </c>
      <c r="C56" s="146">
        <v>556</v>
      </c>
      <c r="D56" s="149">
        <f t="shared" si="6"/>
        <v>312.85714285714283</v>
      </c>
      <c r="E56" s="147">
        <f t="shared" si="2"/>
        <v>315.66677105624854</v>
      </c>
      <c r="F56" s="151">
        <f t="shared" si="3"/>
        <v>1.7613510542765574</v>
      </c>
      <c r="G56" s="151">
        <f t="shared" si="4"/>
        <v>4</v>
      </c>
      <c r="H56" s="148">
        <f t="shared" si="7"/>
        <v>579.20581900470461</v>
      </c>
      <c r="Y56" s="146">
        <v>11226</v>
      </c>
    </row>
    <row r="57" spans="1:25" ht="15" x14ac:dyDescent="0.3">
      <c r="A57" s="143">
        <f>[1]ArdiData!A56</f>
        <v>54</v>
      </c>
      <c r="B57" s="145">
        <f ca="1">'0.ArdiData'!D56</f>
        <v>383</v>
      </c>
      <c r="C57" s="146">
        <v>507</v>
      </c>
      <c r="D57" s="149">
        <f t="shared" si="6"/>
        <v>316.42857142857144</v>
      </c>
      <c r="E57" s="147">
        <f t="shared" si="2"/>
        <v>320.40425213563685</v>
      </c>
      <c r="F57" s="151">
        <f t="shared" si="3"/>
        <v>1.5823760035037597</v>
      </c>
      <c r="G57" s="151">
        <f t="shared" si="4"/>
        <v>5</v>
      </c>
      <c r="H57" s="148">
        <f t="shared" si="7"/>
        <v>389.37217382428975</v>
      </c>
      <c r="Y57" s="146">
        <v>12363</v>
      </c>
    </row>
    <row r="58" spans="1:25" ht="15" x14ac:dyDescent="0.3">
      <c r="A58" s="143">
        <f>[1]ArdiData!A57</f>
        <v>55</v>
      </c>
      <c r="B58" s="145">
        <f ca="1">'0.ArdiData'!D57</f>
        <v>306</v>
      </c>
      <c r="C58" s="146">
        <v>228</v>
      </c>
      <c r="D58" s="149">
        <f t="shared" si="6"/>
        <v>312.57142857142856</v>
      </c>
      <c r="E58" s="147">
        <f t="shared" si="2"/>
        <v>325.14173321502506</v>
      </c>
      <c r="F58" s="151">
        <f t="shared" si="3"/>
        <v>0.70123265243596833</v>
      </c>
      <c r="G58" s="151">
        <f t="shared" si="4"/>
        <v>6</v>
      </c>
      <c r="H58" s="148">
        <f t="shared" si="7"/>
        <v>274.42221536865992</v>
      </c>
      <c r="Y58" s="146">
        <v>12508</v>
      </c>
    </row>
    <row r="59" spans="1:25" ht="15" x14ac:dyDescent="0.3">
      <c r="A59" s="143">
        <f>[1]ArdiData!A58</f>
        <v>56</v>
      </c>
      <c r="B59" s="145">
        <f ca="1">'0.ArdiData'!D58</f>
        <v>128</v>
      </c>
      <c r="C59" s="146">
        <v>159</v>
      </c>
      <c r="D59" s="149">
        <f t="shared" si="6"/>
        <v>331.14285714285717</v>
      </c>
      <c r="E59" s="147">
        <f t="shared" si="2"/>
        <v>329.87921429441337</v>
      </c>
      <c r="F59" s="151">
        <f t="shared" si="3"/>
        <v>0.48199460017536705</v>
      </c>
      <c r="G59" s="151">
        <f t="shared" si="4"/>
        <v>7</v>
      </c>
      <c r="H59" s="148">
        <f t="shared" si="7"/>
        <v>144.59429260883169</v>
      </c>
      <c r="Y59" s="146">
        <v>10859</v>
      </c>
    </row>
    <row r="60" spans="1:25" ht="15" x14ac:dyDescent="0.3">
      <c r="A60" s="143">
        <f>[1]ArdiData!A59</f>
        <v>57</v>
      </c>
      <c r="B60" s="145">
        <f ca="1">'0.ArdiData'!D59</f>
        <v>133</v>
      </c>
      <c r="C60" s="146">
        <v>153</v>
      </c>
      <c r="D60" s="149">
        <f t="shared" si="6"/>
        <v>326.42857142857144</v>
      </c>
      <c r="E60" s="147">
        <f t="shared" si="2"/>
        <v>334.61669537380169</v>
      </c>
      <c r="F60" s="151">
        <f t="shared" si="3"/>
        <v>0.45723958820728616</v>
      </c>
      <c r="G60" s="151">
        <f t="shared" si="4"/>
        <v>1</v>
      </c>
      <c r="H60" s="148">
        <f t="shared" si="7"/>
        <v>161.04176573491839</v>
      </c>
      <c r="Y60" s="146">
        <v>9700</v>
      </c>
    </row>
    <row r="61" spans="1:25" ht="15" x14ac:dyDescent="0.3">
      <c r="A61" s="143">
        <f>[1]ArdiData!A60</f>
        <v>58</v>
      </c>
      <c r="B61" s="145">
        <f ca="1">'0.ArdiData'!D60</f>
        <v>291</v>
      </c>
      <c r="C61" s="146">
        <v>268</v>
      </c>
      <c r="D61" s="149">
        <f t="shared" si="6"/>
        <v>333.85714285714283</v>
      </c>
      <c r="E61" s="147">
        <f t="shared" si="2"/>
        <v>339.35417645318989</v>
      </c>
      <c r="F61" s="151">
        <f t="shared" si="3"/>
        <v>0.78973538148562494</v>
      </c>
      <c r="G61" s="151">
        <f t="shared" si="4"/>
        <v>2</v>
      </c>
      <c r="H61" s="148">
        <f t="shared" si="7"/>
        <v>334.40109195495251</v>
      </c>
      <c r="Y61" s="146">
        <v>11510</v>
      </c>
    </row>
    <row r="62" spans="1:25" ht="15" x14ac:dyDescent="0.3">
      <c r="A62" s="143">
        <f>[1]ArdiData!A61</f>
        <v>59</v>
      </c>
      <c r="B62" s="145">
        <f ca="1">'0.ArdiData'!D61</f>
        <v>479</v>
      </c>
      <c r="C62" s="146">
        <v>447</v>
      </c>
      <c r="D62" s="149">
        <f t="shared" si="6"/>
        <v>348.71428571428572</v>
      </c>
      <c r="E62" s="147">
        <f t="shared" si="2"/>
        <v>344.09165753257821</v>
      </c>
      <c r="F62" s="151">
        <f t="shared" si="3"/>
        <v>1.2990724715773689</v>
      </c>
      <c r="G62" s="151">
        <f t="shared" si="4"/>
        <v>3</v>
      </c>
      <c r="H62" s="148">
        <f t="shared" si="7"/>
        <v>413.21030888881404</v>
      </c>
      <c r="Y62" s="146">
        <v>14566</v>
      </c>
    </row>
    <row r="63" spans="1:25" ht="15" x14ac:dyDescent="0.3">
      <c r="A63" s="143">
        <f>[1]ArdiData!A62</f>
        <v>60</v>
      </c>
      <c r="B63" s="145">
        <f ca="1">'0.ArdiData'!D62</f>
        <v>704</v>
      </c>
      <c r="C63" s="146">
        <v>523</v>
      </c>
      <c r="D63" s="149">
        <f t="shared" si="6"/>
        <v>355</v>
      </c>
      <c r="E63" s="147">
        <f t="shared" si="2"/>
        <v>348.82913861196653</v>
      </c>
      <c r="F63" s="151">
        <f t="shared" si="3"/>
        <v>1.4993013544713623</v>
      </c>
      <c r="G63" s="151">
        <f t="shared" si="4"/>
        <v>4</v>
      </c>
      <c r="H63" s="148">
        <f t="shared" si="7"/>
        <v>640.05427700354176</v>
      </c>
      <c r="Y63" s="146">
        <v>15138</v>
      </c>
    </row>
    <row r="64" spans="1:25" ht="15" x14ac:dyDescent="0.3">
      <c r="A64" s="143">
        <f>[1]ArdiData!A63</f>
        <v>61</v>
      </c>
      <c r="B64" s="145">
        <f ca="1">'0.ArdiData'!D63</f>
        <v>470</v>
      </c>
      <c r="C64" s="146">
        <v>559</v>
      </c>
      <c r="D64" s="149">
        <f t="shared" si="6"/>
        <v>362.42857142857144</v>
      </c>
      <c r="E64" s="147">
        <f t="shared" si="2"/>
        <v>353.56661969135473</v>
      </c>
      <c r="F64" s="151">
        <f t="shared" si="3"/>
        <v>1.5810316044200607</v>
      </c>
      <c r="G64" s="151">
        <f t="shared" si="4"/>
        <v>5</v>
      </c>
      <c r="H64" s="148">
        <f t="shared" si="7"/>
        <v>429.67283481197137</v>
      </c>
      <c r="Y64" s="146">
        <v>9987</v>
      </c>
    </row>
    <row r="65" spans="1:25" ht="15" x14ac:dyDescent="0.3">
      <c r="A65" s="143">
        <f>[1]ArdiData!A64</f>
        <v>62</v>
      </c>
      <c r="B65" s="145">
        <f ca="1">'0.ArdiData'!D64</f>
        <v>300</v>
      </c>
      <c r="C65" s="146">
        <v>332</v>
      </c>
      <c r="D65" s="149">
        <f t="shared" si="6"/>
        <v>378.85714285714283</v>
      </c>
      <c r="E65" s="147">
        <f t="shared" si="2"/>
        <v>358.30410077074305</v>
      </c>
      <c r="F65" s="151">
        <f t="shared" si="3"/>
        <v>0.92658721819214274</v>
      </c>
      <c r="G65" s="151">
        <f t="shared" si="4"/>
        <v>6</v>
      </c>
      <c r="H65" s="148">
        <f t="shared" si="7"/>
        <v>302.41151800761554</v>
      </c>
      <c r="Y65" s="146">
        <v>12264</v>
      </c>
    </row>
    <row r="66" spans="1:25" ht="15" x14ac:dyDescent="0.3">
      <c r="A66" s="143">
        <f>[1]ArdiData!A65</f>
        <v>63</v>
      </c>
      <c r="B66" s="145">
        <f ca="1">'0.ArdiData'!D65</f>
        <v>150</v>
      </c>
      <c r="C66" s="146">
        <v>203</v>
      </c>
      <c r="D66" s="149">
        <f t="shared" si="6"/>
        <v>360.71428571428572</v>
      </c>
      <c r="E66" s="147">
        <f t="shared" si="2"/>
        <v>363.04158185013137</v>
      </c>
      <c r="F66" s="151">
        <f t="shared" si="3"/>
        <v>0.55916459752481251</v>
      </c>
      <c r="G66" s="151">
        <f t="shared" si="4"/>
        <v>7</v>
      </c>
      <c r="H66" s="148">
        <f t="shared" si="7"/>
        <v>159.13018596061335</v>
      </c>
      <c r="Y66" s="146">
        <v>13412</v>
      </c>
    </row>
    <row r="67" spans="1:25" ht="15" x14ac:dyDescent="0.3">
      <c r="A67" s="143">
        <f>[1]ArdiData!A66</f>
        <v>64</v>
      </c>
      <c r="B67" s="145">
        <f ca="1">'0.ArdiData'!D66</f>
        <v>138</v>
      </c>
      <c r="C67" s="146">
        <v>205</v>
      </c>
      <c r="D67" s="149">
        <f t="shared" si="6"/>
        <v>385.85714285714283</v>
      </c>
      <c r="E67" s="147">
        <f t="shared" si="2"/>
        <v>367.77906292951957</v>
      </c>
      <c r="F67" s="151">
        <f t="shared" si="3"/>
        <v>0.55739986492729132</v>
      </c>
      <c r="G67" s="151">
        <f t="shared" si="4"/>
        <v>1</v>
      </c>
      <c r="H67" s="148">
        <f t="shared" si="7"/>
        <v>177.00189653818643</v>
      </c>
      <c r="Y67" s="146">
        <v>14713</v>
      </c>
    </row>
    <row r="68" spans="1:25" ht="15" x14ac:dyDescent="0.3">
      <c r="A68" s="143">
        <f>[1]ArdiData!A67</f>
        <v>65</v>
      </c>
      <c r="B68" s="145">
        <f ca="1">'0.ArdiData'!D67</f>
        <v>208</v>
      </c>
      <c r="C68" s="146">
        <v>383</v>
      </c>
      <c r="D68" s="149">
        <f t="shared" si="6"/>
        <v>374.57142857142856</v>
      </c>
      <c r="E68" s="147">
        <f t="shared" si="2"/>
        <v>372.51654400890789</v>
      </c>
      <c r="F68" s="151">
        <f t="shared" si="3"/>
        <v>1.0281422561217615</v>
      </c>
      <c r="G68" s="151">
        <f t="shared" si="4"/>
        <v>2</v>
      </c>
      <c r="H68" s="148">
        <f t="shared" si="7"/>
        <v>367.07943420595251</v>
      </c>
      <c r="Y68" s="146">
        <v>14806</v>
      </c>
    </row>
    <row r="69" spans="1:25" ht="15" x14ac:dyDescent="0.3">
      <c r="A69" s="143">
        <f>[1]ArdiData!A68</f>
        <v>66</v>
      </c>
      <c r="B69" s="145">
        <f ca="1">'0.ArdiData'!D68</f>
        <v>428</v>
      </c>
      <c r="C69" s="146">
        <v>320</v>
      </c>
      <c r="D69" s="149">
        <f t="shared" si="6"/>
        <v>373.28571428571428</v>
      </c>
      <c r="E69" s="147">
        <f t="shared" ref="E69:E78" si="8">$E$2+$F$2*A69</f>
        <v>377.2540250882962</v>
      </c>
      <c r="F69" s="151">
        <f t="shared" ref="F69:F78" si="9">C69/E69</f>
        <v>0.84823481982757931</v>
      </c>
      <c r="G69" s="151">
        <f t="shared" ref="G69:G78" si="10">IF(MOD(A69,$J$1)&lt;&gt;0,MOD(A69,$J$1),$J$1)</f>
        <v>3</v>
      </c>
      <c r="H69" s="148">
        <f t="shared" si="7"/>
        <v>453.03409374731564</v>
      </c>
      <c r="Y69" s="146">
        <v>11801</v>
      </c>
    </row>
    <row r="70" spans="1:25" ht="15" x14ac:dyDescent="0.3">
      <c r="A70" s="143">
        <f>[1]ArdiData!A69</f>
        <v>67</v>
      </c>
      <c r="B70" s="145">
        <f ca="1">'0.ArdiData'!D69</f>
        <v>641</v>
      </c>
      <c r="C70" s="146">
        <v>699</v>
      </c>
      <c r="D70" s="149">
        <f t="shared" si="6"/>
        <v>367.14285714285717</v>
      </c>
      <c r="E70" s="147">
        <f t="shared" si="8"/>
        <v>381.99150616768441</v>
      </c>
      <c r="F70" s="151">
        <f t="shared" si="9"/>
        <v>1.8298836196979653</v>
      </c>
      <c r="G70" s="151">
        <f t="shared" si="10"/>
        <v>4</v>
      </c>
      <c r="H70" s="148">
        <f t="shared" si="7"/>
        <v>700.90273500237868</v>
      </c>
      <c r="Y70" s="146">
        <v>13952</v>
      </c>
    </row>
    <row r="71" spans="1:25" ht="15" x14ac:dyDescent="0.3">
      <c r="A71" s="143">
        <f>[1]ArdiData!A70</f>
        <v>68</v>
      </c>
      <c r="B71" s="145">
        <f ca="1">'0.ArdiData'!D70</f>
        <v>469</v>
      </c>
      <c r="C71" s="146">
        <v>480</v>
      </c>
      <c r="D71" s="149">
        <f t="shared" si="6"/>
        <v>352.85714285714283</v>
      </c>
      <c r="E71" s="147">
        <f t="shared" si="8"/>
        <v>386.72898724707272</v>
      </c>
      <c r="F71" s="151">
        <f t="shared" si="9"/>
        <v>1.2411792646237259</v>
      </c>
      <c r="G71" s="151">
        <f t="shared" si="10"/>
        <v>5</v>
      </c>
      <c r="H71" s="148">
        <f t="shared" si="7"/>
        <v>469.97349579965311</v>
      </c>
      <c r="Y71" s="146">
        <v>14198</v>
      </c>
    </row>
    <row r="72" spans="1:25" ht="15" x14ac:dyDescent="0.3">
      <c r="A72" s="143">
        <f>[1]ArdiData!A71</f>
        <v>69</v>
      </c>
      <c r="B72" s="145">
        <f ca="1">'0.ArdiData'!D71</f>
        <v>230</v>
      </c>
      <c r="C72" s="146">
        <v>323</v>
      </c>
      <c r="D72" s="149">
        <f t="shared" ref="D72:D75" si="11">AVERAGE(C69:C75)</f>
        <v>360</v>
      </c>
      <c r="E72" s="147">
        <f t="shared" si="8"/>
        <v>391.46646832646104</v>
      </c>
      <c r="F72" s="151">
        <f t="shared" si="9"/>
        <v>0.82510259788237128</v>
      </c>
      <c r="G72" s="151">
        <f t="shared" si="10"/>
        <v>6</v>
      </c>
      <c r="H72" s="148">
        <f t="shared" si="7"/>
        <v>330.40082064657116</v>
      </c>
      <c r="Y72" s="146">
        <v>15894</v>
      </c>
    </row>
    <row r="73" spans="1:25" ht="15" x14ac:dyDescent="0.3">
      <c r="A73" s="143">
        <f>[1]ArdiData!A72</f>
        <v>70</v>
      </c>
      <c r="B73" s="145">
        <f ca="1">'0.ArdiData'!D72</f>
        <v>96</v>
      </c>
      <c r="C73" s="146">
        <v>160</v>
      </c>
      <c r="D73" s="149">
        <f t="shared" si="11"/>
        <v>404</v>
      </c>
      <c r="E73" s="147">
        <f t="shared" si="8"/>
        <v>396.20394940584924</v>
      </c>
      <c r="F73" s="151">
        <f t="shared" si="9"/>
        <v>0.40383242075183079</v>
      </c>
      <c r="G73" s="151">
        <f t="shared" si="10"/>
        <v>7</v>
      </c>
      <c r="H73" s="148">
        <f t="shared" ref="H73:H78" si="12">E73*VLOOKUP(G73,$J$3:$L$9,3)</f>
        <v>173.66607931239494</v>
      </c>
      <c r="Y73" s="146">
        <v>17675</v>
      </c>
    </row>
    <row r="74" spans="1:25" ht="15" x14ac:dyDescent="0.3">
      <c r="A74" s="143">
        <f>[1]ArdiData!A73</f>
        <v>71</v>
      </c>
      <c r="B74" s="145">
        <f ca="1">'0.ArdiData'!D73</f>
        <v>148</v>
      </c>
      <c r="C74" s="146">
        <v>105</v>
      </c>
      <c r="D74" s="149">
        <f t="shared" si="11"/>
        <v>400.42857142857144</v>
      </c>
      <c r="E74" s="147">
        <f t="shared" si="8"/>
        <v>400.94143048523756</v>
      </c>
      <c r="F74" s="151">
        <f t="shared" si="9"/>
        <v>0.26188363690158989</v>
      </c>
      <c r="G74" s="151">
        <f t="shared" si="10"/>
        <v>1</v>
      </c>
      <c r="H74" s="148">
        <f t="shared" si="12"/>
        <v>192.96202734145456</v>
      </c>
      <c r="Y74" s="146">
        <v>12138</v>
      </c>
    </row>
    <row r="75" spans="1:25" ht="15" x14ac:dyDescent="0.3">
      <c r="A75" s="143">
        <f>[1]ArdiData!A74</f>
        <v>72</v>
      </c>
      <c r="B75" s="145">
        <f ca="1">'0.ArdiData'!D74</f>
        <v>372</v>
      </c>
      <c r="C75" s="146">
        <v>433</v>
      </c>
      <c r="D75" s="149">
        <f t="shared" si="11"/>
        <v>401</v>
      </c>
      <c r="E75" s="147">
        <f t="shared" si="8"/>
        <v>405.67891156462576</v>
      </c>
      <c r="F75" s="151">
        <f t="shared" si="9"/>
        <v>1.0673465828677218</v>
      </c>
      <c r="G75" s="151">
        <f t="shared" si="10"/>
        <v>2</v>
      </c>
      <c r="H75" s="148">
        <f t="shared" si="12"/>
        <v>399.7577764569524</v>
      </c>
      <c r="Y75" s="146">
        <v>13679</v>
      </c>
    </row>
    <row r="76" spans="1:25" ht="15" x14ac:dyDescent="0.3">
      <c r="A76" s="143">
        <f>[1]ArdiData!A75</f>
        <v>73</v>
      </c>
      <c r="B76" s="145">
        <f ca="1">'0.ArdiData'!D75</f>
        <v>402</v>
      </c>
      <c r="C76" s="146">
        <v>628</v>
      </c>
      <c r="D76" s="149"/>
      <c r="E76" s="147">
        <f t="shared" si="8"/>
        <v>410.41639264401408</v>
      </c>
      <c r="F76" s="151">
        <f t="shared" si="9"/>
        <v>1.5301533059005104</v>
      </c>
      <c r="G76" s="151">
        <f t="shared" si="10"/>
        <v>3</v>
      </c>
      <c r="H76" s="148">
        <f t="shared" si="12"/>
        <v>492.85787860581712</v>
      </c>
      <c r="Y76" s="146">
        <v>15190</v>
      </c>
    </row>
    <row r="77" spans="1:25" ht="15" x14ac:dyDescent="0.3">
      <c r="A77" s="143">
        <f>[1]ArdiData!A76</f>
        <v>74</v>
      </c>
      <c r="B77" s="145">
        <f ca="1">'0.ArdiData'!D76</f>
        <v>457</v>
      </c>
      <c r="C77" s="146">
        <v>674</v>
      </c>
      <c r="D77" s="149"/>
      <c r="E77" s="147">
        <f t="shared" si="8"/>
        <v>415.1538737234024</v>
      </c>
      <c r="F77" s="151">
        <f t="shared" si="9"/>
        <v>1.6234944261872759</v>
      </c>
      <c r="G77" s="151">
        <f t="shared" si="10"/>
        <v>4</v>
      </c>
      <c r="H77" s="148">
        <f t="shared" si="12"/>
        <v>761.75119300121582</v>
      </c>
      <c r="Y77" s="146">
        <v>15999</v>
      </c>
    </row>
    <row r="78" spans="1:25" ht="15" x14ac:dyDescent="0.3">
      <c r="A78" s="143">
        <f>[1]ArdiData!A77</f>
        <v>75</v>
      </c>
      <c r="B78" s="145">
        <f ca="1">'0.ArdiData'!D77</f>
        <v>473</v>
      </c>
      <c r="C78" s="146">
        <v>484</v>
      </c>
      <c r="D78" s="149"/>
      <c r="E78" s="147">
        <f t="shared" si="8"/>
        <v>419.8913548027906</v>
      </c>
      <c r="F78" s="151">
        <f t="shared" si="9"/>
        <v>1.1526791263118983</v>
      </c>
      <c r="G78" s="151">
        <f t="shared" si="10"/>
        <v>5</v>
      </c>
      <c r="H78" s="148">
        <f t="shared" si="12"/>
        <v>510.27415678733473</v>
      </c>
      <c r="Y78" s="146">
        <v>18091</v>
      </c>
    </row>
    <row r="79" spans="1:25" ht="15" x14ac:dyDescent="0.3">
      <c r="A79" s="143">
        <v>76</v>
      </c>
      <c r="B79" s="145"/>
      <c r="C79" s="146"/>
      <c r="D79" s="149"/>
      <c r="E79" s="147"/>
      <c r="F79" s="151"/>
      <c r="G79" s="151"/>
      <c r="H79" s="148"/>
    </row>
    <row r="80" spans="1:25" ht="15" x14ac:dyDescent="0.3">
      <c r="A80" s="143">
        <v>77</v>
      </c>
      <c r="B80" s="145"/>
      <c r="C80" s="146"/>
      <c r="D80" s="149"/>
      <c r="E80" s="147"/>
      <c r="F80" s="151"/>
      <c r="G80" s="151"/>
      <c r="H80" s="148"/>
    </row>
    <row r="81" spans="1:8" ht="15" x14ac:dyDescent="0.3">
      <c r="A81" s="143">
        <v>78</v>
      </c>
      <c r="B81" s="145"/>
      <c r="C81" s="146"/>
      <c r="D81" s="149"/>
      <c r="E81" s="147"/>
      <c r="F81" s="151"/>
      <c r="G81" s="151"/>
      <c r="H81" s="148"/>
    </row>
    <row r="82" spans="1:8" ht="15" x14ac:dyDescent="0.3">
      <c r="A82" s="143">
        <v>79</v>
      </c>
      <c r="B82" s="145"/>
      <c r="C82" s="146"/>
      <c r="D82" s="149"/>
      <c r="E82" s="147"/>
      <c r="F82" s="151"/>
      <c r="G82" s="151"/>
      <c r="H82" s="148"/>
    </row>
    <row r="83" spans="1:8" ht="15" x14ac:dyDescent="0.3">
      <c r="A83" s="143">
        <v>80</v>
      </c>
      <c r="B83" s="145"/>
      <c r="C83" s="146"/>
      <c r="D83" s="149"/>
      <c r="E83" s="147"/>
      <c r="F83" s="151"/>
      <c r="G83" s="151"/>
      <c r="H83" s="148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9"/>
  <sheetViews>
    <sheetView zoomScale="87" zoomScaleNormal="87" workbookViewId="0">
      <selection activeCell="P56" sqref="P56"/>
    </sheetView>
  </sheetViews>
  <sheetFormatPr defaultColWidth="9.140625" defaultRowHeight="13.5" x14ac:dyDescent="0.25"/>
  <cols>
    <col min="1" max="1" width="4.5703125" style="95" bestFit="1" customWidth="1"/>
    <col min="2" max="2" width="9.7109375" style="95" bestFit="1" customWidth="1"/>
    <col min="3" max="3" width="6.7109375" style="95" bestFit="1" customWidth="1"/>
    <col min="4" max="4" width="11.7109375" style="95" bestFit="1" customWidth="1"/>
    <col min="5" max="5" width="9.140625" style="103" customWidth="1"/>
    <col min="6" max="6" width="13" style="95" customWidth="1"/>
    <col min="7" max="8" width="5.85546875" style="95" customWidth="1"/>
    <col min="9" max="9" width="9.7109375" style="95" customWidth="1"/>
    <col min="10" max="10" width="6" style="95" bestFit="1" customWidth="1"/>
    <col min="11" max="11" width="4.85546875" style="95" bestFit="1" customWidth="1"/>
    <col min="12" max="12" width="8.7109375" style="95" bestFit="1" customWidth="1"/>
    <col min="13" max="13" width="9.140625" style="95"/>
    <col min="14" max="14" width="12.140625" style="95" bestFit="1" customWidth="1"/>
    <col min="15" max="15" width="11.7109375" style="95" bestFit="1" customWidth="1"/>
    <col min="16" max="16" width="12.42578125" style="95" bestFit="1" customWidth="1"/>
    <col min="17" max="17" width="12.140625" style="95" bestFit="1" customWidth="1"/>
    <col min="18" max="21" width="9.28515625" style="95" bestFit="1" customWidth="1"/>
    <col min="22" max="23" width="9.140625" style="95"/>
    <col min="24" max="24" width="9.28515625" style="95" bestFit="1" customWidth="1"/>
    <col min="25" max="27" width="9.140625" style="95"/>
    <col min="28" max="28" width="9.28515625" style="95" bestFit="1" customWidth="1"/>
    <col min="29" max="29" width="10" style="95" customWidth="1"/>
    <col min="30" max="30" width="9.28515625" style="95" bestFit="1" customWidth="1"/>
    <col min="31" max="34" width="12.28515625" style="95" customWidth="1"/>
    <col min="35" max="39" width="9.28515625" style="95" bestFit="1" customWidth="1"/>
    <col min="40" max="16384" width="9.140625" style="95"/>
  </cols>
  <sheetData>
    <row r="1" spans="1:43" ht="17.25" thickBot="1" x14ac:dyDescent="0.35">
      <c r="A1" s="88" t="s">
        <v>17</v>
      </c>
      <c r="B1" s="89"/>
      <c r="C1" s="90"/>
      <c r="D1" s="89"/>
      <c r="E1" s="91"/>
      <c r="F1" s="92" t="s">
        <v>5</v>
      </c>
      <c r="G1" s="92" t="s">
        <v>6</v>
      </c>
      <c r="H1" s="93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N1" s="135" t="s">
        <v>90</v>
      </c>
      <c r="O1" s="137" t="s">
        <v>91</v>
      </c>
      <c r="P1" s="136" t="s">
        <v>92</v>
      </c>
      <c r="Q1" s="136" t="s">
        <v>93</v>
      </c>
      <c r="R1" s="96" t="s">
        <v>24</v>
      </c>
      <c r="AB1" s="86"/>
      <c r="AC1" s="97" t="s">
        <v>18</v>
      </c>
      <c r="AD1" s="97"/>
      <c r="AE1" s="97"/>
      <c r="AF1" s="97"/>
      <c r="AG1" s="97"/>
      <c r="AH1" s="97"/>
      <c r="AI1" s="86"/>
      <c r="AJ1" s="86">
        <v>7</v>
      </c>
      <c r="AK1" s="98">
        <f ca="1">RANDBETWEEN(100,150)</f>
        <v>105</v>
      </c>
      <c r="AL1" s="98">
        <f ca="1">RANDBETWEEN(5,15)</f>
        <v>7</v>
      </c>
      <c r="AM1" s="98">
        <v>0.2</v>
      </c>
      <c r="AN1" s="86">
        <f>1-ROUNDDOWN(AJ1/2,0)*AO1</f>
        <v>0.5</v>
      </c>
      <c r="AO1" s="95">
        <f>1/($AJ$1-1)</f>
        <v>0.16666666666666666</v>
      </c>
      <c r="AP1" s="95">
        <v>0.5</v>
      </c>
    </row>
    <row r="2" spans="1:43" ht="17.25" thickBot="1" x14ac:dyDescent="0.35">
      <c r="A2" s="99" t="s">
        <v>4</v>
      </c>
      <c r="B2" s="100" t="s">
        <v>26</v>
      </c>
      <c r="C2" s="101" t="s">
        <v>19</v>
      </c>
      <c r="D2" s="102" t="s">
        <v>23</v>
      </c>
      <c r="F2" s="104" t="str">
        <f ca="1">G2&amp;" - "&amp;H2</f>
        <v>0 - 70</v>
      </c>
      <c r="G2" s="105">
        <f ca="1">Y4</f>
        <v>0</v>
      </c>
      <c r="H2" s="106">
        <f t="shared" ref="H2:H14" ca="1" si="0">G2+$Y$3</f>
        <v>70</v>
      </c>
      <c r="I2" s="107">
        <f ca="1">COUNTIF($C$3:$C$77, "&lt;"&amp;H2)</f>
        <v>8</v>
      </c>
      <c r="J2" s="107">
        <f ca="1">I2</f>
        <v>8</v>
      </c>
      <c r="K2" s="108">
        <f t="shared" ref="K2:K14" ca="1" si="1">J2/$J$15</f>
        <v>0.10666666666666667</v>
      </c>
      <c r="L2" s="109">
        <f t="shared" ref="L2:L14" ca="1" si="2">I2/$J$15</f>
        <v>0.10666666666666667</v>
      </c>
      <c r="N2" s="129" t="s">
        <v>12</v>
      </c>
      <c r="O2" s="132">
        <f ca="1">AVERAGE(B$3:B$77)</f>
        <v>222.70666666666668</v>
      </c>
      <c r="P2" s="132">
        <f ca="1">AVERAGE(C$3:C$77)</f>
        <v>222.70666666666668</v>
      </c>
      <c r="Q2" s="132">
        <f ca="1">AVERAGE(D$3:D$77)</f>
        <v>222.70666666666668</v>
      </c>
      <c r="V2" s="95" t="s">
        <v>105</v>
      </c>
      <c r="Y2" s="95">
        <f ca="1">ROUND(O6/10,0)</f>
        <v>67</v>
      </c>
      <c r="AB2" s="86"/>
      <c r="AC2" s="98"/>
      <c r="AD2" s="98"/>
      <c r="AE2" s="98" t="s">
        <v>25</v>
      </c>
      <c r="AF2" s="98"/>
      <c r="AG2" s="98"/>
      <c r="AH2" s="98"/>
      <c r="AI2" s="86" t="s">
        <v>20</v>
      </c>
      <c r="AJ2" s="86" t="s">
        <v>21</v>
      </c>
      <c r="AK2" s="86"/>
      <c r="AL2" s="87"/>
      <c r="AM2" s="86"/>
      <c r="AN2" s="86">
        <v>1</v>
      </c>
      <c r="AO2" s="95">
        <f>1-ABS(AN2-($AN$2+$AN$8)/2)/ROUNDUP($AJ$1/2,0)</f>
        <v>0.25</v>
      </c>
      <c r="AQ2" s="158"/>
    </row>
    <row r="3" spans="1:43" ht="16.5" x14ac:dyDescent="0.3">
      <c r="A3" s="9">
        <v>1</v>
      </c>
      <c r="B3" s="110">
        <f t="shared" ref="B3:B34" ca="1" si="3">INDEX($AJ$3:$AJ$77,RANK(AB3,$AB$3:$AB$77))</f>
        <v>408</v>
      </c>
      <c r="C3" s="111">
        <f ca="1">SMALL($AJ$3:$AJ$77,AC3)</f>
        <v>33</v>
      </c>
      <c r="D3" s="112">
        <f ca="1">AJ3</f>
        <v>35</v>
      </c>
      <c r="E3" s="113"/>
      <c r="F3" s="114" t="str">
        <f t="shared" ref="F3:F14" ca="1" si="4">G3&amp;" - "&amp;H3</f>
        <v>70 - 140</v>
      </c>
      <c r="G3" s="115">
        <f ca="1">H2</f>
        <v>70</v>
      </c>
      <c r="H3" s="116">
        <f t="shared" ca="1" si="0"/>
        <v>140</v>
      </c>
      <c r="I3" s="117">
        <f t="shared" ref="I3:I14" ca="1" si="5">COUNTIF($C$3:$C$77, "&lt;"&amp;H3)</f>
        <v>29</v>
      </c>
      <c r="J3" s="117">
        <f ca="1">I3-I2</f>
        <v>21</v>
      </c>
      <c r="K3" s="118">
        <f t="shared" ca="1" si="1"/>
        <v>0.28000000000000003</v>
      </c>
      <c r="L3" s="119">
        <f t="shared" ca="1" si="2"/>
        <v>0.38666666666666666</v>
      </c>
      <c r="N3" s="154" t="s">
        <v>102</v>
      </c>
      <c r="O3" s="154">
        <f ca="1">MEDIAN(B$3:B$77)</f>
        <v>190</v>
      </c>
      <c r="P3" s="154">
        <f ca="1">MEDIAN(C$3:C$77)</f>
        <v>190</v>
      </c>
      <c r="Q3" s="154">
        <f ca="1">MEDIAN(D$3:D$77)</f>
        <v>190</v>
      </c>
      <c r="V3" s="95" t="s">
        <v>106</v>
      </c>
      <c r="Y3" s="95">
        <f ca="1">ROUND(Y2,-LEN(Y2)+1)</f>
        <v>70</v>
      </c>
      <c r="AB3" s="86">
        <f t="shared" ref="AB3:AB66" ca="1" si="6">RAND()</f>
        <v>0.41266110091658126</v>
      </c>
      <c r="AC3" s="98">
        <f ca="1">Sheet2!A2</f>
        <v>1</v>
      </c>
      <c r="AD3" s="98">
        <v>1</v>
      </c>
      <c r="AE3" s="98">
        <f ca="1">$AK$1+$AL$1*AD3</f>
        <v>112</v>
      </c>
      <c r="AF3" s="98">
        <f ca="1">(1+$AM$1*(RAND()-0.5))*AE3</f>
        <v>122.98012159469326</v>
      </c>
      <c r="AG3" s="98">
        <f>IF(MOD(AD3,$AJ$1)&lt;&gt;0,MOD(AD3,$AJ$1),$AJ$1)</f>
        <v>1</v>
      </c>
      <c r="AH3" s="156">
        <f ca="1">AE3*VLOOKUP(AG3,$AN$2:$AO$8,2)</f>
        <v>28</v>
      </c>
      <c r="AI3" s="120">
        <f ca="1">_xlfn.NORM.INV(RAND(),AH3,AH3*$AM$1)</f>
        <v>35.289617066423546</v>
      </c>
      <c r="AJ3" s="157">
        <f ca="1">INT(AI3)</f>
        <v>35</v>
      </c>
      <c r="AK3" s="86"/>
      <c r="AL3" s="87"/>
      <c r="AM3" s="86"/>
      <c r="AN3" s="86">
        <v>2</v>
      </c>
      <c r="AO3" s="95">
        <f t="shared" ref="AO3:AO8" si="7">1-ABS(AN3-($AN$2+$AN$8)/2)/ROUNDUP($AJ$1/2,0)</f>
        <v>0.5</v>
      </c>
    </row>
    <row r="4" spans="1:43" ht="16.5" x14ac:dyDescent="0.3">
      <c r="A4" s="9">
        <v>2</v>
      </c>
      <c r="B4" s="110">
        <f t="shared" ca="1" si="3"/>
        <v>469</v>
      </c>
      <c r="C4" s="111">
        <f t="shared" ref="C4:C67" ca="1" si="8">SMALL($AJ$3:$AJ$77,AC4)</f>
        <v>43</v>
      </c>
      <c r="D4" s="112">
        <f t="shared" ref="D4:D67" ca="1" si="9">AJ4</f>
        <v>64</v>
      </c>
      <c r="E4" s="113"/>
      <c r="F4" s="114" t="str">
        <f t="shared" ca="1" si="4"/>
        <v>140 - 210</v>
      </c>
      <c r="G4" s="115">
        <f t="shared" ref="G4:G13" ca="1" si="10">H3</f>
        <v>140</v>
      </c>
      <c r="H4" s="116">
        <f t="shared" ca="1" si="0"/>
        <v>210</v>
      </c>
      <c r="I4" s="117">
        <f t="shared" ca="1" si="5"/>
        <v>43</v>
      </c>
      <c r="J4" s="117">
        <f t="shared" ref="J4:J14" ca="1" si="11">I4-I3</f>
        <v>14</v>
      </c>
      <c r="K4" s="118">
        <f t="shared" ca="1" si="1"/>
        <v>0.18666666666666668</v>
      </c>
      <c r="L4" s="119">
        <f t="shared" ca="1" si="2"/>
        <v>0.57333333333333336</v>
      </c>
      <c r="N4" s="130" t="s">
        <v>13</v>
      </c>
      <c r="O4" s="133">
        <f ca="1">MAX(B$3:B$77)</f>
        <v>704</v>
      </c>
      <c r="P4" s="133">
        <f ca="1">MAX(C$3:C$77)</f>
        <v>704</v>
      </c>
      <c r="Q4" s="133">
        <f ca="1">MAX(D$3:D$77)</f>
        <v>704</v>
      </c>
      <c r="V4" s="95" t="s">
        <v>107</v>
      </c>
      <c r="Y4" s="95">
        <f ca="1">Y3*INT(O5/Y3)</f>
        <v>0</v>
      </c>
      <c r="AB4" s="86">
        <f t="shared" ca="1" si="6"/>
        <v>0.10569622747565355</v>
      </c>
      <c r="AC4" s="98">
        <f ca="1">Sheet2!A3</f>
        <v>3</v>
      </c>
      <c r="AD4" s="98">
        <v>2</v>
      </c>
      <c r="AE4" s="98">
        <f t="shared" ref="AE4:AE67" ca="1" si="12">$AK$1+$AL$1*AD4</f>
        <v>119</v>
      </c>
      <c r="AF4" s="98">
        <f t="shared" ref="AF4:AF67" ca="1" si="13">(1+$AM$1*(RAND()-0.5))*AE4</f>
        <v>128.97074431671123</v>
      </c>
      <c r="AG4" s="98">
        <f t="shared" ref="AG4:AG67" si="14">IF(MOD(AD4,$AJ$1)&lt;&gt;0,MOD(AD4,$AJ$1),$AJ$1)</f>
        <v>2</v>
      </c>
      <c r="AH4" s="156">
        <f t="shared" ref="AH4:AH67" ca="1" si="15">AE4*VLOOKUP(AG4,$AN$2:$AO$8,2)</f>
        <v>59.5</v>
      </c>
      <c r="AI4" s="120">
        <f t="shared" ref="AI4:AI67" ca="1" si="16">_xlfn.NORM.INV(RAND(),AH4,AH4*$AM$1)</f>
        <v>64.264479098424317</v>
      </c>
      <c r="AJ4" s="157">
        <f t="shared" ref="AJ4:AJ67" ca="1" si="17">INT(AI4)</f>
        <v>64</v>
      </c>
      <c r="AK4" s="86"/>
      <c r="AL4" s="87"/>
      <c r="AM4" s="86"/>
      <c r="AN4" s="86">
        <v>3</v>
      </c>
      <c r="AO4" s="95">
        <f t="shared" si="7"/>
        <v>0.75</v>
      </c>
    </row>
    <row r="5" spans="1:43" ht="16.5" x14ac:dyDescent="0.3">
      <c r="A5" s="9">
        <v>3</v>
      </c>
      <c r="B5" s="110">
        <f t="shared" ca="1" si="3"/>
        <v>90</v>
      </c>
      <c r="C5" s="111">
        <f t="shared" ca="1" si="8"/>
        <v>52</v>
      </c>
      <c r="D5" s="112">
        <f t="shared" ca="1" si="9"/>
        <v>81</v>
      </c>
      <c r="E5" s="113"/>
      <c r="F5" s="114" t="str">
        <f t="shared" ca="1" si="4"/>
        <v>210 - 280</v>
      </c>
      <c r="G5" s="115">
        <f t="shared" ca="1" si="10"/>
        <v>210</v>
      </c>
      <c r="H5" s="116">
        <f t="shared" ca="1" si="0"/>
        <v>280</v>
      </c>
      <c r="I5" s="117">
        <f t="shared" ca="1" si="5"/>
        <v>51</v>
      </c>
      <c r="J5" s="117">
        <f t="shared" ca="1" si="11"/>
        <v>8</v>
      </c>
      <c r="K5" s="118">
        <f t="shared" ca="1" si="1"/>
        <v>0.10666666666666667</v>
      </c>
      <c r="L5" s="119">
        <f t="shared" ca="1" si="2"/>
        <v>0.68</v>
      </c>
      <c r="N5" s="130" t="s">
        <v>14</v>
      </c>
      <c r="O5" s="133">
        <f ca="1">MIN(B$3:B$77)</f>
        <v>33</v>
      </c>
      <c r="P5" s="133">
        <f ca="1">MIN(C$3:C$77)</f>
        <v>33</v>
      </c>
      <c r="Q5" s="133">
        <f ca="1">MIN(D$3:D$77)</f>
        <v>33</v>
      </c>
      <c r="V5" s="95" t="s">
        <v>104</v>
      </c>
      <c r="Y5" s="95">
        <f ca="1">ROUNDUP(O4/Y3,0)</f>
        <v>11</v>
      </c>
      <c r="AB5" s="86">
        <f t="shared" ca="1" si="6"/>
        <v>0.46681037034148276</v>
      </c>
      <c r="AC5" s="98">
        <f ca="1">Sheet2!A4</f>
        <v>5</v>
      </c>
      <c r="AD5" s="98">
        <v>3</v>
      </c>
      <c r="AE5" s="98">
        <f t="shared" ca="1" si="12"/>
        <v>126</v>
      </c>
      <c r="AF5" s="98">
        <f t="shared" ca="1" si="13"/>
        <v>134.3251907158257</v>
      </c>
      <c r="AG5" s="98">
        <f t="shared" si="14"/>
        <v>3</v>
      </c>
      <c r="AH5" s="156">
        <f t="shared" ca="1" si="15"/>
        <v>94.5</v>
      </c>
      <c r="AI5" s="120">
        <f t="shared" ca="1" si="16"/>
        <v>81.832296457983617</v>
      </c>
      <c r="AJ5" s="157">
        <f t="shared" ca="1" si="17"/>
        <v>81</v>
      </c>
      <c r="AK5" s="86"/>
      <c r="AL5" s="87"/>
      <c r="AM5" s="86"/>
      <c r="AN5" s="86">
        <v>4</v>
      </c>
      <c r="AO5" s="95">
        <f t="shared" si="7"/>
        <v>1</v>
      </c>
    </row>
    <row r="6" spans="1:43" ht="16.5" x14ac:dyDescent="0.3">
      <c r="A6" s="9">
        <v>4</v>
      </c>
      <c r="B6" s="110">
        <f t="shared" ca="1" si="3"/>
        <v>163</v>
      </c>
      <c r="C6" s="111">
        <f t="shared" ca="1" si="8"/>
        <v>35</v>
      </c>
      <c r="D6" s="112">
        <f t="shared" ca="1" si="9"/>
        <v>151</v>
      </c>
      <c r="E6" s="113"/>
      <c r="F6" s="114" t="str">
        <f t="shared" ca="1" si="4"/>
        <v>280 - 350</v>
      </c>
      <c r="G6" s="115">
        <f t="shared" ca="1" si="10"/>
        <v>280</v>
      </c>
      <c r="H6" s="116">
        <f t="shared" ca="1" si="0"/>
        <v>350</v>
      </c>
      <c r="I6" s="117">
        <f t="shared" ca="1" si="5"/>
        <v>58</v>
      </c>
      <c r="J6" s="117">
        <f t="shared" ca="1" si="11"/>
        <v>7</v>
      </c>
      <c r="K6" s="118">
        <f t="shared" ca="1" si="1"/>
        <v>9.3333333333333338E-2</v>
      </c>
      <c r="L6" s="119">
        <f t="shared" ca="1" si="2"/>
        <v>0.77333333333333332</v>
      </c>
      <c r="N6" s="130" t="s">
        <v>5</v>
      </c>
      <c r="O6" s="133">
        <f ca="1">O4-O5</f>
        <v>671</v>
      </c>
      <c r="P6" s="133">
        <f ca="1">P4-P5</f>
        <v>671</v>
      </c>
      <c r="Q6" s="133">
        <f ca="1">Q4-Q5</f>
        <v>671</v>
      </c>
      <c r="V6" s="103" t="s">
        <v>108</v>
      </c>
      <c r="W6" s="103"/>
      <c r="X6" s="103"/>
      <c r="Y6" s="95">
        <f ca="1">Y5*Y3</f>
        <v>770</v>
      </c>
      <c r="AB6" s="86">
        <f t="shared" ca="1" si="6"/>
        <v>0.88415573824640092</v>
      </c>
      <c r="AC6" s="98">
        <f ca="1">Sheet2!A5</f>
        <v>2</v>
      </c>
      <c r="AD6" s="98">
        <v>4</v>
      </c>
      <c r="AE6" s="98">
        <f t="shared" ca="1" si="12"/>
        <v>133</v>
      </c>
      <c r="AF6" s="98">
        <f t="shared" ca="1" si="13"/>
        <v>122.5926583465554</v>
      </c>
      <c r="AG6" s="98">
        <f t="shared" si="14"/>
        <v>4</v>
      </c>
      <c r="AH6" s="156">
        <f t="shared" ca="1" si="15"/>
        <v>133</v>
      </c>
      <c r="AI6" s="120">
        <f t="shared" ca="1" si="16"/>
        <v>151.1371760523713</v>
      </c>
      <c r="AJ6" s="157">
        <f t="shared" ca="1" si="17"/>
        <v>151</v>
      </c>
      <c r="AK6" s="86"/>
      <c r="AL6" s="87"/>
      <c r="AM6" s="86"/>
      <c r="AN6" s="86">
        <v>5</v>
      </c>
      <c r="AO6" s="95">
        <f t="shared" si="7"/>
        <v>0.75</v>
      </c>
    </row>
    <row r="7" spans="1:43" ht="16.5" x14ac:dyDescent="0.3">
      <c r="A7" s="9">
        <v>5</v>
      </c>
      <c r="B7" s="110">
        <f t="shared" ca="1" si="3"/>
        <v>133</v>
      </c>
      <c r="C7" s="111">
        <f t="shared" ca="1" si="8"/>
        <v>46</v>
      </c>
      <c r="D7" s="112">
        <f t="shared" ca="1" si="9"/>
        <v>112</v>
      </c>
      <c r="E7" s="113"/>
      <c r="F7" s="114" t="str">
        <f t="shared" ca="1" si="4"/>
        <v>350 - 420</v>
      </c>
      <c r="G7" s="115">
        <f t="shared" ca="1" si="10"/>
        <v>350</v>
      </c>
      <c r="H7" s="116">
        <f t="shared" ca="1" si="0"/>
        <v>420</v>
      </c>
      <c r="I7" s="117">
        <f t="shared" ca="1" si="5"/>
        <v>66</v>
      </c>
      <c r="J7" s="117">
        <f t="shared" ca="1" si="11"/>
        <v>8</v>
      </c>
      <c r="K7" s="118">
        <f t="shared" ca="1" si="1"/>
        <v>0.10666666666666667</v>
      </c>
      <c r="L7" s="119">
        <f t="shared" ca="1" si="2"/>
        <v>0.88</v>
      </c>
      <c r="N7" s="130" t="s">
        <v>15</v>
      </c>
      <c r="O7" s="133">
        <f ca="1">_xlfn.STDEV.S(B$3:B$77)</f>
        <v>148.6925699568084</v>
      </c>
      <c r="P7" s="133">
        <f ca="1">_xlfn.STDEV.S(C$3:C$77)</f>
        <v>148.6925699568084</v>
      </c>
      <c r="Q7" s="133">
        <f ca="1">_xlfn.STDEV.S(D$3:D$77)</f>
        <v>148.6925699568084</v>
      </c>
      <c r="AB7" s="86">
        <f t="shared" ca="1" si="6"/>
        <v>0.23876062243396712</v>
      </c>
      <c r="AC7" s="98">
        <f ca="1">Sheet2!A6</f>
        <v>4</v>
      </c>
      <c r="AD7" s="98">
        <v>5</v>
      </c>
      <c r="AE7" s="98">
        <f t="shared" ca="1" si="12"/>
        <v>140</v>
      </c>
      <c r="AF7" s="98">
        <f t="shared" ca="1" si="13"/>
        <v>135.03596573092804</v>
      </c>
      <c r="AG7" s="98">
        <f t="shared" si="14"/>
        <v>5</v>
      </c>
      <c r="AH7" s="156">
        <f t="shared" ca="1" si="15"/>
        <v>105</v>
      </c>
      <c r="AI7" s="120">
        <f t="shared" ca="1" si="16"/>
        <v>112.82126917988253</v>
      </c>
      <c r="AJ7" s="157">
        <f t="shared" ca="1" si="17"/>
        <v>112</v>
      </c>
      <c r="AK7" s="86"/>
      <c r="AL7" s="87"/>
      <c r="AM7" s="86"/>
      <c r="AN7" s="86">
        <v>6</v>
      </c>
      <c r="AO7" s="95">
        <f t="shared" si="7"/>
        <v>0.5</v>
      </c>
    </row>
    <row r="8" spans="1:43" ht="16.5" x14ac:dyDescent="0.3">
      <c r="A8" s="9">
        <v>6</v>
      </c>
      <c r="B8" s="110">
        <f t="shared" ca="1" si="3"/>
        <v>43</v>
      </c>
      <c r="C8" s="111">
        <f t="shared" ca="1" si="8"/>
        <v>54</v>
      </c>
      <c r="D8" s="112">
        <f t="shared" ca="1" si="9"/>
        <v>78</v>
      </c>
      <c r="E8" s="113"/>
      <c r="F8" s="114" t="str">
        <f t="shared" ca="1" si="4"/>
        <v>420 - 490</v>
      </c>
      <c r="G8" s="115">
        <f t="shared" ca="1" si="10"/>
        <v>420</v>
      </c>
      <c r="H8" s="116">
        <f t="shared" ca="1" si="0"/>
        <v>490</v>
      </c>
      <c r="I8" s="117">
        <f t="shared" ca="1" si="5"/>
        <v>73</v>
      </c>
      <c r="J8" s="117">
        <f t="shared" ca="1" si="11"/>
        <v>7</v>
      </c>
      <c r="K8" s="118">
        <f t="shared" ca="1" si="1"/>
        <v>9.3333333333333338E-2</v>
      </c>
      <c r="L8" s="119">
        <f t="shared" ca="1" si="2"/>
        <v>0.97333333333333338</v>
      </c>
      <c r="N8" s="130" t="s">
        <v>16</v>
      </c>
      <c r="O8" s="133">
        <f ca="1">O7/O2</f>
        <v>0.66766106368680056</v>
      </c>
      <c r="P8" s="133">
        <f ca="1">P7/P2</f>
        <v>0.66766106368680056</v>
      </c>
      <c r="Q8" s="133">
        <f ca="1">Q7/Q2</f>
        <v>0.66766106368680056</v>
      </c>
      <c r="AB8" s="86">
        <f t="shared" ca="1" si="6"/>
        <v>0.86234136123311056</v>
      </c>
      <c r="AC8" s="98">
        <f ca="1">Sheet2!A7</f>
        <v>6</v>
      </c>
      <c r="AD8" s="98">
        <v>6</v>
      </c>
      <c r="AE8" s="98">
        <f t="shared" ca="1" si="12"/>
        <v>147</v>
      </c>
      <c r="AF8" s="98">
        <f t="shared" ca="1" si="13"/>
        <v>142.75926281636873</v>
      </c>
      <c r="AG8" s="98">
        <f t="shared" si="14"/>
        <v>6</v>
      </c>
      <c r="AH8" s="156">
        <f t="shared" ca="1" si="15"/>
        <v>73.5</v>
      </c>
      <c r="AI8" s="120">
        <f t="shared" ca="1" si="16"/>
        <v>78.93056523233335</v>
      </c>
      <c r="AJ8" s="157">
        <f t="shared" ca="1" si="17"/>
        <v>78</v>
      </c>
      <c r="AK8" s="86"/>
      <c r="AL8" s="87"/>
      <c r="AM8" s="86"/>
      <c r="AN8" s="86">
        <v>7</v>
      </c>
      <c r="AO8" s="95">
        <f t="shared" si="7"/>
        <v>0.25</v>
      </c>
    </row>
    <row r="9" spans="1:43" ht="16.5" x14ac:dyDescent="0.3">
      <c r="A9" s="9">
        <v>7</v>
      </c>
      <c r="B9" s="110">
        <f t="shared" ca="1" si="3"/>
        <v>382</v>
      </c>
      <c r="C9" s="111">
        <f t="shared" ca="1" si="8"/>
        <v>78</v>
      </c>
      <c r="D9" s="112">
        <f t="shared" ca="1" si="9"/>
        <v>33</v>
      </c>
      <c r="E9" s="113"/>
      <c r="F9" s="114" t="str">
        <f t="shared" ca="1" si="4"/>
        <v>490 - 560</v>
      </c>
      <c r="G9" s="115">
        <f t="shared" ca="1" si="10"/>
        <v>490</v>
      </c>
      <c r="H9" s="116">
        <f t="shared" ca="1" si="0"/>
        <v>560</v>
      </c>
      <c r="I9" s="117">
        <f t="shared" ca="1" si="5"/>
        <v>73</v>
      </c>
      <c r="J9" s="117">
        <f t="shared" ca="1" si="11"/>
        <v>0</v>
      </c>
      <c r="K9" s="118">
        <f t="shared" ca="1" si="1"/>
        <v>0</v>
      </c>
      <c r="L9" s="119">
        <f t="shared" ca="1" si="2"/>
        <v>0.97333333333333338</v>
      </c>
      <c r="N9" s="154" t="s">
        <v>103</v>
      </c>
      <c r="O9" s="155">
        <f ca="1">O2/O3</f>
        <v>1.172140350877193</v>
      </c>
      <c r="P9" s="155">
        <f t="shared" ref="P9:Q9" ca="1" si="18">P2/P3</f>
        <v>1.172140350877193</v>
      </c>
      <c r="Q9" s="155">
        <f t="shared" ca="1" si="18"/>
        <v>1.172140350877193</v>
      </c>
      <c r="AB9" s="86">
        <f t="shared" ca="1" si="6"/>
        <v>0.38876535727328354</v>
      </c>
      <c r="AC9" s="98">
        <f ca="1">Sheet2!A8</f>
        <v>10</v>
      </c>
      <c r="AD9" s="98">
        <v>7</v>
      </c>
      <c r="AE9" s="98">
        <f t="shared" ca="1" si="12"/>
        <v>154</v>
      </c>
      <c r="AF9" s="98">
        <f t="shared" ca="1" si="13"/>
        <v>147.2581022447855</v>
      </c>
      <c r="AG9" s="98">
        <f t="shared" si="14"/>
        <v>7</v>
      </c>
      <c r="AH9" s="156">
        <f t="shared" ca="1" si="15"/>
        <v>38.5</v>
      </c>
      <c r="AI9" s="120">
        <f t="shared" ca="1" si="16"/>
        <v>33.11478081123466</v>
      </c>
      <c r="AJ9" s="157">
        <f t="shared" ca="1" si="17"/>
        <v>33</v>
      </c>
      <c r="AK9" s="86"/>
      <c r="AL9" s="87"/>
      <c r="AM9" s="86"/>
      <c r="AN9" s="86"/>
    </row>
    <row r="10" spans="1:43" ht="17.25" thickBot="1" x14ac:dyDescent="0.35">
      <c r="A10" s="9">
        <v>8</v>
      </c>
      <c r="B10" s="110">
        <f t="shared" ca="1" si="3"/>
        <v>428</v>
      </c>
      <c r="C10" s="111">
        <f t="shared" ca="1" si="8"/>
        <v>59</v>
      </c>
      <c r="D10" s="112">
        <f t="shared" ca="1" si="9"/>
        <v>54</v>
      </c>
      <c r="E10" s="113"/>
      <c r="F10" s="114" t="str">
        <f t="shared" ca="1" si="4"/>
        <v>560 - 630</v>
      </c>
      <c r="G10" s="115">
        <f t="shared" ca="1" si="10"/>
        <v>560</v>
      </c>
      <c r="H10" s="116">
        <f t="shared" ca="1" si="0"/>
        <v>630</v>
      </c>
      <c r="I10" s="117">
        <f t="shared" ca="1" si="5"/>
        <v>73</v>
      </c>
      <c r="J10" s="117">
        <f t="shared" ca="1" si="11"/>
        <v>0</v>
      </c>
      <c r="K10" s="118">
        <f t="shared" ca="1" si="1"/>
        <v>0</v>
      </c>
      <c r="L10" s="119">
        <f t="shared" ca="1" si="2"/>
        <v>0.97333333333333338</v>
      </c>
      <c r="N10" s="131" t="s">
        <v>94</v>
      </c>
      <c r="O10" s="134">
        <f ca="1">O6/O2</f>
        <v>3.0129318086571275</v>
      </c>
      <c r="P10" s="134">
        <f ca="1">P6/P2</f>
        <v>3.0129318086571275</v>
      </c>
      <c r="Q10" s="134">
        <f ca="1">Q6/Q2</f>
        <v>3.0129318086571275</v>
      </c>
      <c r="AB10" s="86">
        <f t="shared" ca="1" si="6"/>
        <v>0.14814572291834183</v>
      </c>
      <c r="AC10" s="98">
        <f ca="1">Sheet2!A9</f>
        <v>7</v>
      </c>
      <c r="AD10" s="98">
        <v>8</v>
      </c>
      <c r="AE10" s="98">
        <f t="shared" ca="1" si="12"/>
        <v>161</v>
      </c>
      <c r="AF10" s="98">
        <f t="shared" ca="1" si="13"/>
        <v>146.18971419139282</v>
      </c>
      <c r="AG10" s="98">
        <f t="shared" si="14"/>
        <v>1</v>
      </c>
      <c r="AH10" s="156">
        <f t="shared" ca="1" si="15"/>
        <v>40.25</v>
      </c>
      <c r="AI10" s="120">
        <f t="shared" ca="1" si="16"/>
        <v>54.767712908668152</v>
      </c>
      <c r="AJ10" s="157">
        <f t="shared" ca="1" si="17"/>
        <v>54</v>
      </c>
      <c r="AK10" s="86"/>
      <c r="AL10" s="87"/>
      <c r="AM10" s="86"/>
      <c r="AN10" s="86"/>
    </row>
    <row r="11" spans="1:43" ht="16.5" x14ac:dyDescent="0.3">
      <c r="A11" s="9">
        <v>9</v>
      </c>
      <c r="B11" s="110">
        <f t="shared" ca="1" si="3"/>
        <v>291</v>
      </c>
      <c r="C11" s="111">
        <f t="shared" ca="1" si="8"/>
        <v>64</v>
      </c>
      <c r="D11" s="112">
        <f t="shared" ca="1" si="9"/>
        <v>89</v>
      </c>
      <c r="E11" s="113"/>
      <c r="F11" s="114" t="str">
        <f t="shared" ca="1" si="4"/>
        <v>630 - 700</v>
      </c>
      <c r="G11" s="115">
        <f t="shared" ca="1" si="10"/>
        <v>630</v>
      </c>
      <c r="H11" s="116">
        <f t="shared" ca="1" si="0"/>
        <v>700</v>
      </c>
      <c r="I11" s="117">
        <f t="shared" ca="1" si="5"/>
        <v>74</v>
      </c>
      <c r="J11" s="117">
        <f t="shared" ca="1" si="11"/>
        <v>1</v>
      </c>
      <c r="K11" s="118">
        <f t="shared" ca="1" si="1"/>
        <v>1.3333333333333334E-2</v>
      </c>
      <c r="L11" s="119">
        <f t="shared" ca="1" si="2"/>
        <v>0.98666666666666669</v>
      </c>
      <c r="AB11" s="86">
        <f t="shared" ca="1" si="6"/>
        <v>0.22832173824243263</v>
      </c>
      <c r="AC11" s="98">
        <f ca="1">Sheet2!A10</f>
        <v>8</v>
      </c>
      <c r="AD11" s="98">
        <v>9</v>
      </c>
      <c r="AE11" s="98">
        <f t="shared" ca="1" si="12"/>
        <v>168</v>
      </c>
      <c r="AF11" s="98">
        <f t="shared" ca="1" si="13"/>
        <v>167.1537208582609</v>
      </c>
      <c r="AG11" s="98">
        <f t="shared" si="14"/>
        <v>2</v>
      </c>
      <c r="AH11" s="156">
        <f t="shared" ca="1" si="15"/>
        <v>84</v>
      </c>
      <c r="AI11" s="120">
        <f t="shared" ca="1" si="16"/>
        <v>89.097993286069794</v>
      </c>
      <c r="AJ11" s="157">
        <f t="shared" ca="1" si="17"/>
        <v>89</v>
      </c>
      <c r="AK11" s="86"/>
      <c r="AL11" s="87"/>
      <c r="AM11" s="86"/>
      <c r="AN11" s="86"/>
    </row>
    <row r="12" spans="1:43" ht="16.5" x14ac:dyDescent="0.3">
      <c r="A12" s="9">
        <v>10</v>
      </c>
      <c r="B12" s="110">
        <f t="shared" ca="1" si="3"/>
        <v>447</v>
      </c>
      <c r="C12" s="111">
        <f t="shared" ca="1" si="8"/>
        <v>70</v>
      </c>
      <c r="D12" s="112">
        <f t="shared" ca="1" si="9"/>
        <v>165</v>
      </c>
      <c r="E12" s="113"/>
      <c r="F12" s="114" t="str">
        <f t="shared" ca="1" si="4"/>
        <v>700 - 770</v>
      </c>
      <c r="G12" s="115">
        <f t="shared" ca="1" si="10"/>
        <v>700</v>
      </c>
      <c r="H12" s="116">
        <f t="shared" ca="1" si="0"/>
        <v>770</v>
      </c>
      <c r="I12" s="117">
        <f t="shared" ca="1" si="5"/>
        <v>75</v>
      </c>
      <c r="J12" s="117">
        <f t="shared" ca="1" si="11"/>
        <v>1</v>
      </c>
      <c r="K12" s="118">
        <f t="shared" ca="1" si="1"/>
        <v>1.3333333333333334E-2</v>
      </c>
      <c r="L12" s="119">
        <f t="shared" ca="1" si="2"/>
        <v>1</v>
      </c>
      <c r="AB12" s="86">
        <f t="shared" ca="1" si="6"/>
        <v>0.28543155230159289</v>
      </c>
      <c r="AC12" s="98">
        <f ca="1">Sheet2!A11</f>
        <v>9</v>
      </c>
      <c r="AD12" s="98">
        <v>10</v>
      </c>
      <c r="AE12" s="98">
        <f t="shared" ca="1" si="12"/>
        <v>175</v>
      </c>
      <c r="AF12" s="98">
        <f t="shared" ca="1" si="13"/>
        <v>167.10979640330459</v>
      </c>
      <c r="AG12" s="98">
        <f t="shared" si="14"/>
        <v>3</v>
      </c>
      <c r="AH12" s="156">
        <f t="shared" ca="1" si="15"/>
        <v>131.25</v>
      </c>
      <c r="AI12" s="120">
        <f t="shared" ca="1" si="16"/>
        <v>165.47865516884787</v>
      </c>
      <c r="AJ12" s="157">
        <f t="shared" ca="1" si="17"/>
        <v>165</v>
      </c>
      <c r="AK12" s="86"/>
      <c r="AL12" s="87"/>
      <c r="AM12" s="86"/>
      <c r="AN12" s="86"/>
    </row>
    <row r="13" spans="1:43" ht="16.5" x14ac:dyDescent="0.3">
      <c r="A13" s="9">
        <v>11</v>
      </c>
      <c r="B13" s="110">
        <f t="shared" ca="1" si="3"/>
        <v>208</v>
      </c>
      <c r="C13" s="111">
        <f t="shared" ca="1" si="8"/>
        <v>83</v>
      </c>
      <c r="D13" s="112">
        <f t="shared" ca="1" si="9"/>
        <v>190</v>
      </c>
      <c r="E13" s="113"/>
      <c r="F13" s="114" t="str">
        <f t="shared" ca="1" si="4"/>
        <v>770 - 840</v>
      </c>
      <c r="G13" s="115">
        <f t="shared" ca="1" si="10"/>
        <v>770</v>
      </c>
      <c r="H13" s="116">
        <f t="shared" ca="1" si="0"/>
        <v>840</v>
      </c>
      <c r="I13" s="117">
        <f t="shared" ca="1" si="5"/>
        <v>75</v>
      </c>
      <c r="J13" s="117">
        <f t="shared" ca="1" si="11"/>
        <v>0</v>
      </c>
      <c r="K13" s="118">
        <f t="shared" ca="1" si="1"/>
        <v>0</v>
      </c>
      <c r="L13" s="119">
        <f t="shared" ca="1" si="2"/>
        <v>1</v>
      </c>
      <c r="AB13" s="86">
        <f t="shared" ca="1" si="6"/>
        <v>0.15418622988580222</v>
      </c>
      <c r="AC13" s="98">
        <f ca="1">Sheet2!A12</f>
        <v>12</v>
      </c>
      <c r="AD13" s="98">
        <v>11</v>
      </c>
      <c r="AE13" s="98">
        <f t="shared" ca="1" si="12"/>
        <v>182</v>
      </c>
      <c r="AF13" s="98">
        <f t="shared" ca="1" si="13"/>
        <v>182.39933717388823</v>
      </c>
      <c r="AG13" s="98">
        <f t="shared" si="14"/>
        <v>4</v>
      </c>
      <c r="AH13" s="156">
        <f t="shared" ca="1" si="15"/>
        <v>182</v>
      </c>
      <c r="AI13" s="120">
        <f t="shared" ca="1" si="16"/>
        <v>190.66733991310639</v>
      </c>
      <c r="AJ13" s="157">
        <f t="shared" ca="1" si="17"/>
        <v>190</v>
      </c>
      <c r="AK13" s="86"/>
      <c r="AL13" s="87"/>
      <c r="AM13" s="86"/>
      <c r="AN13" s="86"/>
    </row>
    <row r="14" spans="1:43" ht="17.25" thickBot="1" x14ac:dyDescent="0.35">
      <c r="A14" s="9">
        <v>12</v>
      </c>
      <c r="B14" s="110">
        <f t="shared" ca="1" si="3"/>
        <v>78</v>
      </c>
      <c r="C14" s="111">
        <f t="shared" ca="1" si="8"/>
        <v>81</v>
      </c>
      <c r="D14" s="112">
        <f t="shared" ca="1" si="9"/>
        <v>163</v>
      </c>
      <c r="E14" s="113"/>
      <c r="F14" s="121" t="str">
        <f t="shared" ca="1" si="4"/>
        <v>840 - 910</v>
      </c>
      <c r="G14" s="122">
        <f ca="1">H13</f>
        <v>840</v>
      </c>
      <c r="H14" s="123">
        <f t="shared" ca="1" si="0"/>
        <v>910</v>
      </c>
      <c r="I14" s="124">
        <f t="shared" ca="1" si="5"/>
        <v>75</v>
      </c>
      <c r="J14" s="124">
        <f t="shared" ca="1" si="11"/>
        <v>0</v>
      </c>
      <c r="K14" s="125">
        <f t="shared" ca="1" si="1"/>
        <v>0</v>
      </c>
      <c r="L14" s="126">
        <f t="shared" ca="1" si="2"/>
        <v>1</v>
      </c>
      <c r="AB14" s="86">
        <f t="shared" ca="1" si="6"/>
        <v>0.95109540651278701</v>
      </c>
      <c r="AC14" s="98">
        <f ca="1">Sheet2!A13</f>
        <v>11</v>
      </c>
      <c r="AD14" s="98">
        <v>12</v>
      </c>
      <c r="AE14" s="98">
        <f t="shared" ca="1" si="12"/>
        <v>189</v>
      </c>
      <c r="AF14" s="98">
        <f t="shared" ca="1" si="13"/>
        <v>174.90216758367441</v>
      </c>
      <c r="AG14" s="98">
        <f t="shared" si="14"/>
        <v>5</v>
      </c>
      <c r="AH14" s="156">
        <f t="shared" ca="1" si="15"/>
        <v>141.75</v>
      </c>
      <c r="AI14" s="120">
        <f t="shared" ca="1" si="16"/>
        <v>163.52231244110448</v>
      </c>
      <c r="AJ14" s="157">
        <f t="shared" ca="1" si="17"/>
        <v>163</v>
      </c>
      <c r="AK14" s="86"/>
      <c r="AL14" s="87"/>
      <c r="AM14" s="86"/>
      <c r="AN14" s="86"/>
    </row>
    <row r="15" spans="1:43" ht="16.5" x14ac:dyDescent="0.3">
      <c r="A15" s="9">
        <v>13</v>
      </c>
      <c r="B15" s="110">
        <f t="shared" ca="1" si="3"/>
        <v>190</v>
      </c>
      <c r="C15" s="111">
        <f t="shared" ca="1" si="8"/>
        <v>84</v>
      </c>
      <c r="D15" s="112">
        <f t="shared" ca="1" si="9"/>
        <v>91</v>
      </c>
      <c r="E15" s="113"/>
      <c r="F15" s="127"/>
      <c r="G15" s="117"/>
      <c r="H15" s="117"/>
      <c r="I15" s="117"/>
      <c r="J15" s="117">
        <f ca="1">SUM(J2:J14)</f>
        <v>75</v>
      </c>
      <c r="K15" s="118">
        <f ca="1">SUM(K2:K14)</f>
        <v>1.0000000000000002</v>
      </c>
      <c r="L15" s="118"/>
      <c r="AB15" s="86">
        <f t="shared" ca="1" si="6"/>
        <v>0.88478542125139847</v>
      </c>
      <c r="AC15" s="98">
        <f ca="1">Sheet2!A14</f>
        <v>13</v>
      </c>
      <c r="AD15" s="98">
        <v>13</v>
      </c>
      <c r="AE15" s="98">
        <f t="shared" ca="1" si="12"/>
        <v>196</v>
      </c>
      <c r="AF15" s="98">
        <f t="shared" ca="1" si="13"/>
        <v>186.538380270213</v>
      </c>
      <c r="AG15" s="98">
        <f t="shared" si="14"/>
        <v>6</v>
      </c>
      <c r="AH15" s="156">
        <f t="shared" ca="1" si="15"/>
        <v>98</v>
      </c>
      <c r="AI15" s="120">
        <f t="shared" ca="1" si="16"/>
        <v>91.401860794267009</v>
      </c>
      <c r="AJ15" s="157">
        <f t="shared" ca="1" si="17"/>
        <v>91</v>
      </c>
      <c r="AK15" s="86"/>
      <c r="AL15" s="87"/>
      <c r="AM15" s="86"/>
      <c r="AN15" s="86"/>
    </row>
    <row r="16" spans="1:43" ht="16.5" x14ac:dyDescent="0.3">
      <c r="A16" s="9">
        <v>14</v>
      </c>
      <c r="B16" s="110">
        <f t="shared" ca="1" si="3"/>
        <v>290</v>
      </c>
      <c r="C16" s="111">
        <f t="shared" ca="1" si="8"/>
        <v>90</v>
      </c>
      <c r="D16" s="112">
        <f t="shared" ca="1" si="9"/>
        <v>43</v>
      </c>
      <c r="E16" s="113"/>
      <c r="F16" s="152"/>
      <c r="G16" s="152"/>
      <c r="H16" s="152"/>
      <c r="I16" s="152"/>
      <c r="J16" s="103"/>
      <c r="K16" s="103"/>
      <c r="L16" s="152"/>
      <c r="M16" s="103"/>
      <c r="N16" s="103"/>
      <c r="Q16" s="103"/>
      <c r="R16" s="103"/>
      <c r="S16" s="103"/>
      <c r="T16" s="103"/>
      <c r="Y16" s="103"/>
      <c r="Z16" s="103"/>
      <c r="AB16" s="86">
        <f t="shared" ca="1" si="6"/>
        <v>0.42758586563526135</v>
      </c>
      <c r="AC16" s="98">
        <f ca="1">Sheet2!A15</f>
        <v>15</v>
      </c>
      <c r="AD16" s="98">
        <v>14</v>
      </c>
      <c r="AE16" s="98">
        <f t="shared" ca="1" si="12"/>
        <v>203</v>
      </c>
      <c r="AF16" s="98">
        <f t="shared" ca="1" si="13"/>
        <v>185.39681069433007</v>
      </c>
      <c r="AG16" s="98">
        <f t="shared" si="14"/>
        <v>7</v>
      </c>
      <c r="AH16" s="156">
        <f t="shared" ca="1" si="15"/>
        <v>50.75</v>
      </c>
      <c r="AI16" s="120">
        <f t="shared" ca="1" si="16"/>
        <v>43.796989849376317</v>
      </c>
      <c r="AJ16" s="157">
        <f t="shared" ca="1" si="17"/>
        <v>43</v>
      </c>
      <c r="AK16" s="86"/>
      <c r="AL16" s="87"/>
      <c r="AM16" s="86"/>
      <c r="AN16" s="86"/>
    </row>
    <row r="17" spans="1:40" ht="16.5" x14ac:dyDescent="0.3">
      <c r="A17" s="9">
        <v>15</v>
      </c>
      <c r="B17" s="110">
        <f t="shared" ca="1" si="3"/>
        <v>479</v>
      </c>
      <c r="C17" s="111">
        <f t="shared" ca="1" si="8"/>
        <v>89</v>
      </c>
      <c r="D17" s="112">
        <f t="shared" ca="1" si="9"/>
        <v>59</v>
      </c>
      <c r="E17" s="113"/>
      <c r="F17" s="103"/>
      <c r="G17" s="103"/>
      <c r="H17" s="103"/>
      <c r="I17" s="103"/>
      <c r="J17" s="153"/>
      <c r="K17" s="153"/>
      <c r="L17" s="103"/>
      <c r="M17" s="103"/>
      <c r="N17" s="103"/>
      <c r="Q17" s="103"/>
      <c r="R17" s="103"/>
      <c r="S17" s="103"/>
      <c r="T17" s="103"/>
      <c r="Y17" s="103"/>
      <c r="Z17" s="103"/>
      <c r="AB17" s="86">
        <f t="shared" ca="1" si="6"/>
        <v>0.22725027914206575</v>
      </c>
      <c r="AC17" s="98">
        <f ca="1">Sheet2!A16</f>
        <v>14</v>
      </c>
      <c r="AD17" s="98">
        <v>15</v>
      </c>
      <c r="AE17" s="98">
        <f t="shared" ca="1" si="12"/>
        <v>210</v>
      </c>
      <c r="AF17" s="98">
        <f t="shared" ca="1" si="13"/>
        <v>201.25217166593558</v>
      </c>
      <c r="AG17" s="98">
        <f t="shared" si="14"/>
        <v>1</v>
      </c>
      <c r="AH17" s="156">
        <f t="shared" ca="1" si="15"/>
        <v>52.5</v>
      </c>
      <c r="AI17" s="120">
        <f t="shared" ca="1" si="16"/>
        <v>59.621859547149093</v>
      </c>
      <c r="AJ17" s="157">
        <f t="shared" ca="1" si="17"/>
        <v>59</v>
      </c>
      <c r="AK17" s="86"/>
      <c r="AL17" s="87"/>
      <c r="AM17" s="86"/>
      <c r="AN17" s="86"/>
    </row>
    <row r="18" spans="1:40" ht="16.5" x14ac:dyDescent="0.3">
      <c r="A18" s="9">
        <v>16</v>
      </c>
      <c r="B18" s="110">
        <f t="shared" ca="1" si="3"/>
        <v>205</v>
      </c>
      <c r="C18" s="111">
        <f t="shared" ca="1" si="8"/>
        <v>107</v>
      </c>
      <c r="D18" s="112">
        <f t="shared" ca="1" si="9"/>
        <v>84</v>
      </c>
      <c r="E18" s="113"/>
      <c r="F18" s="103"/>
      <c r="G18" s="103"/>
      <c r="H18" s="103"/>
      <c r="I18" s="103"/>
      <c r="J18" s="103"/>
      <c r="K18" s="103"/>
      <c r="L18" s="103"/>
      <c r="M18" s="103"/>
      <c r="N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B18" s="86">
        <f t="shared" ca="1" si="6"/>
        <v>0.32053208466065342</v>
      </c>
      <c r="AC18" s="98">
        <f ca="1">Sheet2!A17</f>
        <v>20</v>
      </c>
      <c r="AD18" s="98">
        <v>16</v>
      </c>
      <c r="AE18" s="98">
        <f t="shared" ca="1" si="12"/>
        <v>217</v>
      </c>
      <c r="AF18" s="98">
        <f t="shared" ca="1" si="13"/>
        <v>220.81219373892193</v>
      </c>
      <c r="AG18" s="98">
        <f t="shared" si="14"/>
        <v>2</v>
      </c>
      <c r="AH18" s="156">
        <f t="shared" ca="1" si="15"/>
        <v>108.5</v>
      </c>
      <c r="AI18" s="120">
        <f t="shared" ca="1" si="16"/>
        <v>84.306354859126074</v>
      </c>
      <c r="AJ18" s="157">
        <f t="shared" ca="1" si="17"/>
        <v>84</v>
      </c>
      <c r="AK18" s="86"/>
      <c r="AL18" s="87"/>
      <c r="AM18" s="86"/>
      <c r="AN18" s="86"/>
    </row>
    <row r="19" spans="1:40" ht="16.5" x14ac:dyDescent="0.3">
      <c r="A19" s="9">
        <v>17</v>
      </c>
      <c r="B19" s="110">
        <f t="shared" ca="1" si="3"/>
        <v>81</v>
      </c>
      <c r="C19" s="111">
        <f t="shared" ca="1" si="8"/>
        <v>92</v>
      </c>
      <c r="D19" s="112">
        <f t="shared" ca="1" si="9"/>
        <v>174</v>
      </c>
      <c r="E19" s="11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B19" s="86">
        <f t="shared" ca="1" si="6"/>
        <v>0.98356762564969957</v>
      </c>
      <c r="AC19" s="98">
        <f ca="1">Sheet2!A18</f>
        <v>17</v>
      </c>
      <c r="AD19" s="98">
        <v>17</v>
      </c>
      <c r="AE19" s="98">
        <f t="shared" ca="1" si="12"/>
        <v>224</v>
      </c>
      <c r="AF19" s="98">
        <f t="shared" ca="1" si="13"/>
        <v>237.34081116655165</v>
      </c>
      <c r="AG19" s="98">
        <f t="shared" si="14"/>
        <v>3</v>
      </c>
      <c r="AH19" s="156">
        <f t="shared" ca="1" si="15"/>
        <v>168</v>
      </c>
      <c r="AI19" s="120">
        <f t="shared" ca="1" si="16"/>
        <v>174.93177425368188</v>
      </c>
      <c r="AJ19" s="157">
        <f t="shared" ca="1" si="17"/>
        <v>174</v>
      </c>
      <c r="AK19" s="86"/>
      <c r="AL19" s="87"/>
      <c r="AM19" s="86"/>
      <c r="AN19" s="86"/>
    </row>
    <row r="20" spans="1:40" ht="16.5" x14ac:dyDescent="0.3">
      <c r="A20" s="9">
        <v>18</v>
      </c>
      <c r="B20" s="110">
        <f t="shared" ca="1" si="3"/>
        <v>126</v>
      </c>
      <c r="C20" s="111">
        <f t="shared" ca="1" si="8"/>
        <v>91</v>
      </c>
      <c r="D20" s="112">
        <f t="shared" ca="1" si="9"/>
        <v>308</v>
      </c>
      <c r="E20" s="11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B20" s="86">
        <f t="shared" ca="1" si="6"/>
        <v>0.71283022767039772</v>
      </c>
      <c r="AC20" s="98">
        <f ca="1">Sheet2!A19</f>
        <v>16</v>
      </c>
      <c r="AD20" s="98">
        <v>18</v>
      </c>
      <c r="AE20" s="98">
        <f t="shared" ca="1" si="12"/>
        <v>231</v>
      </c>
      <c r="AF20" s="98">
        <f t="shared" ca="1" si="13"/>
        <v>218.12844465223287</v>
      </c>
      <c r="AG20" s="98">
        <f t="shared" si="14"/>
        <v>4</v>
      </c>
      <c r="AH20" s="156">
        <f t="shared" ca="1" si="15"/>
        <v>231</v>
      </c>
      <c r="AI20" s="120">
        <f t="shared" ca="1" si="16"/>
        <v>308.26659217249403</v>
      </c>
      <c r="AJ20" s="157">
        <f t="shared" ca="1" si="17"/>
        <v>308</v>
      </c>
      <c r="AK20" s="86"/>
      <c r="AL20" s="87"/>
      <c r="AM20" s="86"/>
      <c r="AN20" s="86"/>
    </row>
    <row r="21" spans="1:40" ht="16.5" x14ac:dyDescent="0.3">
      <c r="A21" s="9">
        <v>19</v>
      </c>
      <c r="B21" s="110">
        <f t="shared" ca="1" si="3"/>
        <v>33</v>
      </c>
      <c r="C21" s="111">
        <f t="shared" ca="1" si="8"/>
        <v>101</v>
      </c>
      <c r="D21" s="112">
        <f t="shared" ca="1" si="9"/>
        <v>193</v>
      </c>
      <c r="E21" s="11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B21" s="86">
        <f t="shared" ca="1" si="6"/>
        <v>0.9289449271588488</v>
      </c>
      <c r="AC21" s="98">
        <f ca="1">Sheet2!A20</f>
        <v>19</v>
      </c>
      <c r="AD21" s="98">
        <v>19</v>
      </c>
      <c r="AE21" s="98">
        <f t="shared" ca="1" si="12"/>
        <v>238</v>
      </c>
      <c r="AF21" s="98">
        <f t="shared" ca="1" si="13"/>
        <v>248.53364863413626</v>
      </c>
      <c r="AG21" s="98">
        <f t="shared" si="14"/>
        <v>5</v>
      </c>
      <c r="AH21" s="156">
        <f t="shared" ca="1" si="15"/>
        <v>178.5</v>
      </c>
      <c r="AI21" s="120">
        <f t="shared" ca="1" si="16"/>
        <v>193.29870920870761</v>
      </c>
      <c r="AJ21" s="157">
        <f t="shared" ca="1" si="17"/>
        <v>193</v>
      </c>
      <c r="AK21" s="86"/>
      <c r="AL21" s="87"/>
      <c r="AM21" s="86"/>
      <c r="AN21" s="86"/>
    </row>
    <row r="22" spans="1:40" ht="16.5" x14ac:dyDescent="0.3">
      <c r="A22" s="9">
        <v>20</v>
      </c>
      <c r="B22" s="110">
        <f t="shared" ca="1" si="3"/>
        <v>96</v>
      </c>
      <c r="C22" s="111">
        <f t="shared" ca="1" si="8"/>
        <v>96</v>
      </c>
      <c r="D22" s="112">
        <f t="shared" ca="1" si="9"/>
        <v>107</v>
      </c>
      <c r="E22" s="11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B22" s="86">
        <f t="shared" ca="1" si="6"/>
        <v>7.9127507996357149E-2</v>
      </c>
      <c r="AC22" s="98">
        <f ca="1">Sheet2!A21</f>
        <v>18</v>
      </c>
      <c r="AD22" s="98">
        <v>20</v>
      </c>
      <c r="AE22" s="98">
        <f t="shared" ca="1" si="12"/>
        <v>245</v>
      </c>
      <c r="AF22" s="98">
        <f t="shared" ca="1" si="13"/>
        <v>233.05852770697737</v>
      </c>
      <c r="AG22" s="98">
        <f t="shared" si="14"/>
        <v>6</v>
      </c>
      <c r="AH22" s="156">
        <f t="shared" ca="1" si="15"/>
        <v>122.5</v>
      </c>
      <c r="AI22" s="120">
        <f t="shared" ca="1" si="16"/>
        <v>107.7603162423558</v>
      </c>
      <c r="AJ22" s="157">
        <f t="shared" ca="1" si="17"/>
        <v>107</v>
      </c>
      <c r="AK22" s="86"/>
      <c r="AL22" s="87"/>
      <c r="AM22" s="86"/>
      <c r="AN22" s="86"/>
    </row>
    <row r="23" spans="1:40" ht="16.5" x14ac:dyDescent="0.3">
      <c r="A23" s="9">
        <v>21</v>
      </c>
      <c r="B23" s="110">
        <f t="shared" ca="1" si="3"/>
        <v>125</v>
      </c>
      <c r="C23" s="111">
        <f t="shared" ca="1" si="8"/>
        <v>128</v>
      </c>
      <c r="D23" s="112">
        <f t="shared" ca="1" si="9"/>
        <v>70</v>
      </c>
      <c r="E23" s="11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B23" s="86">
        <f t="shared" ca="1" si="6"/>
        <v>0.39471858493722456</v>
      </c>
      <c r="AC23" s="98">
        <f ca="1">Sheet2!A22</f>
        <v>25</v>
      </c>
      <c r="AD23" s="98">
        <v>21</v>
      </c>
      <c r="AE23" s="98">
        <f t="shared" ca="1" si="12"/>
        <v>252</v>
      </c>
      <c r="AF23" s="98">
        <f t="shared" ca="1" si="13"/>
        <v>242.43921839392365</v>
      </c>
      <c r="AG23" s="98">
        <f t="shared" si="14"/>
        <v>7</v>
      </c>
      <c r="AH23" s="156">
        <f t="shared" ca="1" si="15"/>
        <v>63</v>
      </c>
      <c r="AI23" s="120">
        <f t="shared" ca="1" si="16"/>
        <v>70.106748396888833</v>
      </c>
      <c r="AJ23" s="157">
        <f t="shared" ca="1" si="17"/>
        <v>70</v>
      </c>
      <c r="AK23" s="86"/>
      <c r="AL23" s="87"/>
      <c r="AM23" s="86"/>
      <c r="AN23" s="86"/>
    </row>
    <row r="24" spans="1:40" ht="16.5" x14ac:dyDescent="0.3">
      <c r="A24" s="9">
        <v>22</v>
      </c>
      <c r="B24" s="110">
        <f t="shared" ca="1" si="3"/>
        <v>101</v>
      </c>
      <c r="C24" s="111">
        <f t="shared" ca="1" si="8"/>
        <v>125</v>
      </c>
      <c r="D24" s="112">
        <f t="shared" ca="1" si="9"/>
        <v>52</v>
      </c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B24" s="86">
        <f t="shared" ca="1" si="6"/>
        <v>0.51697274248750358</v>
      </c>
      <c r="AC24" s="98">
        <f ca="1">Sheet2!A23</f>
        <v>23</v>
      </c>
      <c r="AD24" s="98">
        <v>22</v>
      </c>
      <c r="AE24" s="98">
        <f t="shared" ca="1" si="12"/>
        <v>259</v>
      </c>
      <c r="AF24" s="98">
        <f t="shared" ca="1" si="13"/>
        <v>251.03049434985212</v>
      </c>
      <c r="AG24" s="98">
        <f t="shared" si="14"/>
        <v>1</v>
      </c>
      <c r="AH24" s="156">
        <f t="shared" ca="1" si="15"/>
        <v>64.75</v>
      </c>
      <c r="AI24" s="120">
        <f t="shared" ca="1" si="16"/>
        <v>52.972910999435058</v>
      </c>
      <c r="AJ24" s="157">
        <f t="shared" ca="1" si="17"/>
        <v>52</v>
      </c>
      <c r="AK24" s="86"/>
      <c r="AL24" s="87"/>
      <c r="AM24" s="86"/>
      <c r="AN24" s="86"/>
    </row>
    <row r="25" spans="1:40" ht="16.5" x14ac:dyDescent="0.3">
      <c r="A25" s="9">
        <v>23</v>
      </c>
      <c r="B25" s="110">
        <f t="shared" ca="1" si="3"/>
        <v>457</v>
      </c>
      <c r="C25" s="111">
        <f t="shared" ca="1" si="8"/>
        <v>112</v>
      </c>
      <c r="D25" s="112">
        <f t="shared" ca="1" si="9"/>
        <v>126</v>
      </c>
      <c r="E25" s="138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B25" s="86">
        <f t="shared" ca="1" si="6"/>
        <v>5.6248447380318201E-3</v>
      </c>
      <c r="AC25" s="98">
        <f ca="1">Sheet2!A24</f>
        <v>21</v>
      </c>
      <c r="AD25" s="98">
        <v>23</v>
      </c>
      <c r="AE25" s="98">
        <f t="shared" ca="1" si="12"/>
        <v>266</v>
      </c>
      <c r="AF25" s="98">
        <f t="shared" ca="1" si="13"/>
        <v>274.06879217449591</v>
      </c>
      <c r="AG25" s="98">
        <f t="shared" si="14"/>
        <v>2</v>
      </c>
      <c r="AH25" s="156">
        <f t="shared" ca="1" si="15"/>
        <v>133</v>
      </c>
      <c r="AI25" s="120">
        <f t="shared" ca="1" si="16"/>
        <v>126.93161356517153</v>
      </c>
      <c r="AJ25" s="157">
        <f t="shared" ca="1" si="17"/>
        <v>126</v>
      </c>
      <c r="AK25" s="86"/>
      <c r="AL25" s="87"/>
      <c r="AM25" s="86"/>
      <c r="AN25" s="86"/>
    </row>
    <row r="26" spans="1:40" ht="16.5" x14ac:dyDescent="0.3">
      <c r="A26" s="9">
        <v>24</v>
      </c>
      <c r="B26" s="110">
        <f t="shared" ca="1" si="3"/>
        <v>209</v>
      </c>
      <c r="C26" s="111">
        <f t="shared" ca="1" si="8"/>
        <v>123</v>
      </c>
      <c r="D26" s="112">
        <f t="shared" ca="1" si="9"/>
        <v>224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B26" s="86">
        <f t="shared" ca="1" si="6"/>
        <v>0.61772800865021371</v>
      </c>
      <c r="AC26" s="98">
        <f ca="1">Sheet2!A25</f>
        <v>22</v>
      </c>
      <c r="AD26" s="98">
        <v>24</v>
      </c>
      <c r="AE26" s="98">
        <f t="shared" ca="1" si="12"/>
        <v>273</v>
      </c>
      <c r="AF26" s="98">
        <f t="shared" ca="1" si="13"/>
        <v>261.59936827884627</v>
      </c>
      <c r="AG26" s="98">
        <f t="shared" si="14"/>
        <v>3</v>
      </c>
      <c r="AH26" s="156">
        <f t="shared" ca="1" si="15"/>
        <v>204.75</v>
      </c>
      <c r="AI26" s="120">
        <f t="shared" ca="1" si="16"/>
        <v>224.81218922436483</v>
      </c>
      <c r="AJ26" s="157">
        <f t="shared" ca="1" si="17"/>
        <v>224</v>
      </c>
      <c r="AK26" s="86"/>
      <c r="AL26" s="87"/>
      <c r="AM26" s="86"/>
      <c r="AN26" s="86"/>
    </row>
    <row r="27" spans="1:40" ht="16.5" x14ac:dyDescent="0.3">
      <c r="A27" s="9">
        <v>25</v>
      </c>
      <c r="B27" s="110">
        <f t="shared" ca="1" si="3"/>
        <v>174</v>
      </c>
      <c r="C27" s="111">
        <f t="shared" ca="1" si="8"/>
        <v>126</v>
      </c>
      <c r="D27" s="112">
        <f t="shared" ca="1" si="9"/>
        <v>282</v>
      </c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Z27" s="139"/>
      <c r="AA27" s="139"/>
      <c r="AB27" s="86">
        <f t="shared" ca="1" si="6"/>
        <v>0.79337397129179499</v>
      </c>
      <c r="AC27" s="98">
        <f ca="1">Sheet2!A26</f>
        <v>24</v>
      </c>
      <c r="AD27" s="98">
        <v>25</v>
      </c>
      <c r="AE27" s="98">
        <f t="shared" ca="1" si="12"/>
        <v>280</v>
      </c>
      <c r="AF27" s="98">
        <f t="shared" ca="1" si="13"/>
        <v>291.15215870433985</v>
      </c>
      <c r="AG27" s="98">
        <f t="shared" si="14"/>
        <v>4</v>
      </c>
      <c r="AH27" s="156">
        <f t="shared" ca="1" si="15"/>
        <v>280</v>
      </c>
      <c r="AI27" s="120">
        <f t="shared" ca="1" si="16"/>
        <v>282.88119450583844</v>
      </c>
      <c r="AJ27" s="157">
        <f t="shared" ca="1" si="17"/>
        <v>282</v>
      </c>
      <c r="AK27" s="86"/>
      <c r="AL27" s="87"/>
      <c r="AM27" s="86"/>
      <c r="AN27" s="86"/>
    </row>
    <row r="28" spans="1:40" ht="16.5" x14ac:dyDescent="0.3">
      <c r="A28" s="9">
        <v>26</v>
      </c>
      <c r="B28" s="110">
        <f t="shared" ca="1" si="3"/>
        <v>641</v>
      </c>
      <c r="C28" s="111">
        <f t="shared" ca="1" si="8"/>
        <v>131</v>
      </c>
      <c r="D28" s="112">
        <f t="shared" ca="1" si="9"/>
        <v>243</v>
      </c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Z28" s="139"/>
      <c r="AA28" s="139"/>
      <c r="AB28" s="86">
        <f t="shared" ca="1" si="6"/>
        <v>0.14752618478667812</v>
      </c>
      <c r="AC28" s="98">
        <f ca="1">Sheet2!A27</f>
        <v>27</v>
      </c>
      <c r="AD28" s="98">
        <v>26</v>
      </c>
      <c r="AE28" s="98">
        <f t="shared" ca="1" si="12"/>
        <v>287</v>
      </c>
      <c r="AF28" s="98">
        <f t="shared" ca="1" si="13"/>
        <v>310.76000784413469</v>
      </c>
      <c r="AG28" s="98">
        <f t="shared" si="14"/>
        <v>5</v>
      </c>
      <c r="AH28" s="156">
        <f t="shared" ca="1" si="15"/>
        <v>215.25</v>
      </c>
      <c r="AI28" s="120">
        <f t="shared" ca="1" si="16"/>
        <v>243.93859468575425</v>
      </c>
      <c r="AJ28" s="157">
        <f t="shared" ca="1" si="17"/>
        <v>243</v>
      </c>
      <c r="AK28" s="86"/>
      <c r="AL28" s="87"/>
      <c r="AM28" s="86"/>
      <c r="AN28" s="86"/>
    </row>
    <row r="29" spans="1:40" ht="16.5" x14ac:dyDescent="0.3">
      <c r="A29" s="9">
        <v>27</v>
      </c>
      <c r="B29" s="110">
        <f t="shared" ca="1" si="3"/>
        <v>473</v>
      </c>
      <c r="C29" s="111">
        <f t="shared" ca="1" si="8"/>
        <v>148</v>
      </c>
      <c r="D29" s="112">
        <f t="shared" ca="1" si="9"/>
        <v>128</v>
      </c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Z29" s="139"/>
      <c r="AA29" s="139"/>
      <c r="AB29" s="86">
        <f t="shared" ca="1" si="6"/>
        <v>4.7069500915628559E-3</v>
      </c>
      <c r="AC29" s="98">
        <f ca="1">Sheet2!A28</f>
        <v>30</v>
      </c>
      <c r="AD29" s="98">
        <v>27</v>
      </c>
      <c r="AE29" s="98">
        <f t="shared" ca="1" si="12"/>
        <v>294</v>
      </c>
      <c r="AF29" s="98">
        <f t="shared" ca="1" si="13"/>
        <v>309.86413341605282</v>
      </c>
      <c r="AG29" s="98">
        <f t="shared" si="14"/>
        <v>6</v>
      </c>
      <c r="AH29" s="156">
        <f t="shared" ca="1" si="15"/>
        <v>147</v>
      </c>
      <c r="AI29" s="120">
        <f t="shared" ca="1" si="16"/>
        <v>128.05433691035873</v>
      </c>
      <c r="AJ29" s="157">
        <f t="shared" ca="1" si="17"/>
        <v>128</v>
      </c>
      <c r="AK29" s="86"/>
      <c r="AL29" s="87"/>
      <c r="AM29" s="86"/>
      <c r="AN29" s="86"/>
    </row>
    <row r="30" spans="1:40" ht="16.5" x14ac:dyDescent="0.3">
      <c r="A30" s="9">
        <v>28</v>
      </c>
      <c r="B30" s="110">
        <f t="shared" ca="1" si="3"/>
        <v>64</v>
      </c>
      <c r="C30" s="111">
        <f t="shared" ca="1" si="8"/>
        <v>133</v>
      </c>
      <c r="D30" s="112">
        <f t="shared" ca="1" si="9"/>
        <v>46</v>
      </c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Z30" s="139"/>
      <c r="AA30" s="139"/>
      <c r="AB30" s="86">
        <f t="shared" ca="1" si="6"/>
        <v>0.99365517459412589</v>
      </c>
      <c r="AC30" s="98">
        <f ca="1">Sheet2!A29</f>
        <v>28</v>
      </c>
      <c r="AD30" s="98">
        <v>28</v>
      </c>
      <c r="AE30" s="98">
        <f t="shared" ca="1" si="12"/>
        <v>301</v>
      </c>
      <c r="AF30" s="98">
        <f t="shared" ca="1" si="13"/>
        <v>292.5977304057638</v>
      </c>
      <c r="AG30" s="98">
        <f t="shared" si="14"/>
        <v>7</v>
      </c>
      <c r="AH30" s="156">
        <f t="shared" ca="1" si="15"/>
        <v>75.25</v>
      </c>
      <c r="AI30" s="120">
        <f t="shared" ca="1" si="16"/>
        <v>46.956742306427245</v>
      </c>
      <c r="AJ30" s="157">
        <f t="shared" ca="1" si="17"/>
        <v>46</v>
      </c>
      <c r="AK30" s="86"/>
      <c r="AL30" s="87"/>
      <c r="AM30" s="86"/>
      <c r="AN30" s="86"/>
    </row>
    <row r="31" spans="1:40" ht="16.5" x14ac:dyDescent="0.3">
      <c r="A31" s="9">
        <v>29</v>
      </c>
      <c r="B31" s="110">
        <f t="shared" ca="1" si="3"/>
        <v>225</v>
      </c>
      <c r="C31" s="111">
        <f t="shared" ca="1" si="8"/>
        <v>128</v>
      </c>
      <c r="D31" s="112">
        <f t="shared" ca="1" si="9"/>
        <v>83</v>
      </c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Z31" s="139"/>
      <c r="AA31" s="139"/>
      <c r="AB31" s="86">
        <f t="shared" ca="1" si="6"/>
        <v>0.44828659204768717</v>
      </c>
      <c r="AC31" s="98">
        <f ca="1">Sheet2!A30</f>
        <v>26</v>
      </c>
      <c r="AD31" s="98">
        <v>29</v>
      </c>
      <c r="AE31" s="98">
        <f t="shared" ca="1" si="12"/>
        <v>308</v>
      </c>
      <c r="AF31" s="98">
        <f t="shared" ca="1" si="13"/>
        <v>327.47549825161354</v>
      </c>
      <c r="AG31" s="98">
        <f t="shared" si="14"/>
        <v>1</v>
      </c>
      <c r="AH31" s="156">
        <f t="shared" ca="1" si="15"/>
        <v>77</v>
      </c>
      <c r="AI31" s="120">
        <f t="shared" ca="1" si="16"/>
        <v>83.312618134445003</v>
      </c>
      <c r="AJ31" s="157">
        <f t="shared" ca="1" si="17"/>
        <v>83</v>
      </c>
      <c r="AK31" s="86"/>
      <c r="AL31" s="87"/>
      <c r="AM31" s="86"/>
      <c r="AN31" s="86"/>
    </row>
    <row r="32" spans="1:40" ht="16.5" x14ac:dyDescent="0.3">
      <c r="A32" s="9">
        <v>30</v>
      </c>
      <c r="B32" s="110">
        <f t="shared" ca="1" si="3"/>
        <v>151</v>
      </c>
      <c r="C32" s="111">
        <f t="shared" ca="1" si="8"/>
        <v>138</v>
      </c>
      <c r="D32" s="112">
        <f t="shared" ca="1" si="9"/>
        <v>166</v>
      </c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86">
        <f t="shared" ca="1" si="6"/>
        <v>0.98052526531235307</v>
      </c>
      <c r="AC32" s="98">
        <f ca="1">Sheet2!A31</f>
        <v>29</v>
      </c>
      <c r="AD32" s="98">
        <v>30</v>
      </c>
      <c r="AE32" s="98">
        <f t="shared" ca="1" si="12"/>
        <v>315</v>
      </c>
      <c r="AF32" s="98">
        <f t="shared" ca="1" si="13"/>
        <v>329.79853187912306</v>
      </c>
      <c r="AG32" s="98">
        <f t="shared" si="14"/>
        <v>2</v>
      </c>
      <c r="AH32" s="156">
        <f t="shared" ca="1" si="15"/>
        <v>157.5</v>
      </c>
      <c r="AI32" s="120">
        <f t="shared" ca="1" si="16"/>
        <v>166.97308617187954</v>
      </c>
      <c r="AJ32" s="157">
        <f t="shared" ca="1" si="17"/>
        <v>166</v>
      </c>
      <c r="AK32" s="86"/>
      <c r="AL32" s="87"/>
      <c r="AM32" s="86"/>
      <c r="AN32" s="86"/>
    </row>
    <row r="33" spans="1:40" ht="16.5" x14ac:dyDescent="0.3">
      <c r="A33" s="9">
        <v>31</v>
      </c>
      <c r="B33" s="110">
        <f t="shared" ca="1" si="3"/>
        <v>165</v>
      </c>
      <c r="C33" s="111">
        <f t="shared" ca="1" si="8"/>
        <v>165</v>
      </c>
      <c r="D33" s="112">
        <f t="shared" ca="1" si="9"/>
        <v>209</v>
      </c>
      <c r="E33" s="13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86">
        <f t="shared" ca="1" si="6"/>
        <v>0.88883899768535313</v>
      </c>
      <c r="AC33" s="98">
        <f ca="1">Sheet2!A32</f>
        <v>35</v>
      </c>
      <c r="AD33" s="98">
        <v>31</v>
      </c>
      <c r="AE33" s="98">
        <f t="shared" ca="1" si="12"/>
        <v>322</v>
      </c>
      <c r="AF33" s="98">
        <f t="shared" ca="1" si="13"/>
        <v>310.66739013387246</v>
      </c>
      <c r="AG33" s="98">
        <f t="shared" si="14"/>
        <v>3</v>
      </c>
      <c r="AH33" s="156">
        <f t="shared" ca="1" si="15"/>
        <v>241.5</v>
      </c>
      <c r="AI33" s="120">
        <f t="shared" ca="1" si="16"/>
        <v>209.0523991541568</v>
      </c>
      <c r="AJ33" s="157">
        <f t="shared" ca="1" si="17"/>
        <v>209</v>
      </c>
      <c r="AK33" s="86"/>
      <c r="AL33" s="87"/>
      <c r="AM33" s="86"/>
      <c r="AN33" s="86"/>
    </row>
    <row r="34" spans="1:40" ht="16.5" x14ac:dyDescent="0.3">
      <c r="A34" s="9">
        <v>32</v>
      </c>
      <c r="B34" s="110">
        <f t="shared" ca="1" si="3"/>
        <v>306</v>
      </c>
      <c r="C34" s="111">
        <f t="shared" ca="1" si="8"/>
        <v>163</v>
      </c>
      <c r="D34" s="112">
        <f t="shared" ca="1" si="9"/>
        <v>351</v>
      </c>
      <c r="E34" s="138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86">
        <f t="shared" ca="1" si="6"/>
        <v>0.26000840788317325</v>
      </c>
      <c r="AC34" s="98">
        <f ca="1">Sheet2!A33</f>
        <v>34</v>
      </c>
      <c r="AD34" s="98">
        <v>32</v>
      </c>
      <c r="AE34" s="98">
        <f t="shared" ca="1" si="12"/>
        <v>329</v>
      </c>
      <c r="AF34" s="98">
        <f t="shared" ca="1" si="13"/>
        <v>349.64966461084015</v>
      </c>
      <c r="AG34" s="98">
        <f t="shared" si="14"/>
        <v>4</v>
      </c>
      <c r="AH34" s="156">
        <f t="shared" ca="1" si="15"/>
        <v>329</v>
      </c>
      <c r="AI34" s="120">
        <f t="shared" ca="1" si="16"/>
        <v>351.00402482738065</v>
      </c>
      <c r="AJ34" s="157">
        <f t="shared" ca="1" si="17"/>
        <v>351</v>
      </c>
      <c r="AK34" s="86"/>
      <c r="AL34" s="87"/>
      <c r="AM34" s="86"/>
      <c r="AN34" s="86"/>
    </row>
    <row r="35" spans="1:40" ht="16.5" x14ac:dyDescent="0.3">
      <c r="A35" s="9">
        <v>33</v>
      </c>
      <c r="B35" s="110">
        <f t="shared" ref="B35:B66" ca="1" si="19">INDEX($AJ$3:$AJ$77,RANK(AB35,$AB$3:$AB$77))</f>
        <v>704</v>
      </c>
      <c r="C35" s="111">
        <f t="shared" ca="1" si="8"/>
        <v>151</v>
      </c>
      <c r="D35" s="112">
        <f t="shared" ca="1" si="9"/>
        <v>269</v>
      </c>
      <c r="E35" s="138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86">
        <f t="shared" ca="1" si="6"/>
        <v>0.2171310832808595</v>
      </c>
      <c r="AC35" s="98">
        <f ca="1">Sheet2!A34</f>
        <v>32</v>
      </c>
      <c r="AD35" s="98">
        <v>33</v>
      </c>
      <c r="AE35" s="98">
        <f t="shared" ca="1" si="12"/>
        <v>336</v>
      </c>
      <c r="AF35" s="98">
        <f t="shared" ca="1" si="13"/>
        <v>364.2967872273444</v>
      </c>
      <c r="AG35" s="98">
        <f t="shared" si="14"/>
        <v>5</v>
      </c>
      <c r="AH35" s="156">
        <f t="shared" ca="1" si="15"/>
        <v>252</v>
      </c>
      <c r="AI35" s="120">
        <f t="shared" ca="1" si="16"/>
        <v>269.44729785133012</v>
      </c>
      <c r="AJ35" s="157">
        <f t="shared" ca="1" si="17"/>
        <v>269</v>
      </c>
      <c r="AK35" s="86"/>
      <c r="AL35" s="87"/>
      <c r="AM35" s="86"/>
      <c r="AN35" s="86"/>
    </row>
    <row r="36" spans="1:40" ht="16.5" x14ac:dyDescent="0.3">
      <c r="A36" s="9">
        <v>34</v>
      </c>
      <c r="B36" s="110">
        <f t="shared" ca="1" si="19"/>
        <v>203</v>
      </c>
      <c r="C36" s="111">
        <f t="shared" ca="1" si="8"/>
        <v>162</v>
      </c>
      <c r="D36" s="112">
        <f t="shared" ca="1" si="9"/>
        <v>235</v>
      </c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86">
        <f t="shared" ca="1" si="6"/>
        <v>0.39272535389626095</v>
      </c>
      <c r="AC36" s="98">
        <f ca="1">Sheet2!A35</f>
        <v>33</v>
      </c>
      <c r="AD36" s="98">
        <v>34</v>
      </c>
      <c r="AE36" s="98">
        <f t="shared" ca="1" si="12"/>
        <v>343</v>
      </c>
      <c r="AF36" s="98">
        <f t="shared" ca="1" si="13"/>
        <v>326.29789658538078</v>
      </c>
      <c r="AG36" s="98">
        <f t="shared" si="14"/>
        <v>6</v>
      </c>
      <c r="AH36" s="156">
        <f t="shared" ca="1" si="15"/>
        <v>171.5</v>
      </c>
      <c r="AI36" s="120">
        <f t="shared" ca="1" si="16"/>
        <v>235.30175207700321</v>
      </c>
      <c r="AJ36" s="157">
        <f t="shared" ca="1" si="17"/>
        <v>235</v>
      </c>
      <c r="AK36" s="86"/>
      <c r="AL36" s="87"/>
      <c r="AM36" s="86"/>
      <c r="AN36" s="86"/>
    </row>
    <row r="37" spans="1:40" ht="16.5" x14ac:dyDescent="0.3">
      <c r="A37" s="9">
        <v>35</v>
      </c>
      <c r="B37" s="110">
        <f t="shared" ca="1" si="19"/>
        <v>128</v>
      </c>
      <c r="C37" s="111">
        <f t="shared" ca="1" si="8"/>
        <v>150</v>
      </c>
      <c r="D37" s="112">
        <f t="shared" ca="1" si="9"/>
        <v>101</v>
      </c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86">
        <f t="shared" ca="1" si="6"/>
        <v>0.25571264869991983</v>
      </c>
      <c r="AC37" s="98">
        <f ca="1">Sheet2!A36</f>
        <v>31</v>
      </c>
      <c r="AD37" s="98">
        <v>35</v>
      </c>
      <c r="AE37" s="98">
        <f t="shared" ca="1" si="12"/>
        <v>350</v>
      </c>
      <c r="AF37" s="98">
        <f t="shared" ca="1" si="13"/>
        <v>361.0178518956622</v>
      </c>
      <c r="AG37" s="98">
        <f t="shared" si="14"/>
        <v>7</v>
      </c>
      <c r="AH37" s="156">
        <f t="shared" ca="1" si="15"/>
        <v>87.5</v>
      </c>
      <c r="AI37" s="120">
        <f t="shared" ca="1" si="16"/>
        <v>101.98223254140582</v>
      </c>
      <c r="AJ37" s="157">
        <f t="shared" ca="1" si="17"/>
        <v>101</v>
      </c>
      <c r="AK37" s="86"/>
      <c r="AL37" s="87"/>
      <c r="AM37" s="86"/>
      <c r="AN37" s="86"/>
    </row>
    <row r="38" spans="1:40" ht="16.5" x14ac:dyDescent="0.3">
      <c r="A38" s="9">
        <v>36</v>
      </c>
      <c r="B38" s="110">
        <f t="shared" ca="1" si="19"/>
        <v>52</v>
      </c>
      <c r="C38" s="111">
        <f t="shared" ca="1" si="8"/>
        <v>203</v>
      </c>
      <c r="D38" s="112">
        <f t="shared" ca="1" si="9"/>
        <v>90</v>
      </c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86">
        <f t="shared" ca="1" si="6"/>
        <v>0.74033197688676811</v>
      </c>
      <c r="AC38" s="98">
        <f ca="1">Sheet2!A37</f>
        <v>40</v>
      </c>
      <c r="AD38" s="98">
        <v>36</v>
      </c>
      <c r="AE38" s="98">
        <f t="shared" ca="1" si="12"/>
        <v>357</v>
      </c>
      <c r="AF38" s="98">
        <f t="shared" ca="1" si="13"/>
        <v>391.33874028903875</v>
      </c>
      <c r="AG38" s="98">
        <f t="shared" si="14"/>
        <v>1</v>
      </c>
      <c r="AH38" s="156">
        <f t="shared" ca="1" si="15"/>
        <v>89.25</v>
      </c>
      <c r="AI38" s="120">
        <f t="shared" ca="1" si="16"/>
        <v>90.659933565278664</v>
      </c>
      <c r="AJ38" s="157">
        <f t="shared" ca="1" si="17"/>
        <v>90</v>
      </c>
      <c r="AK38" s="86"/>
      <c r="AL38" s="87"/>
      <c r="AM38" s="86"/>
      <c r="AN38" s="86"/>
    </row>
    <row r="39" spans="1:40" ht="16.5" x14ac:dyDescent="0.3">
      <c r="A39" s="9">
        <v>37</v>
      </c>
      <c r="B39" s="110">
        <f t="shared" ca="1" si="19"/>
        <v>305</v>
      </c>
      <c r="C39" s="111">
        <f t="shared" ca="1" si="8"/>
        <v>190</v>
      </c>
      <c r="D39" s="112">
        <f t="shared" ca="1" si="9"/>
        <v>225</v>
      </c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86">
        <f t="shared" ca="1" si="6"/>
        <v>0.43974743717356035</v>
      </c>
      <c r="AC39" s="98">
        <f ca="1">Sheet2!A38</f>
        <v>38</v>
      </c>
      <c r="AD39" s="98">
        <v>37</v>
      </c>
      <c r="AE39" s="98">
        <f t="shared" ca="1" si="12"/>
        <v>364</v>
      </c>
      <c r="AF39" s="98">
        <f t="shared" ca="1" si="13"/>
        <v>359.20930526096606</v>
      </c>
      <c r="AG39" s="98">
        <f t="shared" si="14"/>
        <v>2</v>
      </c>
      <c r="AH39" s="156">
        <f t="shared" ca="1" si="15"/>
        <v>182</v>
      </c>
      <c r="AI39" s="120">
        <f t="shared" ca="1" si="16"/>
        <v>225.25523917551359</v>
      </c>
      <c r="AJ39" s="157">
        <f t="shared" ca="1" si="17"/>
        <v>225</v>
      </c>
      <c r="AK39" s="86"/>
      <c r="AL39" s="87"/>
      <c r="AM39" s="86"/>
      <c r="AN39" s="86"/>
    </row>
    <row r="40" spans="1:40" ht="16.5" x14ac:dyDescent="0.3">
      <c r="A40" s="9">
        <v>38</v>
      </c>
      <c r="B40" s="110">
        <f t="shared" ca="1" si="19"/>
        <v>389</v>
      </c>
      <c r="C40" s="111">
        <f t="shared" ca="1" si="8"/>
        <v>174</v>
      </c>
      <c r="D40" s="112">
        <f t="shared" ca="1" si="9"/>
        <v>305</v>
      </c>
      <c r="E40" s="138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86">
        <f t="shared" ca="1" si="6"/>
        <v>0.36728741110982133</v>
      </c>
      <c r="AC40" s="98">
        <f ca="1">Sheet2!A39</f>
        <v>37</v>
      </c>
      <c r="AD40" s="98">
        <v>38</v>
      </c>
      <c r="AE40" s="98">
        <f t="shared" ca="1" si="12"/>
        <v>371</v>
      </c>
      <c r="AF40" s="98">
        <f t="shared" ca="1" si="13"/>
        <v>333.92526260280022</v>
      </c>
      <c r="AG40" s="98">
        <f t="shared" si="14"/>
        <v>3</v>
      </c>
      <c r="AH40" s="156">
        <f t="shared" ca="1" si="15"/>
        <v>278.25</v>
      </c>
      <c r="AI40" s="120">
        <f t="shared" ca="1" si="16"/>
        <v>305.0424754167434</v>
      </c>
      <c r="AJ40" s="157">
        <f t="shared" ca="1" si="17"/>
        <v>305</v>
      </c>
      <c r="AK40" s="86"/>
      <c r="AL40" s="87"/>
      <c r="AM40" s="86"/>
      <c r="AN40" s="86"/>
    </row>
    <row r="41" spans="1:40" ht="16.5" x14ac:dyDescent="0.3">
      <c r="A41" s="9">
        <v>39</v>
      </c>
      <c r="B41" s="110">
        <f t="shared" ca="1" si="19"/>
        <v>193</v>
      </c>
      <c r="C41" s="111">
        <f t="shared" ca="1" si="8"/>
        <v>166</v>
      </c>
      <c r="D41" s="112">
        <f t="shared" ca="1" si="9"/>
        <v>290</v>
      </c>
      <c r="E41" s="138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86">
        <f t="shared" ca="1" si="6"/>
        <v>0.78266480992149456</v>
      </c>
      <c r="AC41" s="98">
        <f ca="1">Sheet2!A40</f>
        <v>36</v>
      </c>
      <c r="AD41" s="98">
        <v>39</v>
      </c>
      <c r="AE41" s="98">
        <f t="shared" ca="1" si="12"/>
        <v>378</v>
      </c>
      <c r="AF41" s="98">
        <f t="shared" ca="1" si="13"/>
        <v>398.36538421054456</v>
      </c>
      <c r="AG41" s="98">
        <f t="shared" si="14"/>
        <v>4</v>
      </c>
      <c r="AH41" s="156">
        <f t="shared" ca="1" si="15"/>
        <v>378</v>
      </c>
      <c r="AI41" s="120">
        <f t="shared" ca="1" si="16"/>
        <v>290.28602691039202</v>
      </c>
      <c r="AJ41" s="157">
        <f t="shared" ca="1" si="17"/>
        <v>290</v>
      </c>
      <c r="AK41" s="86"/>
      <c r="AL41" s="87"/>
      <c r="AM41" s="86"/>
      <c r="AN41" s="86"/>
    </row>
    <row r="42" spans="1:40" ht="16.5" x14ac:dyDescent="0.3">
      <c r="A42" s="9">
        <v>40</v>
      </c>
      <c r="B42" s="110">
        <f t="shared" ca="1" si="19"/>
        <v>470</v>
      </c>
      <c r="C42" s="111">
        <f t="shared" ca="1" si="8"/>
        <v>193</v>
      </c>
      <c r="D42" s="112">
        <f t="shared" ca="1" si="9"/>
        <v>408</v>
      </c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86">
        <f t="shared" ca="1" si="6"/>
        <v>0.21259388858838579</v>
      </c>
      <c r="AC42" s="98">
        <f ca="1">Sheet2!A41</f>
        <v>39</v>
      </c>
      <c r="AD42" s="98">
        <v>40</v>
      </c>
      <c r="AE42" s="98">
        <f t="shared" ca="1" si="12"/>
        <v>385</v>
      </c>
      <c r="AF42" s="98">
        <f t="shared" ca="1" si="13"/>
        <v>401.24508611403252</v>
      </c>
      <c r="AG42" s="98">
        <f t="shared" si="14"/>
        <v>5</v>
      </c>
      <c r="AH42" s="156">
        <f t="shared" ca="1" si="15"/>
        <v>288.75</v>
      </c>
      <c r="AI42" s="120">
        <f t="shared" ca="1" si="16"/>
        <v>408.89786174811394</v>
      </c>
      <c r="AJ42" s="157">
        <f t="shared" ca="1" si="17"/>
        <v>408</v>
      </c>
      <c r="AK42" s="86"/>
      <c r="AL42" s="87"/>
      <c r="AM42" s="86"/>
      <c r="AN42" s="86"/>
    </row>
    <row r="43" spans="1:40" ht="16.5" x14ac:dyDescent="0.3">
      <c r="A43" s="9">
        <v>41</v>
      </c>
      <c r="B43" s="110">
        <f t="shared" ca="1" si="19"/>
        <v>255</v>
      </c>
      <c r="C43" s="111">
        <f t="shared" ca="1" si="8"/>
        <v>205</v>
      </c>
      <c r="D43" s="112">
        <f t="shared" ca="1" si="9"/>
        <v>255</v>
      </c>
      <c r="E43" s="13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86">
        <f t="shared" ca="1" si="6"/>
        <v>0.41113109326925112</v>
      </c>
      <c r="AC43" s="98">
        <f ca="1">Sheet2!A42</f>
        <v>41</v>
      </c>
      <c r="AD43" s="98">
        <v>41</v>
      </c>
      <c r="AE43" s="98">
        <f t="shared" ca="1" si="12"/>
        <v>392</v>
      </c>
      <c r="AF43" s="98">
        <f t="shared" ca="1" si="13"/>
        <v>423.82262769809046</v>
      </c>
      <c r="AG43" s="98">
        <f t="shared" si="14"/>
        <v>6</v>
      </c>
      <c r="AH43" s="156">
        <f t="shared" ca="1" si="15"/>
        <v>196</v>
      </c>
      <c r="AI43" s="120">
        <f t="shared" ca="1" si="16"/>
        <v>255.63836215880451</v>
      </c>
      <c r="AJ43" s="157">
        <f t="shared" ca="1" si="17"/>
        <v>255</v>
      </c>
      <c r="AK43" s="86"/>
      <c r="AL43" s="87"/>
      <c r="AM43" s="86"/>
      <c r="AN43" s="86"/>
    </row>
    <row r="44" spans="1:40" ht="16.5" x14ac:dyDescent="0.3">
      <c r="A44" s="9">
        <v>42</v>
      </c>
      <c r="B44" s="110">
        <f t="shared" ca="1" si="19"/>
        <v>138</v>
      </c>
      <c r="C44" s="111">
        <f t="shared" ca="1" si="8"/>
        <v>208</v>
      </c>
      <c r="D44" s="112">
        <f t="shared" ca="1" si="9"/>
        <v>131</v>
      </c>
      <c r="E44" s="138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86">
        <f t="shared" ca="1" si="6"/>
        <v>0.15906466743713255</v>
      </c>
      <c r="AC44" s="98">
        <f ca="1">Sheet2!A43</f>
        <v>42</v>
      </c>
      <c r="AD44" s="98">
        <v>42</v>
      </c>
      <c r="AE44" s="98">
        <f t="shared" ca="1" si="12"/>
        <v>399</v>
      </c>
      <c r="AF44" s="98">
        <f t="shared" ca="1" si="13"/>
        <v>422.51156718223598</v>
      </c>
      <c r="AG44" s="98">
        <f t="shared" si="14"/>
        <v>7</v>
      </c>
      <c r="AH44" s="156">
        <f t="shared" ca="1" si="15"/>
        <v>99.75</v>
      </c>
      <c r="AI44" s="120">
        <f t="shared" ca="1" si="16"/>
        <v>131.58557952943767</v>
      </c>
      <c r="AJ44" s="157">
        <f t="shared" ca="1" si="17"/>
        <v>131</v>
      </c>
      <c r="AK44" s="86"/>
      <c r="AL44" s="87"/>
      <c r="AM44" s="86"/>
      <c r="AN44" s="86"/>
    </row>
    <row r="45" spans="1:40" ht="16.5" x14ac:dyDescent="0.3">
      <c r="A45" s="9">
        <v>43</v>
      </c>
      <c r="B45" s="110">
        <f t="shared" ca="1" si="19"/>
        <v>54</v>
      </c>
      <c r="C45" s="111">
        <f t="shared" ca="1" si="8"/>
        <v>225</v>
      </c>
      <c r="D45" s="112">
        <f t="shared" ca="1" si="9"/>
        <v>125</v>
      </c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86">
        <f t="shared" ca="1" si="6"/>
        <v>0.9197639059368844</v>
      </c>
      <c r="AC45" s="98">
        <f ca="1">Sheet2!A44</f>
        <v>45</v>
      </c>
      <c r="AD45" s="98">
        <v>43</v>
      </c>
      <c r="AE45" s="98">
        <f t="shared" ca="1" si="12"/>
        <v>406</v>
      </c>
      <c r="AF45" s="98">
        <f t="shared" ca="1" si="13"/>
        <v>385.9145063390431</v>
      </c>
      <c r="AG45" s="98">
        <f t="shared" si="14"/>
        <v>1</v>
      </c>
      <c r="AH45" s="156">
        <f t="shared" ca="1" si="15"/>
        <v>101.5</v>
      </c>
      <c r="AI45" s="120">
        <f t="shared" ca="1" si="16"/>
        <v>125.34469555406889</v>
      </c>
      <c r="AJ45" s="157">
        <f t="shared" ca="1" si="17"/>
        <v>125</v>
      </c>
      <c r="AK45" s="86"/>
      <c r="AL45" s="87"/>
      <c r="AM45" s="86"/>
      <c r="AN45" s="86"/>
    </row>
    <row r="46" spans="1:40" ht="16.5" x14ac:dyDescent="0.3">
      <c r="A46" s="9">
        <v>44</v>
      </c>
      <c r="B46" s="110">
        <f t="shared" ca="1" si="19"/>
        <v>59</v>
      </c>
      <c r="C46" s="111">
        <f t="shared" ca="1" si="8"/>
        <v>224</v>
      </c>
      <c r="D46" s="112">
        <f t="shared" ca="1" si="9"/>
        <v>203</v>
      </c>
      <c r="E46" s="138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86">
        <f t="shared" ca="1" si="6"/>
        <v>0.82949727669917173</v>
      </c>
      <c r="AC46" s="98">
        <f ca="1">Sheet2!A45</f>
        <v>44</v>
      </c>
      <c r="AD46" s="98">
        <v>44</v>
      </c>
      <c r="AE46" s="98">
        <f t="shared" ca="1" si="12"/>
        <v>413</v>
      </c>
      <c r="AF46" s="98">
        <f t="shared" ca="1" si="13"/>
        <v>390.64651779321025</v>
      </c>
      <c r="AG46" s="98">
        <f t="shared" si="14"/>
        <v>2</v>
      </c>
      <c r="AH46" s="156">
        <f t="shared" ca="1" si="15"/>
        <v>206.5</v>
      </c>
      <c r="AI46" s="120">
        <f t="shared" ca="1" si="16"/>
        <v>203.51225333571782</v>
      </c>
      <c r="AJ46" s="157">
        <f t="shared" ca="1" si="17"/>
        <v>203</v>
      </c>
      <c r="AK46" s="86"/>
      <c r="AL46" s="87"/>
      <c r="AM46" s="86"/>
      <c r="AN46" s="86"/>
    </row>
    <row r="47" spans="1:40" ht="16.5" x14ac:dyDescent="0.3">
      <c r="A47" s="9">
        <v>45</v>
      </c>
      <c r="B47" s="110">
        <f t="shared" ca="1" si="19"/>
        <v>282</v>
      </c>
      <c r="C47" s="111">
        <f t="shared" ca="1" si="8"/>
        <v>209</v>
      </c>
      <c r="D47" s="112">
        <f t="shared" ca="1" si="9"/>
        <v>382</v>
      </c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86">
        <f t="shared" ca="1" si="6"/>
        <v>0.66104097909223913</v>
      </c>
      <c r="AC47" s="98">
        <f ca="1">Sheet2!A46</f>
        <v>43</v>
      </c>
      <c r="AD47" s="98">
        <v>45</v>
      </c>
      <c r="AE47" s="98">
        <f t="shared" ca="1" si="12"/>
        <v>420</v>
      </c>
      <c r="AF47" s="98">
        <f t="shared" ca="1" si="13"/>
        <v>386.80129374459585</v>
      </c>
      <c r="AG47" s="98">
        <f t="shared" si="14"/>
        <v>3</v>
      </c>
      <c r="AH47" s="156">
        <f t="shared" ca="1" si="15"/>
        <v>315</v>
      </c>
      <c r="AI47" s="120">
        <f t="shared" ca="1" si="16"/>
        <v>382.69801981627791</v>
      </c>
      <c r="AJ47" s="157">
        <f t="shared" ca="1" si="17"/>
        <v>382</v>
      </c>
      <c r="AK47" s="86"/>
      <c r="AL47" s="87"/>
      <c r="AM47" s="86"/>
      <c r="AN47" s="86"/>
    </row>
    <row r="48" spans="1:40" ht="16.5" x14ac:dyDescent="0.3">
      <c r="A48" s="9">
        <v>46</v>
      </c>
      <c r="B48" s="110">
        <f t="shared" ca="1" si="19"/>
        <v>148</v>
      </c>
      <c r="C48" s="111">
        <f t="shared" ca="1" si="8"/>
        <v>225</v>
      </c>
      <c r="D48" s="112">
        <f t="shared" ca="1" si="9"/>
        <v>389</v>
      </c>
      <c r="E48" s="138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86">
        <f t="shared" ca="1" si="6"/>
        <v>6.1105576552030971E-2</v>
      </c>
      <c r="AC48" s="98">
        <f ca="1">Sheet2!A47</f>
        <v>46</v>
      </c>
      <c r="AD48" s="98">
        <v>46</v>
      </c>
      <c r="AE48" s="98">
        <f t="shared" ca="1" si="12"/>
        <v>427</v>
      </c>
      <c r="AF48" s="98">
        <f t="shared" ca="1" si="13"/>
        <v>386.13765739628047</v>
      </c>
      <c r="AG48" s="98">
        <f t="shared" si="14"/>
        <v>4</v>
      </c>
      <c r="AH48" s="156">
        <f t="shared" ca="1" si="15"/>
        <v>427</v>
      </c>
      <c r="AI48" s="120">
        <f t="shared" ca="1" si="16"/>
        <v>389.27117205921871</v>
      </c>
      <c r="AJ48" s="157">
        <f t="shared" ca="1" si="17"/>
        <v>389</v>
      </c>
      <c r="AK48" s="86"/>
      <c r="AL48" s="87"/>
      <c r="AM48" s="86"/>
      <c r="AN48" s="86"/>
    </row>
    <row r="49" spans="1:40" ht="16.5" x14ac:dyDescent="0.3">
      <c r="A49" s="9">
        <v>47</v>
      </c>
      <c r="B49" s="110">
        <f t="shared" ca="1" si="19"/>
        <v>84</v>
      </c>
      <c r="C49" s="111">
        <f t="shared" ca="1" si="8"/>
        <v>235</v>
      </c>
      <c r="D49" s="112">
        <f t="shared" ca="1" si="9"/>
        <v>381</v>
      </c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86">
        <f t="shared" ca="1" si="6"/>
        <v>0.82913829025388364</v>
      </c>
      <c r="AC49" s="98">
        <f ca="1">Sheet2!A48</f>
        <v>48</v>
      </c>
      <c r="AD49" s="98">
        <v>47</v>
      </c>
      <c r="AE49" s="98">
        <f t="shared" ca="1" si="12"/>
        <v>434</v>
      </c>
      <c r="AF49" s="98">
        <f t="shared" ca="1" si="13"/>
        <v>457.52044407195223</v>
      </c>
      <c r="AG49" s="98">
        <f t="shared" si="14"/>
        <v>5</v>
      </c>
      <c r="AH49" s="156">
        <f t="shared" ca="1" si="15"/>
        <v>325.5</v>
      </c>
      <c r="AI49" s="120">
        <f t="shared" ca="1" si="16"/>
        <v>381.51264841225094</v>
      </c>
      <c r="AJ49" s="157">
        <f t="shared" ca="1" si="17"/>
        <v>381</v>
      </c>
      <c r="AK49" s="86"/>
      <c r="AL49" s="87"/>
      <c r="AM49" s="86"/>
      <c r="AN49" s="86"/>
    </row>
    <row r="50" spans="1:40" ht="16.5" x14ac:dyDescent="0.3">
      <c r="A50" s="9">
        <v>48</v>
      </c>
      <c r="B50" s="110">
        <f t="shared" ca="1" si="19"/>
        <v>224</v>
      </c>
      <c r="C50" s="111">
        <f t="shared" ca="1" si="8"/>
        <v>243</v>
      </c>
      <c r="D50" s="112">
        <f t="shared" ca="1" si="9"/>
        <v>225</v>
      </c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86">
        <f t="shared" ca="1" si="6"/>
        <v>0.69108808714606773</v>
      </c>
      <c r="AC50" s="98">
        <f ca="1">Sheet2!A49</f>
        <v>49</v>
      </c>
      <c r="AD50" s="98">
        <v>48</v>
      </c>
      <c r="AE50" s="98">
        <f t="shared" ca="1" si="12"/>
        <v>441</v>
      </c>
      <c r="AF50" s="98">
        <f t="shared" ca="1" si="13"/>
        <v>480.41044736445389</v>
      </c>
      <c r="AG50" s="98">
        <f t="shared" si="14"/>
        <v>6</v>
      </c>
      <c r="AH50" s="156">
        <f t="shared" ca="1" si="15"/>
        <v>220.5</v>
      </c>
      <c r="AI50" s="120">
        <f t="shared" ca="1" si="16"/>
        <v>225.75965420764024</v>
      </c>
      <c r="AJ50" s="157">
        <f t="shared" ca="1" si="17"/>
        <v>225</v>
      </c>
      <c r="AK50" s="86"/>
      <c r="AL50" s="87"/>
      <c r="AM50" s="86"/>
      <c r="AN50" s="86"/>
    </row>
    <row r="51" spans="1:40" ht="16.5" x14ac:dyDescent="0.3">
      <c r="A51" s="9">
        <v>49</v>
      </c>
      <c r="B51" s="110">
        <f t="shared" ca="1" si="19"/>
        <v>46</v>
      </c>
      <c r="C51" s="111">
        <f t="shared" ca="1" si="8"/>
        <v>255</v>
      </c>
      <c r="D51" s="112">
        <f t="shared" ca="1" si="9"/>
        <v>92</v>
      </c>
      <c r="E51" s="138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86">
        <f t="shared" ca="1" si="6"/>
        <v>0.63438949825509705</v>
      </c>
      <c r="AC51" s="98">
        <f ca="1">Sheet2!A50</f>
        <v>50</v>
      </c>
      <c r="AD51" s="98">
        <v>49</v>
      </c>
      <c r="AE51" s="98">
        <f t="shared" ca="1" si="12"/>
        <v>448</v>
      </c>
      <c r="AF51" s="98">
        <f t="shared" ca="1" si="13"/>
        <v>462.22618900904132</v>
      </c>
      <c r="AG51" s="98">
        <f t="shared" si="14"/>
        <v>7</v>
      </c>
      <c r="AH51" s="156">
        <f t="shared" ca="1" si="15"/>
        <v>112</v>
      </c>
      <c r="AI51" s="120">
        <f t="shared" ca="1" si="16"/>
        <v>92.937158412151504</v>
      </c>
      <c r="AJ51" s="157">
        <f t="shared" ca="1" si="17"/>
        <v>92</v>
      </c>
      <c r="AK51" s="86"/>
      <c r="AL51" s="87"/>
      <c r="AM51" s="86"/>
      <c r="AN51" s="86"/>
    </row>
    <row r="52" spans="1:40" ht="16.5" x14ac:dyDescent="0.3">
      <c r="A52" s="9">
        <v>50</v>
      </c>
      <c r="B52" s="110">
        <f t="shared" ca="1" si="19"/>
        <v>372</v>
      </c>
      <c r="C52" s="111">
        <f t="shared" ca="1" si="8"/>
        <v>230</v>
      </c>
      <c r="D52" s="112">
        <f t="shared" ca="1" si="9"/>
        <v>123</v>
      </c>
      <c r="E52" s="138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86">
        <f t="shared" ca="1" si="6"/>
        <v>5.0663323136905691E-2</v>
      </c>
      <c r="AC52" s="98">
        <f ca="1">Sheet2!A51</f>
        <v>47</v>
      </c>
      <c r="AD52" s="98">
        <v>50</v>
      </c>
      <c r="AE52" s="98">
        <f t="shared" ca="1" si="12"/>
        <v>455</v>
      </c>
      <c r="AF52" s="98">
        <f t="shared" ca="1" si="13"/>
        <v>418.8136733919718</v>
      </c>
      <c r="AG52" s="98">
        <f t="shared" si="14"/>
        <v>1</v>
      </c>
      <c r="AH52" s="156">
        <f t="shared" ca="1" si="15"/>
        <v>113.75</v>
      </c>
      <c r="AI52" s="120">
        <f t="shared" ca="1" si="16"/>
        <v>123.64044135120824</v>
      </c>
      <c r="AJ52" s="157">
        <f t="shared" ca="1" si="17"/>
        <v>123</v>
      </c>
      <c r="AK52" s="86"/>
      <c r="AL52" s="87"/>
      <c r="AM52" s="86"/>
      <c r="AN52" s="86"/>
    </row>
    <row r="53" spans="1:40" ht="16.5" x14ac:dyDescent="0.3">
      <c r="A53" s="9">
        <v>51</v>
      </c>
      <c r="B53" s="110">
        <f t="shared" ca="1" si="19"/>
        <v>112</v>
      </c>
      <c r="C53" s="111">
        <f t="shared" ca="1" si="8"/>
        <v>282</v>
      </c>
      <c r="D53" s="112">
        <f t="shared" ca="1" si="9"/>
        <v>205</v>
      </c>
      <c r="E53" s="138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86">
        <f t="shared" ca="1" si="6"/>
        <v>0.95909628819854043</v>
      </c>
      <c r="AC53" s="98">
        <f ca="1">Sheet2!A52</f>
        <v>52</v>
      </c>
      <c r="AD53" s="98">
        <v>51</v>
      </c>
      <c r="AE53" s="98">
        <f t="shared" ca="1" si="12"/>
        <v>462</v>
      </c>
      <c r="AF53" s="98">
        <f t="shared" ca="1" si="13"/>
        <v>432.87672257745214</v>
      </c>
      <c r="AG53" s="98">
        <f t="shared" si="14"/>
        <v>2</v>
      </c>
      <c r="AH53" s="156">
        <f t="shared" ca="1" si="15"/>
        <v>231</v>
      </c>
      <c r="AI53" s="120">
        <f t="shared" ca="1" si="16"/>
        <v>205.34405696676052</v>
      </c>
      <c r="AJ53" s="157">
        <f t="shared" ca="1" si="17"/>
        <v>205</v>
      </c>
      <c r="AK53" s="86"/>
      <c r="AL53" s="87"/>
      <c r="AM53" s="86"/>
      <c r="AN53" s="86"/>
    </row>
    <row r="54" spans="1:40" ht="16.5" x14ac:dyDescent="0.3">
      <c r="A54" s="9">
        <v>52</v>
      </c>
      <c r="B54" s="110">
        <f t="shared" ca="1" si="19"/>
        <v>123</v>
      </c>
      <c r="C54" s="111">
        <f t="shared" ca="1" si="8"/>
        <v>300</v>
      </c>
      <c r="D54" s="112">
        <f t="shared" ca="1" si="9"/>
        <v>447</v>
      </c>
      <c r="E54" s="138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86">
        <f t="shared" ca="1" si="6"/>
        <v>0.34341266768112721</v>
      </c>
      <c r="AC54" s="98">
        <f ca="1">Sheet2!A53</f>
        <v>55</v>
      </c>
      <c r="AD54" s="98">
        <v>52</v>
      </c>
      <c r="AE54" s="98">
        <f t="shared" ca="1" si="12"/>
        <v>469</v>
      </c>
      <c r="AF54" s="98">
        <f t="shared" ca="1" si="13"/>
        <v>497.34575325666555</v>
      </c>
      <c r="AG54" s="98">
        <f t="shared" si="14"/>
        <v>3</v>
      </c>
      <c r="AH54" s="156">
        <f t="shared" ca="1" si="15"/>
        <v>351.75</v>
      </c>
      <c r="AI54" s="120">
        <f t="shared" ca="1" si="16"/>
        <v>447.42671210720044</v>
      </c>
      <c r="AJ54" s="157">
        <f t="shared" ca="1" si="17"/>
        <v>447</v>
      </c>
      <c r="AK54" s="86"/>
      <c r="AL54" s="87"/>
      <c r="AM54" s="86"/>
      <c r="AN54" s="86"/>
    </row>
    <row r="55" spans="1:40" ht="16.5" x14ac:dyDescent="0.3">
      <c r="A55" s="9">
        <v>53</v>
      </c>
      <c r="B55" s="110">
        <f t="shared" ca="1" si="19"/>
        <v>381</v>
      </c>
      <c r="C55" s="111">
        <f t="shared" ca="1" si="8"/>
        <v>269</v>
      </c>
      <c r="D55" s="112">
        <f t="shared" ca="1" si="9"/>
        <v>162</v>
      </c>
      <c r="E55" s="138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86">
        <f t="shared" ca="1" si="6"/>
        <v>0.36576314113493591</v>
      </c>
      <c r="AC55" s="98">
        <f ca="1">Sheet2!A54</f>
        <v>51</v>
      </c>
      <c r="AD55" s="98">
        <v>53</v>
      </c>
      <c r="AE55" s="98">
        <f t="shared" ca="1" si="12"/>
        <v>476</v>
      </c>
      <c r="AF55" s="98">
        <f t="shared" ca="1" si="13"/>
        <v>522.06961324771123</v>
      </c>
      <c r="AG55" s="98">
        <f t="shared" si="14"/>
        <v>4</v>
      </c>
      <c r="AH55" s="156">
        <f t="shared" ca="1" si="15"/>
        <v>476</v>
      </c>
      <c r="AI55" s="120">
        <f t="shared" ca="1" si="16"/>
        <v>162.09078900230418</v>
      </c>
      <c r="AJ55" s="157">
        <f t="shared" ca="1" si="17"/>
        <v>162</v>
      </c>
      <c r="AK55" s="86"/>
      <c r="AL55" s="86"/>
      <c r="AM55" s="86"/>
      <c r="AN55" s="86"/>
    </row>
    <row r="56" spans="1:40" ht="16.5" x14ac:dyDescent="0.3">
      <c r="A56" s="9">
        <v>54</v>
      </c>
      <c r="B56" s="110">
        <f t="shared" ca="1" si="19"/>
        <v>89</v>
      </c>
      <c r="C56" s="111">
        <f t="shared" ca="1" si="8"/>
        <v>291</v>
      </c>
      <c r="D56" s="112">
        <f t="shared" ca="1" si="9"/>
        <v>383</v>
      </c>
      <c r="E56" s="138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86">
        <f t="shared" ca="1" si="6"/>
        <v>0.9077156489315733</v>
      </c>
      <c r="AC56" s="98">
        <f ca="1">Sheet2!A55</f>
        <v>54</v>
      </c>
      <c r="AD56" s="98">
        <v>54</v>
      </c>
      <c r="AE56" s="98">
        <f t="shared" ca="1" si="12"/>
        <v>483</v>
      </c>
      <c r="AF56" s="98">
        <f t="shared" ca="1" si="13"/>
        <v>488.20185160739192</v>
      </c>
      <c r="AG56" s="98">
        <f t="shared" si="14"/>
        <v>5</v>
      </c>
      <c r="AH56" s="156">
        <f t="shared" ca="1" si="15"/>
        <v>362.25</v>
      </c>
      <c r="AI56" s="120">
        <f t="shared" ca="1" si="16"/>
        <v>383.46441024416697</v>
      </c>
      <c r="AJ56" s="157">
        <f t="shared" ca="1" si="17"/>
        <v>383</v>
      </c>
      <c r="AK56" s="86"/>
      <c r="AL56" s="86"/>
      <c r="AM56" s="86"/>
      <c r="AN56" s="86"/>
    </row>
    <row r="57" spans="1:40" ht="16.5" x14ac:dyDescent="0.3">
      <c r="A57" s="9">
        <v>55</v>
      </c>
      <c r="B57" s="110">
        <f t="shared" ca="1" si="19"/>
        <v>166</v>
      </c>
      <c r="C57" s="111">
        <f t="shared" ca="1" si="8"/>
        <v>290</v>
      </c>
      <c r="D57" s="112">
        <f t="shared" ca="1" si="9"/>
        <v>306</v>
      </c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86">
        <f t="shared" ca="1" si="6"/>
        <v>0.63360940053510295</v>
      </c>
      <c r="AC57" s="98">
        <f ca="1">Sheet2!A56</f>
        <v>53</v>
      </c>
      <c r="AD57" s="98">
        <v>55</v>
      </c>
      <c r="AE57" s="98">
        <f t="shared" ca="1" si="12"/>
        <v>490</v>
      </c>
      <c r="AF57" s="98">
        <f t="shared" ca="1" si="13"/>
        <v>444.76703334320473</v>
      </c>
      <c r="AG57" s="98">
        <f t="shared" si="14"/>
        <v>6</v>
      </c>
      <c r="AH57" s="156">
        <f t="shared" ca="1" si="15"/>
        <v>245</v>
      </c>
      <c r="AI57" s="120">
        <f t="shared" ca="1" si="16"/>
        <v>306.0438819699325</v>
      </c>
      <c r="AJ57" s="157">
        <f t="shared" ca="1" si="17"/>
        <v>306</v>
      </c>
      <c r="AK57" s="86"/>
      <c r="AL57" s="86"/>
      <c r="AM57" s="86"/>
      <c r="AN57" s="86"/>
    </row>
    <row r="58" spans="1:40" ht="16.5" x14ac:dyDescent="0.3">
      <c r="A58" s="9">
        <v>56</v>
      </c>
      <c r="B58" s="110">
        <f t="shared" ca="1" si="19"/>
        <v>107</v>
      </c>
      <c r="C58" s="111">
        <f t="shared" ca="1" si="8"/>
        <v>351</v>
      </c>
      <c r="D58" s="112">
        <f t="shared" ca="1" si="9"/>
        <v>128</v>
      </c>
      <c r="E58" s="113"/>
      <c r="AB58" s="86">
        <f t="shared" ca="1" si="6"/>
        <v>0.77642444745020534</v>
      </c>
      <c r="AC58" s="98">
        <f ca="1">Sheet2!A57</f>
        <v>59</v>
      </c>
      <c r="AD58" s="98">
        <v>56</v>
      </c>
      <c r="AE58" s="98">
        <f t="shared" ca="1" si="12"/>
        <v>497</v>
      </c>
      <c r="AF58" s="98">
        <f t="shared" ca="1" si="13"/>
        <v>516.73245651045545</v>
      </c>
      <c r="AG58" s="98">
        <f t="shared" si="14"/>
        <v>7</v>
      </c>
      <c r="AH58" s="156">
        <f t="shared" ca="1" si="15"/>
        <v>124.25</v>
      </c>
      <c r="AI58" s="120">
        <f t="shared" ca="1" si="16"/>
        <v>128.27724087785933</v>
      </c>
      <c r="AJ58" s="157">
        <f t="shared" ca="1" si="17"/>
        <v>128</v>
      </c>
      <c r="AK58" s="86"/>
      <c r="AL58" s="86"/>
      <c r="AM58" s="86"/>
      <c r="AN58" s="86"/>
    </row>
    <row r="59" spans="1:40" ht="16.5" x14ac:dyDescent="0.3">
      <c r="A59" s="9">
        <v>57</v>
      </c>
      <c r="B59" s="110">
        <f t="shared" ca="1" si="19"/>
        <v>70</v>
      </c>
      <c r="C59" s="111">
        <f t="shared" ca="1" si="8"/>
        <v>372</v>
      </c>
      <c r="D59" s="112">
        <f t="shared" ca="1" si="9"/>
        <v>133</v>
      </c>
      <c r="E59" s="113"/>
      <c r="AB59" s="86">
        <f t="shared" ca="1" si="6"/>
        <v>0.75581336585347136</v>
      </c>
      <c r="AC59" s="98">
        <f ca="1">Sheet2!A58</f>
        <v>60</v>
      </c>
      <c r="AD59" s="98">
        <v>57</v>
      </c>
      <c r="AE59" s="98">
        <f t="shared" ca="1" si="12"/>
        <v>504</v>
      </c>
      <c r="AF59" s="98">
        <f t="shared" ca="1" si="13"/>
        <v>498.9482253492759</v>
      </c>
      <c r="AG59" s="98">
        <f t="shared" si="14"/>
        <v>1</v>
      </c>
      <c r="AH59" s="156">
        <f t="shared" ca="1" si="15"/>
        <v>126</v>
      </c>
      <c r="AI59" s="120">
        <f t="shared" ca="1" si="16"/>
        <v>133.2187769939442</v>
      </c>
      <c r="AJ59" s="157">
        <f t="shared" ca="1" si="17"/>
        <v>133</v>
      </c>
      <c r="AK59" s="86"/>
      <c r="AL59" s="86"/>
      <c r="AM59" s="86"/>
      <c r="AN59" s="86"/>
    </row>
    <row r="60" spans="1:40" ht="16.5" x14ac:dyDescent="0.3">
      <c r="A60" s="9">
        <v>58</v>
      </c>
      <c r="B60" s="110">
        <f t="shared" ca="1" si="19"/>
        <v>230</v>
      </c>
      <c r="C60" s="111">
        <f t="shared" ca="1" si="8"/>
        <v>306</v>
      </c>
      <c r="D60" s="112">
        <f t="shared" ca="1" si="9"/>
        <v>291</v>
      </c>
      <c r="E60" s="113"/>
      <c r="AB60" s="86">
        <f t="shared" ca="1" si="6"/>
        <v>8.1344664530708655E-2</v>
      </c>
      <c r="AC60" s="98">
        <f ca="1">Sheet2!A59</f>
        <v>57</v>
      </c>
      <c r="AD60" s="98">
        <v>58</v>
      </c>
      <c r="AE60" s="98">
        <f t="shared" ca="1" si="12"/>
        <v>511</v>
      </c>
      <c r="AF60" s="98">
        <f t="shared" ca="1" si="13"/>
        <v>491.58959096340328</v>
      </c>
      <c r="AG60" s="98">
        <f t="shared" si="14"/>
        <v>2</v>
      </c>
      <c r="AH60" s="156">
        <f t="shared" ca="1" si="15"/>
        <v>255.5</v>
      </c>
      <c r="AI60" s="120">
        <f t="shared" ca="1" si="16"/>
        <v>291.26263655937646</v>
      </c>
      <c r="AJ60" s="157">
        <f t="shared" ca="1" si="17"/>
        <v>291</v>
      </c>
      <c r="AK60" s="86"/>
      <c r="AL60" s="86"/>
      <c r="AM60" s="86"/>
      <c r="AN60" s="86"/>
    </row>
    <row r="61" spans="1:40" ht="16.5" x14ac:dyDescent="0.3">
      <c r="A61" s="9">
        <v>59</v>
      </c>
      <c r="B61" s="110">
        <f t="shared" ca="1" si="19"/>
        <v>35</v>
      </c>
      <c r="C61" s="111">
        <f t="shared" ca="1" si="8"/>
        <v>305</v>
      </c>
      <c r="D61" s="112">
        <f t="shared" ca="1" si="9"/>
        <v>479</v>
      </c>
      <c r="E61" s="113"/>
      <c r="AB61" s="86">
        <f t="shared" ca="1" si="6"/>
        <v>0.99771224004656178</v>
      </c>
      <c r="AC61" s="98">
        <f ca="1">Sheet2!A60</f>
        <v>56</v>
      </c>
      <c r="AD61" s="98">
        <v>59</v>
      </c>
      <c r="AE61" s="98">
        <f t="shared" ca="1" si="12"/>
        <v>518</v>
      </c>
      <c r="AF61" s="98">
        <f t="shared" ca="1" si="13"/>
        <v>537.7437302831637</v>
      </c>
      <c r="AG61" s="98">
        <f t="shared" si="14"/>
        <v>3</v>
      </c>
      <c r="AH61" s="156">
        <f t="shared" ca="1" si="15"/>
        <v>388.5</v>
      </c>
      <c r="AI61" s="120">
        <f t="shared" ca="1" si="16"/>
        <v>479.00679372977021</v>
      </c>
      <c r="AJ61" s="157">
        <f t="shared" ca="1" si="17"/>
        <v>479</v>
      </c>
      <c r="AK61" s="86"/>
      <c r="AL61" s="86"/>
      <c r="AM61" s="86"/>
      <c r="AN61" s="86"/>
    </row>
    <row r="62" spans="1:40" ht="16.5" x14ac:dyDescent="0.3">
      <c r="A62" s="9">
        <v>60</v>
      </c>
      <c r="B62" s="110">
        <f t="shared" ca="1" si="19"/>
        <v>300</v>
      </c>
      <c r="C62" s="111">
        <f t="shared" ca="1" si="8"/>
        <v>308</v>
      </c>
      <c r="D62" s="112">
        <f t="shared" ca="1" si="9"/>
        <v>704</v>
      </c>
      <c r="E62" s="113"/>
      <c r="AB62" s="86">
        <f t="shared" ca="1" si="6"/>
        <v>0.20981895278338281</v>
      </c>
      <c r="AC62" s="98">
        <f ca="1">Sheet2!A61</f>
        <v>58</v>
      </c>
      <c r="AD62" s="98">
        <v>60</v>
      </c>
      <c r="AE62" s="98">
        <f t="shared" ca="1" si="12"/>
        <v>525</v>
      </c>
      <c r="AF62" s="98">
        <f t="shared" ca="1" si="13"/>
        <v>477.21620090554887</v>
      </c>
      <c r="AG62" s="98">
        <f t="shared" si="14"/>
        <v>4</v>
      </c>
      <c r="AH62" s="156">
        <f t="shared" ca="1" si="15"/>
        <v>525</v>
      </c>
      <c r="AI62" s="120">
        <f t="shared" ca="1" si="16"/>
        <v>704.82617109281773</v>
      </c>
      <c r="AJ62" s="157">
        <f t="shared" ca="1" si="17"/>
        <v>704</v>
      </c>
      <c r="AK62" s="86"/>
      <c r="AL62" s="86"/>
      <c r="AM62" s="86"/>
      <c r="AN62" s="86"/>
    </row>
    <row r="63" spans="1:40" ht="16.5" x14ac:dyDescent="0.3">
      <c r="A63" s="9">
        <v>61</v>
      </c>
      <c r="B63" s="110">
        <f t="shared" ca="1" si="19"/>
        <v>91</v>
      </c>
      <c r="C63" s="111">
        <f t="shared" ca="1" si="8"/>
        <v>381</v>
      </c>
      <c r="D63" s="112">
        <f t="shared" ca="1" si="9"/>
        <v>470</v>
      </c>
      <c r="E63" s="113"/>
      <c r="AB63" s="86">
        <f t="shared" ca="1" si="6"/>
        <v>0.86696135721215051</v>
      </c>
      <c r="AC63" s="98">
        <f ca="1">Sheet2!A62</f>
        <v>61</v>
      </c>
      <c r="AD63" s="98">
        <v>61</v>
      </c>
      <c r="AE63" s="98">
        <f t="shared" ca="1" si="12"/>
        <v>532</v>
      </c>
      <c r="AF63" s="98">
        <f t="shared" ca="1" si="13"/>
        <v>556.95612439065428</v>
      </c>
      <c r="AG63" s="98">
        <f t="shared" si="14"/>
        <v>5</v>
      </c>
      <c r="AH63" s="156">
        <f t="shared" ca="1" si="15"/>
        <v>399</v>
      </c>
      <c r="AI63" s="120">
        <f t="shared" ca="1" si="16"/>
        <v>470.96197641318872</v>
      </c>
      <c r="AJ63" s="157">
        <f t="shared" ca="1" si="17"/>
        <v>470</v>
      </c>
      <c r="AK63" s="86"/>
      <c r="AL63" s="86"/>
      <c r="AM63" s="86"/>
      <c r="AN63" s="86"/>
    </row>
    <row r="64" spans="1:40" ht="16.5" x14ac:dyDescent="0.3">
      <c r="A64" s="9">
        <v>62</v>
      </c>
      <c r="B64" s="110">
        <f t="shared" ca="1" si="19"/>
        <v>131</v>
      </c>
      <c r="C64" s="111">
        <f t="shared" ca="1" si="8"/>
        <v>402</v>
      </c>
      <c r="D64" s="112">
        <f t="shared" ca="1" si="9"/>
        <v>300</v>
      </c>
      <c r="E64" s="113"/>
      <c r="AB64" s="86">
        <f t="shared" ca="1" si="6"/>
        <v>0.40603102436038541</v>
      </c>
      <c r="AC64" s="98">
        <f ca="1">Sheet2!A63</f>
        <v>65</v>
      </c>
      <c r="AD64" s="98">
        <v>62</v>
      </c>
      <c r="AE64" s="98">
        <f t="shared" ca="1" si="12"/>
        <v>539</v>
      </c>
      <c r="AF64" s="98">
        <f t="shared" ca="1" si="13"/>
        <v>504.38044755230663</v>
      </c>
      <c r="AG64" s="98">
        <f t="shared" si="14"/>
        <v>6</v>
      </c>
      <c r="AH64" s="156">
        <f t="shared" ca="1" si="15"/>
        <v>269.5</v>
      </c>
      <c r="AI64" s="120">
        <f t="shared" ca="1" si="16"/>
        <v>300.09101244198473</v>
      </c>
      <c r="AJ64" s="157">
        <f t="shared" ca="1" si="17"/>
        <v>300</v>
      </c>
      <c r="AK64" s="86"/>
      <c r="AL64" s="86"/>
      <c r="AM64" s="86"/>
      <c r="AN64" s="86"/>
    </row>
    <row r="65" spans="1:41" ht="16.5" x14ac:dyDescent="0.3">
      <c r="A65" s="9">
        <v>63</v>
      </c>
      <c r="B65" s="110">
        <f t="shared" ca="1" si="19"/>
        <v>225</v>
      </c>
      <c r="C65" s="111">
        <f t="shared" ca="1" si="8"/>
        <v>389</v>
      </c>
      <c r="D65" s="112">
        <f t="shared" ca="1" si="9"/>
        <v>150</v>
      </c>
      <c r="E65" s="113"/>
      <c r="AB65" s="86">
        <f t="shared" ca="1" si="6"/>
        <v>0.35816543072740592</v>
      </c>
      <c r="AC65" s="98">
        <f ca="1">Sheet2!A64</f>
        <v>64</v>
      </c>
      <c r="AD65" s="98">
        <v>63</v>
      </c>
      <c r="AE65" s="98">
        <f t="shared" ca="1" si="12"/>
        <v>546</v>
      </c>
      <c r="AF65" s="98">
        <f t="shared" ca="1" si="13"/>
        <v>499.10727721691086</v>
      </c>
      <c r="AG65" s="98">
        <f t="shared" si="14"/>
        <v>7</v>
      </c>
      <c r="AH65" s="156">
        <f t="shared" ca="1" si="15"/>
        <v>136.5</v>
      </c>
      <c r="AI65" s="120">
        <f t="shared" ca="1" si="16"/>
        <v>150.74058713227103</v>
      </c>
      <c r="AJ65" s="157">
        <f t="shared" ca="1" si="17"/>
        <v>150</v>
      </c>
      <c r="AK65" s="86"/>
      <c r="AL65" s="86"/>
      <c r="AM65" s="86"/>
      <c r="AN65" s="86"/>
    </row>
    <row r="66" spans="1:41" ht="16.5" x14ac:dyDescent="0.3">
      <c r="A66" s="9">
        <v>64</v>
      </c>
      <c r="B66" s="110">
        <f t="shared" ca="1" si="19"/>
        <v>92</v>
      </c>
      <c r="C66" s="111">
        <f t="shared" ca="1" si="8"/>
        <v>382</v>
      </c>
      <c r="D66" s="112">
        <f t="shared" ca="1" si="9"/>
        <v>138</v>
      </c>
      <c r="E66" s="113"/>
      <c r="AB66" s="86">
        <f t="shared" ca="1" si="6"/>
        <v>0.35576168076405734</v>
      </c>
      <c r="AC66" s="98">
        <f ca="1">Sheet2!A65</f>
        <v>62</v>
      </c>
      <c r="AD66" s="98">
        <v>64</v>
      </c>
      <c r="AE66" s="98">
        <f t="shared" ca="1" si="12"/>
        <v>553</v>
      </c>
      <c r="AF66" s="98">
        <f t="shared" ca="1" si="13"/>
        <v>607.33844806996376</v>
      </c>
      <c r="AG66" s="98">
        <f t="shared" si="14"/>
        <v>1</v>
      </c>
      <c r="AH66" s="156">
        <f t="shared" ca="1" si="15"/>
        <v>138.25</v>
      </c>
      <c r="AI66" s="120">
        <f t="shared" ca="1" si="16"/>
        <v>138.19419379741049</v>
      </c>
      <c r="AJ66" s="157">
        <f t="shared" ca="1" si="17"/>
        <v>138</v>
      </c>
      <c r="AK66" s="86"/>
      <c r="AL66" s="86"/>
      <c r="AM66" s="86"/>
      <c r="AN66" s="86"/>
    </row>
    <row r="67" spans="1:41" ht="16.5" x14ac:dyDescent="0.3">
      <c r="A67" s="9">
        <v>65</v>
      </c>
      <c r="B67" s="110">
        <f t="shared" ref="B67:B77" ca="1" si="20">INDEX($AJ$3:$AJ$77,RANK(AB67,$AB$3:$AB$77))</f>
        <v>162</v>
      </c>
      <c r="C67" s="111">
        <f t="shared" ca="1" si="8"/>
        <v>383</v>
      </c>
      <c r="D67" s="112">
        <f t="shared" ca="1" si="9"/>
        <v>208</v>
      </c>
      <c r="E67" s="113"/>
      <c r="AB67" s="86">
        <f t="shared" ref="AB67:AB77" ca="1" si="21">RAND()</f>
        <v>0.2677076691076401</v>
      </c>
      <c r="AC67" s="98">
        <f ca="1">Sheet2!A66</f>
        <v>63</v>
      </c>
      <c r="AD67" s="98">
        <v>65</v>
      </c>
      <c r="AE67" s="98">
        <f t="shared" ca="1" si="12"/>
        <v>560</v>
      </c>
      <c r="AF67" s="98">
        <f t="shared" ca="1" si="13"/>
        <v>533.08713327821431</v>
      </c>
      <c r="AG67" s="98">
        <f t="shared" si="14"/>
        <v>2</v>
      </c>
      <c r="AH67" s="156">
        <f t="shared" ca="1" si="15"/>
        <v>280</v>
      </c>
      <c r="AI67" s="120">
        <f t="shared" ca="1" si="16"/>
        <v>208.81038871904724</v>
      </c>
      <c r="AJ67" s="157">
        <f t="shared" ca="1" si="17"/>
        <v>208</v>
      </c>
      <c r="AK67" s="86"/>
      <c r="AL67" s="86"/>
      <c r="AM67" s="86"/>
      <c r="AN67" s="86"/>
    </row>
    <row r="68" spans="1:41" ht="16.5" x14ac:dyDescent="0.3">
      <c r="A68" s="9">
        <v>66</v>
      </c>
      <c r="B68" s="110">
        <f t="shared" ca="1" si="20"/>
        <v>269</v>
      </c>
      <c r="C68" s="111">
        <f t="shared" ref="C68:C77" ca="1" si="22">SMALL($AJ$3:$AJ$77,AC68)</f>
        <v>469</v>
      </c>
      <c r="D68" s="112">
        <f t="shared" ref="D68:D77" ca="1" si="23">AJ68</f>
        <v>428</v>
      </c>
      <c r="E68" s="113"/>
      <c r="AB68" s="86">
        <f t="shared" ca="1" si="21"/>
        <v>0.59760296243689648</v>
      </c>
      <c r="AC68" s="98">
        <f ca="1">Sheet2!A67</f>
        <v>70</v>
      </c>
      <c r="AD68" s="98">
        <v>66</v>
      </c>
      <c r="AE68" s="98">
        <f t="shared" ref="AE68:AE77" ca="1" si="24">$AK$1+$AL$1*AD68</f>
        <v>567</v>
      </c>
      <c r="AF68" s="98">
        <f t="shared" ref="AF68:AF77" ca="1" si="25">(1+$AM$1*(RAND()-0.5))*AE68</f>
        <v>519.17539084295947</v>
      </c>
      <c r="AG68" s="98">
        <f t="shared" ref="AG68:AG77" si="26">IF(MOD(AD68,$AJ$1)&lt;&gt;0,MOD(AD68,$AJ$1),$AJ$1)</f>
        <v>3</v>
      </c>
      <c r="AH68" s="156">
        <f t="shared" ref="AH68:AH77" ca="1" si="27">AE68*VLOOKUP(AG68,$AN$2:$AO$8,2)</f>
        <v>425.25</v>
      </c>
      <c r="AI68" s="120">
        <f t="shared" ref="AI68:AI77" ca="1" si="28">_xlfn.NORM.INV(RAND(),AH68,AH68*$AM$1)</f>
        <v>428.27886298146245</v>
      </c>
      <c r="AJ68" s="157">
        <f t="shared" ref="AJ68:AJ77" ca="1" si="29">INT(AI68)</f>
        <v>428</v>
      </c>
      <c r="AK68" s="86"/>
      <c r="AL68" s="86"/>
      <c r="AM68" s="86"/>
      <c r="AN68" s="86"/>
    </row>
    <row r="69" spans="1:41" ht="16.5" x14ac:dyDescent="0.3">
      <c r="A69" s="9">
        <v>67</v>
      </c>
      <c r="B69" s="110">
        <f t="shared" ca="1" si="20"/>
        <v>83</v>
      </c>
      <c r="C69" s="111">
        <f t="shared" ca="1" si="22"/>
        <v>457</v>
      </c>
      <c r="D69" s="112">
        <f t="shared" ca="1" si="23"/>
        <v>641</v>
      </c>
      <c r="E69" s="113"/>
      <c r="AB69" s="86">
        <f t="shared" ca="1" si="21"/>
        <v>0.63422560550743523</v>
      </c>
      <c r="AC69" s="98">
        <f ca="1">Sheet2!A68</f>
        <v>69</v>
      </c>
      <c r="AD69" s="98">
        <v>67</v>
      </c>
      <c r="AE69" s="98">
        <f t="shared" ca="1" si="24"/>
        <v>574</v>
      </c>
      <c r="AF69" s="98">
        <f t="shared" ca="1" si="25"/>
        <v>592.19718049505161</v>
      </c>
      <c r="AG69" s="98">
        <f t="shared" si="26"/>
        <v>4</v>
      </c>
      <c r="AH69" s="156">
        <f t="shared" ca="1" si="27"/>
        <v>574</v>
      </c>
      <c r="AI69" s="120">
        <f t="shared" ca="1" si="28"/>
        <v>641.57356953588544</v>
      </c>
      <c r="AJ69" s="157">
        <f t="shared" ca="1" si="29"/>
        <v>641</v>
      </c>
      <c r="AK69" s="86"/>
      <c r="AL69" s="86"/>
      <c r="AM69" s="86"/>
      <c r="AN69" s="86"/>
    </row>
    <row r="70" spans="1:41" ht="16.5" x14ac:dyDescent="0.3">
      <c r="A70" s="9">
        <v>68</v>
      </c>
      <c r="B70" s="110">
        <f t="shared" ca="1" si="20"/>
        <v>402</v>
      </c>
      <c r="C70" s="111">
        <f t="shared" ca="1" si="22"/>
        <v>408</v>
      </c>
      <c r="D70" s="112">
        <f t="shared" ca="1" si="23"/>
        <v>469</v>
      </c>
      <c r="E70" s="113"/>
      <c r="AB70" s="86">
        <f t="shared" ca="1" si="21"/>
        <v>1.8505573850754353E-2</v>
      </c>
      <c r="AC70" s="98">
        <f ca="1">Sheet2!A69</f>
        <v>66</v>
      </c>
      <c r="AD70" s="98">
        <v>68</v>
      </c>
      <c r="AE70" s="98">
        <f t="shared" ca="1" si="24"/>
        <v>581</v>
      </c>
      <c r="AF70" s="98">
        <f t="shared" ca="1" si="25"/>
        <v>549.00899468487012</v>
      </c>
      <c r="AG70" s="98">
        <f t="shared" si="26"/>
        <v>5</v>
      </c>
      <c r="AH70" s="156">
        <f t="shared" ca="1" si="27"/>
        <v>435.75</v>
      </c>
      <c r="AI70" s="120">
        <f t="shared" ca="1" si="28"/>
        <v>469.41091374727927</v>
      </c>
      <c r="AJ70" s="157">
        <f t="shared" ca="1" si="29"/>
        <v>469</v>
      </c>
      <c r="AK70" s="86"/>
      <c r="AL70" s="86"/>
      <c r="AM70" s="86"/>
      <c r="AN70" s="86"/>
    </row>
    <row r="71" spans="1:41" ht="16.5" x14ac:dyDescent="0.3">
      <c r="A71" s="9">
        <v>69</v>
      </c>
      <c r="B71" s="110">
        <f t="shared" ca="1" si="20"/>
        <v>383</v>
      </c>
      <c r="C71" s="111">
        <f t="shared" ca="1" si="22"/>
        <v>447</v>
      </c>
      <c r="D71" s="112">
        <f t="shared" ca="1" si="23"/>
        <v>230</v>
      </c>
      <c r="E71" s="113"/>
      <c r="AB71" s="86">
        <f t="shared" ca="1" si="21"/>
        <v>0.26391432117716918</v>
      </c>
      <c r="AC71" s="98">
        <f ca="1">Sheet2!A70</f>
        <v>68</v>
      </c>
      <c r="AD71" s="98">
        <v>69</v>
      </c>
      <c r="AE71" s="98">
        <f t="shared" ca="1" si="24"/>
        <v>588</v>
      </c>
      <c r="AF71" s="98">
        <f t="shared" ca="1" si="25"/>
        <v>605.55009726209369</v>
      </c>
      <c r="AG71" s="98">
        <f t="shared" si="26"/>
        <v>6</v>
      </c>
      <c r="AH71" s="156">
        <f t="shared" ca="1" si="27"/>
        <v>294</v>
      </c>
      <c r="AI71" s="120">
        <f t="shared" ca="1" si="28"/>
        <v>230.93257785522761</v>
      </c>
      <c r="AJ71" s="157">
        <f t="shared" ca="1" si="29"/>
        <v>230</v>
      </c>
      <c r="AK71" s="86"/>
      <c r="AL71" s="86"/>
      <c r="AM71" s="86"/>
      <c r="AN71" s="86"/>
    </row>
    <row r="72" spans="1:41" ht="16.5" x14ac:dyDescent="0.3">
      <c r="A72" s="9">
        <v>70</v>
      </c>
      <c r="B72" s="110">
        <f t="shared" ca="1" si="20"/>
        <v>235</v>
      </c>
      <c r="C72" s="111">
        <f t="shared" ca="1" si="22"/>
        <v>428</v>
      </c>
      <c r="D72" s="112">
        <f t="shared" ca="1" si="23"/>
        <v>96</v>
      </c>
      <c r="E72" s="113"/>
      <c r="AB72" s="86">
        <f t="shared" ca="1" si="21"/>
        <v>0.57677325884973296</v>
      </c>
      <c r="AC72" s="98">
        <f ca="1">Sheet2!A71</f>
        <v>67</v>
      </c>
      <c r="AD72" s="98">
        <v>70</v>
      </c>
      <c r="AE72" s="98">
        <f t="shared" ca="1" si="24"/>
        <v>595</v>
      </c>
      <c r="AF72" s="98">
        <f t="shared" ca="1" si="25"/>
        <v>608.33467001657061</v>
      </c>
      <c r="AG72" s="98">
        <f t="shared" si="26"/>
        <v>7</v>
      </c>
      <c r="AH72" s="156">
        <f t="shared" ca="1" si="27"/>
        <v>148.75</v>
      </c>
      <c r="AI72" s="120">
        <f t="shared" ca="1" si="28"/>
        <v>96.821846439123732</v>
      </c>
      <c r="AJ72" s="157">
        <f t="shared" ca="1" si="29"/>
        <v>96</v>
      </c>
      <c r="AK72" s="86"/>
      <c r="AL72" s="86"/>
      <c r="AM72" s="86"/>
      <c r="AN72" s="86"/>
    </row>
    <row r="73" spans="1:41" ht="16.5" x14ac:dyDescent="0.3">
      <c r="A73" s="9">
        <v>71</v>
      </c>
      <c r="B73" s="110">
        <f t="shared" ca="1" si="20"/>
        <v>351</v>
      </c>
      <c r="C73" s="111">
        <f t="shared" ca="1" si="22"/>
        <v>641</v>
      </c>
      <c r="D73" s="112">
        <f t="shared" ca="1" si="23"/>
        <v>148</v>
      </c>
      <c r="E73" s="113"/>
      <c r="AB73" s="86">
        <f t="shared" ca="1" si="21"/>
        <v>0.61543362847990379</v>
      </c>
      <c r="AC73" s="98">
        <f ca="1">Sheet2!A72</f>
        <v>74</v>
      </c>
      <c r="AD73" s="98">
        <v>71</v>
      </c>
      <c r="AE73" s="98">
        <f t="shared" ca="1" si="24"/>
        <v>602</v>
      </c>
      <c r="AF73" s="98">
        <f t="shared" ca="1" si="25"/>
        <v>542.46524320834533</v>
      </c>
      <c r="AG73" s="98">
        <f t="shared" si="26"/>
        <v>1</v>
      </c>
      <c r="AH73" s="156">
        <f t="shared" ca="1" si="27"/>
        <v>150.5</v>
      </c>
      <c r="AI73" s="120">
        <f t="shared" ca="1" si="28"/>
        <v>148.84570101256887</v>
      </c>
      <c r="AJ73" s="157">
        <f t="shared" ca="1" si="29"/>
        <v>148</v>
      </c>
      <c r="AK73" s="86"/>
      <c r="AL73" s="86"/>
      <c r="AM73" s="86"/>
      <c r="AN73" s="86"/>
    </row>
    <row r="74" spans="1:41" ht="16.5" x14ac:dyDescent="0.3">
      <c r="A74" s="9">
        <v>72</v>
      </c>
      <c r="B74" s="110">
        <f t="shared" ca="1" si="20"/>
        <v>150</v>
      </c>
      <c r="C74" s="111">
        <f t="shared" ca="1" si="22"/>
        <v>470</v>
      </c>
      <c r="D74" s="112">
        <f t="shared" ca="1" si="23"/>
        <v>372</v>
      </c>
      <c r="E74" s="113"/>
      <c r="AB74" s="86">
        <f t="shared" ca="1" si="21"/>
        <v>0.1770947953058396</v>
      </c>
      <c r="AC74" s="98">
        <f ca="1">Sheet2!A73</f>
        <v>71</v>
      </c>
      <c r="AD74" s="98">
        <v>72</v>
      </c>
      <c r="AE74" s="98">
        <f t="shared" ca="1" si="24"/>
        <v>609</v>
      </c>
      <c r="AF74" s="98">
        <f t="shared" ca="1" si="25"/>
        <v>633.95843427378009</v>
      </c>
      <c r="AG74" s="98">
        <f t="shared" si="26"/>
        <v>2</v>
      </c>
      <c r="AH74" s="156">
        <f t="shared" ca="1" si="27"/>
        <v>304.5</v>
      </c>
      <c r="AI74" s="120">
        <f t="shared" ca="1" si="28"/>
        <v>372.56232584416415</v>
      </c>
      <c r="AJ74" s="157">
        <f t="shared" ca="1" si="29"/>
        <v>372</v>
      </c>
      <c r="AK74" s="86"/>
      <c r="AL74" s="86"/>
      <c r="AM74" s="86"/>
      <c r="AN74" s="86"/>
    </row>
    <row r="75" spans="1:41" ht="16.5" x14ac:dyDescent="0.3">
      <c r="A75" s="9">
        <v>73</v>
      </c>
      <c r="B75" s="110">
        <f t="shared" ca="1" si="20"/>
        <v>243</v>
      </c>
      <c r="C75" s="111">
        <f t="shared" ca="1" si="22"/>
        <v>473</v>
      </c>
      <c r="D75" s="112">
        <f t="shared" ca="1" si="23"/>
        <v>402</v>
      </c>
      <c r="E75" s="113"/>
      <c r="AB75" s="86">
        <f t="shared" ca="1" si="21"/>
        <v>0.65435443597038734</v>
      </c>
      <c r="AC75" s="98">
        <f ca="1">Sheet2!A74</f>
        <v>72</v>
      </c>
      <c r="AD75" s="98">
        <v>73</v>
      </c>
      <c r="AE75" s="98">
        <f t="shared" ca="1" si="24"/>
        <v>616</v>
      </c>
      <c r="AF75" s="98">
        <f t="shared" ca="1" si="25"/>
        <v>664.19508502860845</v>
      </c>
      <c r="AG75" s="98">
        <f t="shared" si="26"/>
        <v>3</v>
      </c>
      <c r="AH75" s="156">
        <f t="shared" ca="1" si="27"/>
        <v>462</v>
      </c>
      <c r="AI75" s="120">
        <f t="shared" ca="1" si="28"/>
        <v>402.82166269218999</v>
      </c>
      <c r="AJ75" s="157">
        <f t="shared" ca="1" si="29"/>
        <v>402</v>
      </c>
      <c r="AK75" s="86"/>
      <c r="AL75" s="86"/>
      <c r="AM75" s="86"/>
      <c r="AN75" s="86"/>
    </row>
    <row r="76" spans="1:41" ht="16.5" x14ac:dyDescent="0.3">
      <c r="A76" s="9">
        <v>74</v>
      </c>
      <c r="B76" s="110">
        <f t="shared" ca="1" si="20"/>
        <v>128</v>
      </c>
      <c r="C76" s="111">
        <f t="shared" ca="1" si="22"/>
        <v>704</v>
      </c>
      <c r="D76" s="112">
        <f t="shared" ca="1" si="23"/>
        <v>457</v>
      </c>
      <c r="E76" s="113"/>
      <c r="AB76" s="86">
        <f t="shared" ca="1" si="21"/>
        <v>0.63918780548925369</v>
      </c>
      <c r="AC76" s="98">
        <f ca="1">Sheet2!A75</f>
        <v>75</v>
      </c>
      <c r="AD76" s="98">
        <v>74</v>
      </c>
      <c r="AE76" s="98">
        <f t="shared" ca="1" si="24"/>
        <v>623</v>
      </c>
      <c r="AF76" s="98">
        <f t="shared" ca="1" si="25"/>
        <v>571.48009042543356</v>
      </c>
      <c r="AG76" s="98">
        <f t="shared" si="26"/>
        <v>4</v>
      </c>
      <c r="AH76" s="156">
        <f t="shared" ca="1" si="27"/>
        <v>623</v>
      </c>
      <c r="AI76" s="120">
        <f t="shared" ca="1" si="28"/>
        <v>457.36121419643348</v>
      </c>
      <c r="AJ76" s="157">
        <f t="shared" ca="1" si="29"/>
        <v>457</v>
      </c>
      <c r="AK76" s="86"/>
      <c r="AL76" s="86"/>
      <c r="AM76" s="86"/>
      <c r="AN76" s="86"/>
    </row>
    <row r="77" spans="1:41" ht="16.5" x14ac:dyDescent="0.3">
      <c r="A77" s="9">
        <v>75</v>
      </c>
      <c r="B77" s="110">
        <f t="shared" ca="1" si="20"/>
        <v>308</v>
      </c>
      <c r="C77" s="111">
        <f t="shared" ca="1" si="22"/>
        <v>479</v>
      </c>
      <c r="D77" s="112">
        <f t="shared" ca="1" si="23"/>
        <v>473</v>
      </c>
      <c r="E77" s="113"/>
      <c r="AB77" s="86">
        <f t="shared" ca="1" si="21"/>
        <v>0.78781238090581196</v>
      </c>
      <c r="AC77" s="98">
        <f ca="1">Sheet2!A76</f>
        <v>73</v>
      </c>
      <c r="AD77" s="98">
        <v>75</v>
      </c>
      <c r="AE77" s="98">
        <f t="shared" ca="1" si="24"/>
        <v>630</v>
      </c>
      <c r="AF77" s="98">
        <f t="shared" ca="1" si="25"/>
        <v>655.73653828724014</v>
      </c>
      <c r="AG77" s="98">
        <f t="shared" si="26"/>
        <v>5</v>
      </c>
      <c r="AH77" s="156">
        <f t="shared" ca="1" si="27"/>
        <v>472.5</v>
      </c>
      <c r="AI77" s="120">
        <f t="shared" ca="1" si="28"/>
        <v>473.11446815018098</v>
      </c>
      <c r="AJ77" s="157">
        <f t="shared" ca="1" si="29"/>
        <v>473</v>
      </c>
      <c r="AK77" s="86"/>
      <c r="AL77" s="86"/>
      <c r="AM77" s="86"/>
      <c r="AN77" s="86"/>
    </row>
    <row r="78" spans="1:41" ht="16.5" x14ac:dyDescent="0.3">
      <c r="A78" s="75"/>
      <c r="B78" s="75"/>
      <c r="C78" s="75"/>
      <c r="D78" s="75"/>
      <c r="AA78" s="75"/>
      <c r="AB78" s="75"/>
      <c r="AC78" s="98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</row>
    <row r="79" spans="1:41" ht="16.5" x14ac:dyDescent="0.3">
      <c r="A79" s="75"/>
      <c r="B79" s="75"/>
      <c r="C79" s="75"/>
      <c r="D79" s="75"/>
      <c r="AA79" s="75"/>
      <c r="AB79" s="75"/>
      <c r="AC79" s="98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</row>
    <row r="80" spans="1:41" ht="16.5" x14ac:dyDescent="0.3">
      <c r="A80" s="75"/>
      <c r="B80" s="75"/>
      <c r="C80" s="75"/>
      <c r="D80" s="75"/>
      <c r="AA80" s="75"/>
      <c r="AB80" s="75"/>
      <c r="AC80" s="98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</row>
    <row r="81" spans="1:41" ht="16.5" x14ac:dyDescent="0.3">
      <c r="A81" s="75"/>
      <c r="B81" s="75"/>
      <c r="C81" s="75"/>
      <c r="D81" s="75"/>
      <c r="AA81" s="75"/>
      <c r="AB81" s="75"/>
      <c r="AC81" s="98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</row>
    <row r="82" spans="1:41" ht="16.5" x14ac:dyDescent="0.3">
      <c r="AA82" s="75"/>
      <c r="AB82" s="75"/>
      <c r="AC82" s="98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</row>
    <row r="83" spans="1:41" ht="16.5" x14ac:dyDescent="0.3"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</row>
    <row r="84" spans="1:41" ht="16.5" x14ac:dyDescent="0.3"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</row>
    <row r="85" spans="1:41" ht="16.5" x14ac:dyDescent="0.3"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</row>
    <row r="86" spans="1:41" ht="16.5" x14ac:dyDescent="0.3"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</row>
    <row r="87" spans="1:41" ht="16.5" x14ac:dyDescent="0.3"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</row>
    <row r="88" spans="1:41" ht="16.5" x14ac:dyDescent="0.3"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</row>
    <row r="89" spans="1:41" ht="16.5" x14ac:dyDescent="0.3"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workbookViewId="0">
      <selection activeCell="A2" sqref="A2"/>
    </sheetView>
  </sheetViews>
  <sheetFormatPr defaultRowHeight="15" x14ac:dyDescent="0.25"/>
  <sheetData>
    <row r="1" spans="1:9" x14ac:dyDescent="0.25">
      <c r="B1">
        <v>5</v>
      </c>
      <c r="G1">
        <v>15</v>
      </c>
    </row>
    <row r="2" spans="1:9" x14ac:dyDescent="0.25">
      <c r="A2">
        <f ca="1">INDEX($D$2:$D$6,MATCH(B2,$C$2:$C$6,0))</f>
        <v>1</v>
      </c>
      <c r="B2">
        <f ca="1">SMALL($C$2:$C$6,IF(MOD(D2,5)&lt;&gt;0,MOD(D2,5),5))</f>
        <v>8.5153274133972001E-2</v>
      </c>
      <c r="C2">
        <f ca="1">RAND()</f>
        <v>8.5153274133972001E-2</v>
      </c>
      <c r="D2" s="2">
        <v>1</v>
      </c>
      <c r="F2">
        <f ca="1">INDEX($I$2:$I$16,MATCH(G2,$H$2:$H$16,0))</f>
        <v>12</v>
      </c>
      <c r="G2">
        <f ca="1">SMALL($H$2:$H$16,IF(MOD(I2,$G$1)&lt;&gt;0,MOD(I2,$G$1),$G$1))</f>
        <v>0.12157262846958061</v>
      </c>
      <c r="H2">
        <f ca="1">RAND()</f>
        <v>0.93234497436416608</v>
      </c>
      <c r="I2" s="2">
        <v>1</v>
      </c>
    </row>
    <row r="3" spans="1:9" x14ac:dyDescent="0.25">
      <c r="A3">
        <f t="shared" ref="A3:A6" ca="1" si="0">INDEX($D$2:$D$6,MATCH(B3,$C$2:$C$6,0))</f>
        <v>3</v>
      </c>
      <c r="B3">
        <f t="shared" ref="B3:B6" ca="1" si="1">SMALL($C$2:$C$6,IF(MOD(D3,5)&lt;&gt;0,MOD(D3,5),5))</f>
        <v>0.14774936384522275</v>
      </c>
      <c r="C3">
        <f t="shared" ref="C3:C11" ca="1" si="2">RAND()</f>
        <v>0.53509828707450557</v>
      </c>
      <c r="D3" s="2">
        <v>2</v>
      </c>
      <c r="F3">
        <f t="shared" ref="F3:F16" ca="1" si="3">INDEX($I$2:$I$16,MATCH(G3,$H$2:$H$16,0))</f>
        <v>15</v>
      </c>
      <c r="G3">
        <f t="shared" ref="G3:G15" ca="1" si="4">SMALL($H$2:$H$16,IF(MOD(I3,$G$1)&lt;&gt;0,MOD(I3,$G$1),$G$1))</f>
        <v>0.19602937669661902</v>
      </c>
      <c r="H3">
        <f t="shared" ref="H3:H41" ca="1" si="5">RAND()</f>
        <v>0.27309900852951252</v>
      </c>
      <c r="I3" s="2">
        <v>2</v>
      </c>
    </row>
    <row r="4" spans="1:9" x14ac:dyDescent="0.25">
      <c r="A4">
        <f t="shared" ca="1" si="0"/>
        <v>5</v>
      </c>
      <c r="B4">
        <f t="shared" ca="1" si="1"/>
        <v>0.48922407862101436</v>
      </c>
      <c r="C4">
        <f t="shared" ca="1" si="2"/>
        <v>0.14774936384522275</v>
      </c>
      <c r="D4" s="2">
        <v>3</v>
      </c>
      <c r="F4">
        <f t="shared" ca="1" si="3"/>
        <v>10</v>
      </c>
      <c r="G4">
        <f t="shared" ca="1" si="4"/>
        <v>0.20878478845434412</v>
      </c>
      <c r="H4">
        <f t="shared" ca="1" si="5"/>
        <v>0.98723186314995537</v>
      </c>
      <c r="I4" s="2">
        <v>3</v>
      </c>
    </row>
    <row r="5" spans="1:9" x14ac:dyDescent="0.25">
      <c r="A5">
        <f t="shared" ca="1" si="0"/>
        <v>2</v>
      </c>
      <c r="B5">
        <f t="shared" ca="1" si="1"/>
        <v>0.53509828707450557</v>
      </c>
      <c r="C5">
        <f t="shared" ca="1" si="2"/>
        <v>0.91235274176193959</v>
      </c>
      <c r="D5" s="2">
        <v>4</v>
      </c>
      <c r="F5">
        <f t="shared" ca="1" si="3"/>
        <v>2</v>
      </c>
      <c r="G5">
        <f t="shared" ca="1" si="4"/>
        <v>0.27309900852951252</v>
      </c>
      <c r="H5">
        <f t="shared" ca="1" si="5"/>
        <v>0.82547013503377542</v>
      </c>
      <c r="I5" s="2">
        <v>4</v>
      </c>
    </row>
    <row r="6" spans="1:9" x14ac:dyDescent="0.25">
      <c r="A6">
        <f t="shared" ca="1" si="0"/>
        <v>4</v>
      </c>
      <c r="B6">
        <f t="shared" ca="1" si="1"/>
        <v>0.91235274176193959</v>
      </c>
      <c r="C6">
        <f t="shared" ca="1" si="2"/>
        <v>0.48922407862101436</v>
      </c>
      <c r="D6" s="2">
        <v>5</v>
      </c>
      <c r="F6">
        <f t="shared" ca="1" si="3"/>
        <v>11</v>
      </c>
      <c r="G6">
        <f t="shared" ca="1" si="4"/>
        <v>0.289901522495981</v>
      </c>
      <c r="H6">
        <f t="shared" ca="1" si="5"/>
        <v>0.93193233110725104</v>
      </c>
      <c r="I6" s="2">
        <v>5</v>
      </c>
    </row>
    <row r="7" spans="1:9" x14ac:dyDescent="0.25">
      <c r="A7">
        <f ca="1">INDEX($D$7:$D$11,MATCH(B7,$C$7:$C$11,0))</f>
        <v>6</v>
      </c>
      <c r="B7">
        <f ca="1">SMALL($C$7:$C$11,IF(MOD(D7,5)&lt;&gt;0,MOD(D7,5),5))</f>
        <v>0.27143564816658261</v>
      </c>
      <c r="C7">
        <f ca="1">RAND()</f>
        <v>0.27143564816658261</v>
      </c>
      <c r="D7" s="2">
        <v>6</v>
      </c>
      <c r="F7">
        <f t="shared" ca="1" si="3"/>
        <v>13</v>
      </c>
      <c r="G7">
        <f t="shared" ca="1" si="4"/>
        <v>0.32032906235882896</v>
      </c>
      <c r="H7">
        <f t="shared" ca="1" si="5"/>
        <v>0.56475853015276367</v>
      </c>
      <c r="I7" s="2">
        <v>6</v>
      </c>
    </row>
    <row r="8" spans="1:9" x14ac:dyDescent="0.25">
      <c r="A8">
        <f t="shared" ref="A8:A11" ca="1" si="6">INDEX($D$7:$D$11,MATCH(B8,$C$7:$C$11,0))</f>
        <v>10</v>
      </c>
      <c r="B8">
        <f t="shared" ref="B8:B11" ca="1" si="7">SMALL($C$7:$C$11,IF(MOD(D8,5)&lt;&gt;0,MOD(D8,5),5))</f>
        <v>0.38706066697034713</v>
      </c>
      <c r="C8">
        <f t="shared" ca="1" si="2"/>
        <v>0.49531919917255607</v>
      </c>
      <c r="D8" s="2">
        <v>7</v>
      </c>
      <c r="F8">
        <f t="shared" ca="1" si="3"/>
        <v>6</v>
      </c>
      <c r="G8">
        <f t="shared" ca="1" si="4"/>
        <v>0.56475853015276367</v>
      </c>
      <c r="H8">
        <f t="shared" ca="1" si="5"/>
        <v>0.86461250381870425</v>
      </c>
      <c r="I8" s="2">
        <v>7</v>
      </c>
    </row>
    <row r="9" spans="1:9" x14ac:dyDescent="0.25">
      <c r="A9">
        <f t="shared" ca="1" si="6"/>
        <v>7</v>
      </c>
      <c r="B9">
        <f t="shared" ca="1" si="7"/>
        <v>0.49531919917255607</v>
      </c>
      <c r="C9">
        <f t="shared" ca="1" si="2"/>
        <v>0.75815028741766832</v>
      </c>
      <c r="D9" s="2">
        <v>8</v>
      </c>
      <c r="F9">
        <f t="shared" ca="1" si="3"/>
        <v>9</v>
      </c>
      <c r="G9">
        <f t="shared" ca="1" si="4"/>
        <v>0.586664099318147</v>
      </c>
      <c r="H9">
        <f t="shared" ca="1" si="5"/>
        <v>0.78432371186502181</v>
      </c>
      <c r="I9" s="2">
        <v>8</v>
      </c>
    </row>
    <row r="10" spans="1:9" x14ac:dyDescent="0.25">
      <c r="A10">
        <f t="shared" ca="1" si="6"/>
        <v>8</v>
      </c>
      <c r="B10">
        <f t="shared" ca="1" si="7"/>
        <v>0.75815028741766832</v>
      </c>
      <c r="C10">
        <f t="shared" ca="1" si="2"/>
        <v>0.97961803944213488</v>
      </c>
      <c r="D10" s="2">
        <v>9</v>
      </c>
      <c r="F10">
        <f t="shared" ca="1" si="3"/>
        <v>14</v>
      </c>
      <c r="G10">
        <f t="shared" ca="1" si="4"/>
        <v>0.77123769519767393</v>
      </c>
      <c r="H10">
        <f t="shared" ca="1" si="5"/>
        <v>0.586664099318147</v>
      </c>
      <c r="I10" s="2">
        <v>9</v>
      </c>
    </row>
    <row r="11" spans="1:9" x14ac:dyDescent="0.25">
      <c r="A11">
        <f t="shared" ca="1" si="6"/>
        <v>9</v>
      </c>
      <c r="B11">
        <f t="shared" ca="1" si="7"/>
        <v>0.97961803944213488</v>
      </c>
      <c r="C11">
        <f t="shared" ca="1" si="2"/>
        <v>0.38706066697034713</v>
      </c>
      <c r="D11" s="2">
        <v>10</v>
      </c>
      <c r="F11">
        <f t="shared" ca="1" si="3"/>
        <v>8</v>
      </c>
      <c r="G11">
        <f t="shared" ca="1" si="4"/>
        <v>0.78432371186502181</v>
      </c>
      <c r="H11">
        <f t="shared" ca="1" si="5"/>
        <v>0.20878478845434412</v>
      </c>
      <c r="I11" s="2">
        <v>10</v>
      </c>
    </row>
    <row r="12" spans="1:9" x14ac:dyDescent="0.25">
      <c r="A12">
        <f ca="1">INDEX($D$12:$D$16,MATCH(B12,$C$12:$C$16,0))</f>
        <v>12</v>
      </c>
      <c r="B12">
        <f ca="1">SMALL($C$12:$C$16,IF(MOD(D12,5)&lt;&gt;0,MOD(D12,5),5))</f>
        <v>0.1237651064280928</v>
      </c>
      <c r="C12">
        <f ca="1">RAND()</f>
        <v>0.2591975472623852</v>
      </c>
      <c r="D12" s="2">
        <v>11</v>
      </c>
      <c r="F12">
        <f t="shared" ca="1" si="3"/>
        <v>4</v>
      </c>
      <c r="G12">
        <f t="shared" ca="1" si="4"/>
        <v>0.82547013503377542</v>
      </c>
      <c r="H12">
        <f t="shared" ca="1" si="5"/>
        <v>0.289901522495981</v>
      </c>
      <c r="I12" s="2">
        <v>11</v>
      </c>
    </row>
    <row r="13" spans="1:9" x14ac:dyDescent="0.25">
      <c r="A13">
        <f t="shared" ref="A13:A16" ca="1" si="8">INDEX($D$12:$D$16,MATCH(B13,$C$12:$C$16,0))</f>
        <v>11</v>
      </c>
      <c r="B13">
        <f t="shared" ref="B13:B16" ca="1" si="9">SMALL($C$12:$C$16,IF(MOD(D13,5)&lt;&gt;0,MOD(D13,5),5))</f>
        <v>0.2591975472623852</v>
      </c>
      <c r="C13">
        <f t="shared" ref="C13:C76" ca="1" si="10">RAND()</f>
        <v>0.1237651064280928</v>
      </c>
      <c r="D13" s="2">
        <v>12</v>
      </c>
      <c r="F13">
        <f t="shared" ca="1" si="3"/>
        <v>7</v>
      </c>
      <c r="G13">
        <f t="shared" ca="1" si="4"/>
        <v>0.86461250381870425</v>
      </c>
      <c r="H13">
        <f t="shared" ca="1" si="5"/>
        <v>0.12157262846958061</v>
      </c>
      <c r="I13" s="2">
        <v>12</v>
      </c>
    </row>
    <row r="14" spans="1:9" x14ac:dyDescent="0.25">
      <c r="A14">
        <f t="shared" ca="1" si="8"/>
        <v>13</v>
      </c>
      <c r="B14">
        <f t="shared" ca="1" si="9"/>
        <v>0.63758227051279304</v>
      </c>
      <c r="C14">
        <f t="shared" ca="1" si="10"/>
        <v>0.63758227051279304</v>
      </c>
      <c r="D14" s="2">
        <v>13</v>
      </c>
      <c r="F14">
        <f t="shared" ca="1" si="3"/>
        <v>5</v>
      </c>
      <c r="G14">
        <f t="shared" ca="1" si="4"/>
        <v>0.93193233110725104</v>
      </c>
      <c r="H14">
        <f t="shared" ca="1" si="5"/>
        <v>0.32032906235882896</v>
      </c>
      <c r="I14" s="2">
        <v>13</v>
      </c>
    </row>
    <row r="15" spans="1:9" x14ac:dyDescent="0.25">
      <c r="A15">
        <f t="shared" ca="1" si="8"/>
        <v>15</v>
      </c>
      <c r="B15">
        <f t="shared" ca="1" si="9"/>
        <v>0.67364802879906538</v>
      </c>
      <c r="C15">
        <f t="shared" ca="1" si="10"/>
        <v>0.8531992995147224</v>
      </c>
      <c r="D15" s="2">
        <v>14</v>
      </c>
      <c r="F15">
        <f t="shared" ca="1" si="3"/>
        <v>1</v>
      </c>
      <c r="G15">
        <f t="shared" ca="1" si="4"/>
        <v>0.93234497436416608</v>
      </c>
      <c r="H15">
        <f t="shared" ca="1" si="5"/>
        <v>0.77123769519767393</v>
      </c>
      <c r="I15" s="2">
        <v>14</v>
      </c>
    </row>
    <row r="16" spans="1:9" x14ac:dyDescent="0.25">
      <c r="A16">
        <f t="shared" ca="1" si="8"/>
        <v>14</v>
      </c>
      <c r="B16">
        <f t="shared" ca="1" si="9"/>
        <v>0.8531992995147224</v>
      </c>
      <c r="C16">
        <f t="shared" ca="1" si="10"/>
        <v>0.67364802879906538</v>
      </c>
      <c r="D16" s="2">
        <v>15</v>
      </c>
      <c r="F16">
        <f t="shared" ca="1" si="3"/>
        <v>3</v>
      </c>
      <c r="G16">
        <f ca="1">SMALL($H$2:$H$16,IF(MOD(I16,$G$1)&lt;&gt;0,MOD(I16,$G$1),$G$1))</f>
        <v>0.98723186314995537</v>
      </c>
      <c r="H16">
        <f t="shared" ca="1" si="5"/>
        <v>0.19602937669661902</v>
      </c>
      <c r="I16" s="2">
        <v>15</v>
      </c>
    </row>
    <row r="17" spans="1:9" x14ac:dyDescent="0.25">
      <c r="A17">
        <f ca="1">INDEX($D$17:$D$21,MATCH(B17,$C$17:$C$21,0))</f>
        <v>20</v>
      </c>
      <c r="B17">
        <f ca="1">SMALL($C$17:$C$21,IF(MOD(D17,5)&lt;&gt;0,MOD(D17,5),5))</f>
        <v>6.6704582644570354E-2</v>
      </c>
      <c r="C17">
        <f t="shared" ca="1" si="10"/>
        <v>0.23749944696587599</v>
      </c>
      <c r="D17" s="2">
        <v>16</v>
      </c>
      <c r="F17">
        <f ca="1">INDEX($I$17:$I$31,MATCH(G17,$H$17:$H$31,0))</f>
        <v>19</v>
      </c>
      <c r="G17">
        <f ca="1">SMALL($H$17:$H$31,IF(MOD(I17,$G$1)&lt;&gt;0,MOD(I17,$G$1),$G$1))</f>
        <v>1.2037827077167718E-2</v>
      </c>
      <c r="H17">
        <f t="shared" ca="1" si="5"/>
        <v>0.64385612824059391</v>
      </c>
      <c r="I17" s="2">
        <v>16</v>
      </c>
    </row>
    <row r="18" spans="1:9" x14ac:dyDescent="0.25">
      <c r="A18">
        <f t="shared" ref="A18:A21" ca="1" si="11">INDEX($D$17:$D$21,MATCH(B18,$C$17:$C$21,0))</f>
        <v>17</v>
      </c>
      <c r="B18">
        <f t="shared" ref="B18:B21" ca="1" si="12">SMALL($C$17:$C$21,IF(MOD(D18,5)&lt;&gt;0,MOD(D18,5),5))</f>
        <v>0.15097321925427465</v>
      </c>
      <c r="C18">
        <f t="shared" ca="1" si="10"/>
        <v>0.15097321925427465</v>
      </c>
      <c r="D18" s="2">
        <v>17</v>
      </c>
      <c r="F18">
        <f t="shared" ref="F18:F31" ca="1" si="13">INDEX($I$17:$I$31,MATCH(G18,$H$17:$H$31,0))</f>
        <v>22</v>
      </c>
      <c r="G18">
        <f t="shared" ref="G18:G31" ca="1" si="14">SMALL($H$17:$H$31,IF(MOD(I18,$G$1)&lt;&gt;0,MOD(I18,$G$1),$G$1))</f>
        <v>3.4989984992233936E-2</v>
      </c>
      <c r="H18">
        <f t="shared" ca="1" si="5"/>
        <v>0.73479732178619384</v>
      </c>
      <c r="I18" s="2">
        <v>17</v>
      </c>
    </row>
    <row r="19" spans="1:9" x14ac:dyDescent="0.25">
      <c r="A19">
        <f t="shared" ca="1" si="11"/>
        <v>16</v>
      </c>
      <c r="B19">
        <f t="shared" ca="1" si="12"/>
        <v>0.23749944696587599</v>
      </c>
      <c r="C19">
        <f t="shared" ca="1" si="10"/>
        <v>0.98082199601559938</v>
      </c>
      <c r="D19" s="2">
        <v>18</v>
      </c>
      <c r="F19">
        <f t="shared" ca="1" si="13"/>
        <v>28</v>
      </c>
      <c r="G19">
        <f t="shared" ca="1" si="14"/>
        <v>9.0875524862785273E-2</v>
      </c>
      <c r="H19">
        <f t="shared" ca="1" si="5"/>
        <v>0.59762062564178553</v>
      </c>
      <c r="I19" s="2">
        <v>18</v>
      </c>
    </row>
    <row r="20" spans="1:9" x14ac:dyDescent="0.25">
      <c r="A20">
        <f t="shared" ca="1" si="11"/>
        <v>19</v>
      </c>
      <c r="B20">
        <f t="shared" ca="1" si="12"/>
        <v>0.43138826679987252</v>
      </c>
      <c r="C20">
        <f t="shared" ca="1" si="10"/>
        <v>0.43138826679987252</v>
      </c>
      <c r="D20" s="2">
        <v>19</v>
      </c>
      <c r="F20">
        <f t="shared" ca="1" si="13"/>
        <v>25</v>
      </c>
      <c r="G20">
        <f t="shared" ca="1" si="14"/>
        <v>0.16519040154018905</v>
      </c>
      <c r="H20">
        <f t="shared" ca="1" si="5"/>
        <v>1.2037827077167718E-2</v>
      </c>
      <c r="I20" s="2">
        <v>19</v>
      </c>
    </row>
    <row r="21" spans="1:9" x14ac:dyDescent="0.25">
      <c r="A21">
        <f t="shared" ca="1" si="11"/>
        <v>18</v>
      </c>
      <c r="B21">
        <f t="shared" ca="1" si="12"/>
        <v>0.98082199601559938</v>
      </c>
      <c r="C21">
        <f t="shared" ca="1" si="10"/>
        <v>6.6704582644570354E-2</v>
      </c>
      <c r="D21" s="2">
        <v>20</v>
      </c>
      <c r="F21">
        <f t="shared" ca="1" si="13"/>
        <v>27</v>
      </c>
      <c r="G21">
        <f t="shared" ca="1" si="14"/>
        <v>0.29614349879881463</v>
      </c>
      <c r="H21">
        <f t="shared" ca="1" si="5"/>
        <v>0.32231168472418181</v>
      </c>
      <c r="I21" s="2">
        <v>20</v>
      </c>
    </row>
    <row r="22" spans="1:9" x14ac:dyDescent="0.25">
      <c r="A22">
        <f ca="1">INDEX($D$22:$D$26,MATCH(B22,$C$22:$C$26,0))</f>
        <v>25</v>
      </c>
      <c r="B22">
        <f ca="1">SMALL($C$22:$C$26,IF(MOD(D22,5)&lt;&gt;0,MOD(D22,5),5))</f>
        <v>7.4604854261209663E-2</v>
      </c>
      <c r="C22">
        <f t="shared" ca="1" si="10"/>
        <v>0.76634735908658025</v>
      </c>
      <c r="D22" s="2">
        <v>21</v>
      </c>
      <c r="F22">
        <f t="shared" ca="1" si="13"/>
        <v>20</v>
      </c>
      <c r="G22">
        <f t="shared" ca="1" si="14"/>
        <v>0.32231168472418181</v>
      </c>
      <c r="H22">
        <f t="shared" ca="1" si="5"/>
        <v>0.45044989753261566</v>
      </c>
      <c r="I22" s="2">
        <v>21</v>
      </c>
    </row>
    <row r="23" spans="1:9" x14ac:dyDescent="0.25">
      <c r="A23">
        <f t="shared" ref="A23:A26" ca="1" si="15">INDEX($D$22:$D$26,MATCH(B23,$C$22:$C$26,0))</f>
        <v>23</v>
      </c>
      <c r="B23">
        <f t="shared" ref="B23:B26" ca="1" si="16">SMALL($C$22:$C$26,IF(MOD(D23,5)&lt;&gt;0,MOD(D23,5),5))</f>
        <v>0.21908965666993274</v>
      </c>
      <c r="C23">
        <f t="shared" ca="1" si="10"/>
        <v>0.84507257220143628</v>
      </c>
      <c r="D23" s="2">
        <v>22</v>
      </c>
      <c r="F23">
        <f t="shared" ca="1" si="13"/>
        <v>24</v>
      </c>
      <c r="G23">
        <f t="shared" ca="1" si="14"/>
        <v>0.4413537017753717</v>
      </c>
      <c r="H23">
        <f t="shared" ca="1" si="5"/>
        <v>3.4989984992233936E-2</v>
      </c>
      <c r="I23" s="2">
        <v>22</v>
      </c>
    </row>
    <row r="24" spans="1:9" x14ac:dyDescent="0.25">
      <c r="A24">
        <f t="shared" ca="1" si="15"/>
        <v>21</v>
      </c>
      <c r="B24">
        <f t="shared" ca="1" si="16"/>
        <v>0.76634735908658025</v>
      </c>
      <c r="C24">
        <f t="shared" ca="1" si="10"/>
        <v>0.21908965666993274</v>
      </c>
      <c r="D24" s="2">
        <v>23</v>
      </c>
      <c r="F24">
        <f t="shared" ca="1" si="13"/>
        <v>21</v>
      </c>
      <c r="G24">
        <f t="shared" ca="1" si="14"/>
        <v>0.45044989753261566</v>
      </c>
      <c r="H24">
        <f t="shared" ca="1" si="5"/>
        <v>0.69386447017349262</v>
      </c>
      <c r="I24" s="2">
        <v>23</v>
      </c>
    </row>
    <row r="25" spans="1:9" x14ac:dyDescent="0.25">
      <c r="A25">
        <f t="shared" ca="1" si="15"/>
        <v>22</v>
      </c>
      <c r="B25">
        <f t="shared" ca="1" si="16"/>
        <v>0.84507257220143628</v>
      </c>
      <c r="C25">
        <f t="shared" ca="1" si="10"/>
        <v>0.85703823448805472</v>
      </c>
      <c r="D25" s="2">
        <v>24</v>
      </c>
      <c r="F25">
        <f t="shared" ca="1" si="13"/>
        <v>18</v>
      </c>
      <c r="G25">
        <f t="shared" ca="1" si="14"/>
        <v>0.59762062564178553</v>
      </c>
      <c r="H25">
        <f t="shared" ca="1" si="5"/>
        <v>0.4413537017753717</v>
      </c>
      <c r="I25" s="2">
        <v>24</v>
      </c>
    </row>
    <row r="26" spans="1:9" x14ac:dyDescent="0.25">
      <c r="A26">
        <f t="shared" ca="1" si="15"/>
        <v>24</v>
      </c>
      <c r="B26">
        <f t="shared" ca="1" si="16"/>
        <v>0.85703823448805472</v>
      </c>
      <c r="C26">
        <f t="shared" ca="1" si="10"/>
        <v>7.4604854261209663E-2</v>
      </c>
      <c r="D26" s="2">
        <v>25</v>
      </c>
      <c r="F26">
        <f t="shared" ca="1" si="13"/>
        <v>16</v>
      </c>
      <c r="G26">
        <f t="shared" ca="1" si="14"/>
        <v>0.64385612824059391</v>
      </c>
      <c r="H26">
        <f t="shared" ca="1" si="5"/>
        <v>0.16519040154018905</v>
      </c>
      <c r="I26" s="2">
        <v>25</v>
      </c>
    </row>
    <row r="27" spans="1:9" x14ac:dyDescent="0.25">
      <c r="A27">
        <f ca="1">INDEX($D$27:$D$31,MATCH(B27,$C$27:$C$31,0))</f>
        <v>27</v>
      </c>
      <c r="B27">
        <f ca="1">SMALL($C$27:$C$31,IF(MOD(D27,5)&lt;&gt;0,MOD(D27,5),5))</f>
        <v>0.30943704852329346</v>
      </c>
      <c r="C27">
        <f t="shared" ca="1" si="10"/>
        <v>0.84546174570532684</v>
      </c>
      <c r="D27" s="2">
        <v>26</v>
      </c>
      <c r="F27">
        <f t="shared" ca="1" si="13"/>
        <v>29</v>
      </c>
      <c r="G27">
        <f t="shared" ca="1" si="14"/>
        <v>0.68993041190906079</v>
      </c>
      <c r="H27">
        <f t="shared" ca="1" si="5"/>
        <v>0.77733809900667328</v>
      </c>
      <c r="I27" s="2">
        <v>26</v>
      </c>
    </row>
    <row r="28" spans="1:9" x14ac:dyDescent="0.25">
      <c r="A28">
        <f t="shared" ref="A28:A31" ca="1" si="17">INDEX($D$27:$D$31,MATCH(B28,$C$27:$C$31,0))</f>
        <v>30</v>
      </c>
      <c r="B28">
        <f t="shared" ref="B28:B31" ca="1" si="18">SMALL($C$27:$C$31,IF(MOD(D28,5)&lt;&gt;0,MOD(D28,5),5))</f>
        <v>0.4292607627906776</v>
      </c>
      <c r="C28">
        <f t="shared" ca="1" si="10"/>
        <v>0.30943704852329346</v>
      </c>
      <c r="D28" s="2">
        <v>27</v>
      </c>
      <c r="F28">
        <f t="shared" ca="1" si="13"/>
        <v>23</v>
      </c>
      <c r="G28">
        <f t="shared" ca="1" si="14"/>
        <v>0.69386447017349262</v>
      </c>
      <c r="H28">
        <f t="shared" ca="1" si="5"/>
        <v>0.29614349879881463</v>
      </c>
      <c r="I28" s="2">
        <v>27</v>
      </c>
    </row>
    <row r="29" spans="1:9" x14ac:dyDescent="0.25">
      <c r="A29">
        <f t="shared" ca="1" si="17"/>
        <v>28</v>
      </c>
      <c r="B29">
        <f t="shared" ca="1" si="18"/>
        <v>0.44843447669662628</v>
      </c>
      <c r="C29">
        <f t="shared" ca="1" si="10"/>
        <v>0.44843447669662628</v>
      </c>
      <c r="D29" s="2">
        <v>28</v>
      </c>
      <c r="F29">
        <f t="shared" ca="1" si="13"/>
        <v>17</v>
      </c>
      <c r="G29">
        <f t="shared" ca="1" si="14"/>
        <v>0.73479732178619384</v>
      </c>
      <c r="H29">
        <f t="shared" ca="1" si="5"/>
        <v>9.0875524862785273E-2</v>
      </c>
      <c r="I29" s="2">
        <v>28</v>
      </c>
    </row>
    <row r="30" spans="1:9" x14ac:dyDescent="0.25">
      <c r="A30">
        <f t="shared" ca="1" si="17"/>
        <v>26</v>
      </c>
      <c r="B30">
        <f t="shared" ca="1" si="18"/>
        <v>0.84546174570532684</v>
      </c>
      <c r="C30">
        <f t="shared" ca="1" si="10"/>
        <v>0.91433988698428148</v>
      </c>
      <c r="D30" s="2">
        <v>29</v>
      </c>
      <c r="F30">
        <f t="shared" ca="1" si="13"/>
        <v>26</v>
      </c>
      <c r="G30">
        <f t="shared" ca="1" si="14"/>
        <v>0.77733809900667328</v>
      </c>
      <c r="H30">
        <f t="shared" ca="1" si="5"/>
        <v>0.68993041190906079</v>
      </c>
      <c r="I30" s="2">
        <v>29</v>
      </c>
    </row>
    <row r="31" spans="1:9" x14ac:dyDescent="0.25">
      <c r="A31">
        <f t="shared" ca="1" si="17"/>
        <v>29</v>
      </c>
      <c r="B31">
        <f t="shared" ca="1" si="18"/>
        <v>0.91433988698428148</v>
      </c>
      <c r="C31">
        <f t="shared" ca="1" si="10"/>
        <v>0.4292607627906776</v>
      </c>
      <c r="D31" s="2">
        <v>30</v>
      </c>
      <c r="F31">
        <f t="shared" ca="1" si="13"/>
        <v>30</v>
      </c>
      <c r="G31">
        <f t="shared" ca="1" si="14"/>
        <v>0.98587890359773656</v>
      </c>
      <c r="H31">
        <f t="shared" ca="1" si="5"/>
        <v>0.98587890359773656</v>
      </c>
      <c r="I31" s="2">
        <v>30</v>
      </c>
    </row>
    <row r="32" spans="1:9" x14ac:dyDescent="0.25">
      <c r="A32">
        <f ca="1">INDEX($D$32:$D$36,MATCH(B32,$C$32:$C$36,0))</f>
        <v>35</v>
      </c>
      <c r="B32">
        <f ca="1">SMALL($C$32:$C$36,IF(MOD(D32,5)&lt;&gt;0,MOD(D32,5),5))</f>
        <v>0.27434510725903083</v>
      </c>
      <c r="C32">
        <f t="shared" ca="1" si="10"/>
        <v>0.95088607194737729</v>
      </c>
      <c r="D32" s="2">
        <v>31</v>
      </c>
      <c r="F32">
        <f ca="1">INDEX($I$32:$I$46,MATCH(G32,$H$32:$H$46,0))</f>
        <v>36</v>
      </c>
      <c r="G32">
        <f ca="1">SMALL($H$32:$H$46,IF(MOD(I32,$G$1)&lt;&gt;0,MOD(I32,$G$1),$G$1))</f>
        <v>2.1892490102224271E-2</v>
      </c>
      <c r="H32">
        <f t="shared" ca="1" si="5"/>
        <v>0.28789565861986788</v>
      </c>
      <c r="I32" s="2">
        <v>31</v>
      </c>
    </row>
    <row r="33" spans="1:9" x14ac:dyDescent="0.25">
      <c r="A33">
        <f t="shared" ref="A33:A36" ca="1" si="19">INDEX($D$32:$D$36,MATCH(B33,$C$32:$C$36,0))</f>
        <v>34</v>
      </c>
      <c r="B33">
        <f t="shared" ref="B33:B36" ca="1" si="20">SMALL($C$32:$C$36,IF(MOD(D33,5)&lt;&gt;0,MOD(D33,5),5))</f>
        <v>0.31390985644320513</v>
      </c>
      <c r="C33">
        <f t="shared" ca="1" si="10"/>
        <v>0.36441797159092071</v>
      </c>
      <c r="D33" s="2">
        <v>32</v>
      </c>
      <c r="F33">
        <f t="shared" ref="F33:F46" ca="1" si="21">INDEX($I$32:$I$46,MATCH(G33,$H$32:$H$46,0))</f>
        <v>39</v>
      </c>
      <c r="G33">
        <f t="shared" ref="G33:G46" ca="1" si="22">SMALL($H$32:$H$46,IF(MOD(I33,$G$1)&lt;&gt;0,MOD(I33,$G$1),$G$1))</f>
        <v>4.3657866993050298E-2</v>
      </c>
      <c r="H33">
        <f t="shared" ca="1" si="5"/>
        <v>0.16007861734216722</v>
      </c>
      <c r="I33" s="2">
        <v>32</v>
      </c>
    </row>
    <row r="34" spans="1:9" x14ac:dyDescent="0.25">
      <c r="A34">
        <f t="shared" ca="1" si="19"/>
        <v>32</v>
      </c>
      <c r="B34">
        <f t="shared" ca="1" si="20"/>
        <v>0.36441797159092071</v>
      </c>
      <c r="C34">
        <f t="shared" ca="1" si="10"/>
        <v>0.6266927209449511</v>
      </c>
      <c r="D34" s="2">
        <v>33</v>
      </c>
      <c r="F34">
        <f t="shared" ca="1" si="21"/>
        <v>32</v>
      </c>
      <c r="G34">
        <f t="shared" ca="1" si="22"/>
        <v>0.16007861734216722</v>
      </c>
      <c r="H34">
        <f t="shared" ca="1" si="5"/>
        <v>0.82810270798426855</v>
      </c>
      <c r="I34" s="2">
        <v>33</v>
      </c>
    </row>
    <row r="35" spans="1:9" x14ac:dyDescent="0.25">
      <c r="A35">
        <f t="shared" ca="1" si="19"/>
        <v>33</v>
      </c>
      <c r="B35">
        <f t="shared" ca="1" si="20"/>
        <v>0.6266927209449511</v>
      </c>
      <c r="C35">
        <f t="shared" ca="1" si="10"/>
        <v>0.31390985644320513</v>
      </c>
      <c r="D35" s="2">
        <v>34</v>
      </c>
      <c r="F35">
        <f t="shared" ca="1" si="21"/>
        <v>31</v>
      </c>
      <c r="G35">
        <f t="shared" ca="1" si="22"/>
        <v>0.28789565861986788</v>
      </c>
      <c r="H35">
        <f t="shared" ca="1" si="5"/>
        <v>0.899694496010497</v>
      </c>
      <c r="I35" s="2">
        <v>34</v>
      </c>
    </row>
    <row r="36" spans="1:9" x14ac:dyDescent="0.25">
      <c r="A36">
        <f t="shared" ca="1" si="19"/>
        <v>31</v>
      </c>
      <c r="B36">
        <f t="shared" ca="1" si="20"/>
        <v>0.95088607194737729</v>
      </c>
      <c r="C36">
        <f t="shared" ca="1" si="10"/>
        <v>0.27434510725903083</v>
      </c>
      <c r="D36" s="2">
        <v>35</v>
      </c>
      <c r="F36">
        <f t="shared" ca="1" si="21"/>
        <v>37</v>
      </c>
      <c r="G36">
        <f t="shared" ca="1" si="22"/>
        <v>0.3029099452454258</v>
      </c>
      <c r="H36">
        <f t="shared" ca="1" si="5"/>
        <v>0.35260555560976681</v>
      </c>
      <c r="I36" s="2">
        <v>35</v>
      </c>
    </row>
    <row r="37" spans="1:9" x14ac:dyDescent="0.25">
      <c r="A37">
        <f ca="1">INDEX($D$37:$D$41,MATCH(B37,$C$37:$C$41,0))</f>
        <v>40</v>
      </c>
      <c r="B37">
        <f ca="1">SMALL($C$37:$C$41,IF(MOD(D37,5)&lt;&gt;0,MOD(D37,5),5))</f>
        <v>4.5539991596754259E-2</v>
      </c>
      <c r="C37">
        <f t="shared" ca="1" si="10"/>
        <v>0.75668435913027321</v>
      </c>
      <c r="D37" s="2">
        <v>36</v>
      </c>
      <c r="F37">
        <f t="shared" ca="1" si="21"/>
        <v>40</v>
      </c>
      <c r="G37">
        <f t="shared" ca="1" si="22"/>
        <v>0.32558712819605484</v>
      </c>
      <c r="H37">
        <f t="shared" ca="1" si="5"/>
        <v>2.1892490102224271E-2</v>
      </c>
      <c r="I37" s="2">
        <v>36</v>
      </c>
    </row>
    <row r="38" spans="1:9" x14ac:dyDescent="0.25">
      <c r="A38">
        <f t="shared" ref="A38:A41" ca="1" si="23">INDEX($D$37:$D$41,MATCH(B38,$C$37:$C$41,0))</f>
        <v>38</v>
      </c>
      <c r="B38">
        <f t="shared" ref="B38:B41" ca="1" si="24">SMALL($C$37:$C$41,IF(MOD(D38,5)&lt;&gt;0,MOD(D38,5),5))</f>
        <v>0.12007146338165153</v>
      </c>
      <c r="C38">
        <f t="shared" ca="1" si="10"/>
        <v>0.34222647841135212</v>
      </c>
      <c r="D38" s="2">
        <v>37</v>
      </c>
      <c r="F38">
        <f t="shared" ca="1" si="21"/>
        <v>35</v>
      </c>
      <c r="G38">
        <f t="shared" ca="1" si="22"/>
        <v>0.35260555560976681</v>
      </c>
      <c r="H38">
        <f t="shared" ca="1" si="5"/>
        <v>0.3029099452454258</v>
      </c>
      <c r="I38" s="2">
        <v>37</v>
      </c>
    </row>
    <row r="39" spans="1:9" x14ac:dyDescent="0.25">
      <c r="A39">
        <f t="shared" ca="1" si="23"/>
        <v>37</v>
      </c>
      <c r="B39">
        <f t="shared" ca="1" si="24"/>
        <v>0.34222647841135212</v>
      </c>
      <c r="C39">
        <f t="shared" ca="1" si="10"/>
        <v>0.12007146338165153</v>
      </c>
      <c r="D39" s="2">
        <v>38</v>
      </c>
      <c r="F39">
        <f t="shared" ca="1" si="21"/>
        <v>41</v>
      </c>
      <c r="G39">
        <f t="shared" ca="1" si="22"/>
        <v>0.36974016682258959</v>
      </c>
      <c r="H39">
        <f t="shared" ca="1" si="5"/>
        <v>0.6442445099306956</v>
      </c>
      <c r="I39" s="2">
        <v>38</v>
      </c>
    </row>
    <row r="40" spans="1:9" x14ac:dyDescent="0.25">
      <c r="A40">
        <f t="shared" ca="1" si="23"/>
        <v>36</v>
      </c>
      <c r="B40">
        <f t="shared" ca="1" si="24"/>
        <v>0.75668435913027321</v>
      </c>
      <c r="C40">
        <f t="shared" ca="1" si="10"/>
        <v>0.96543682848981527</v>
      </c>
      <c r="D40" s="2">
        <v>39</v>
      </c>
      <c r="F40">
        <f t="shared" ca="1" si="21"/>
        <v>45</v>
      </c>
      <c r="G40">
        <f t="shared" ca="1" si="22"/>
        <v>0.48001447425288291</v>
      </c>
      <c r="H40">
        <f t="shared" ca="1" si="5"/>
        <v>4.3657866993050298E-2</v>
      </c>
      <c r="I40" s="2">
        <v>39</v>
      </c>
    </row>
    <row r="41" spans="1:9" x14ac:dyDescent="0.25">
      <c r="A41">
        <f t="shared" ca="1" si="23"/>
        <v>39</v>
      </c>
      <c r="B41">
        <f t="shared" ca="1" si="24"/>
        <v>0.96543682848981527</v>
      </c>
      <c r="C41">
        <f t="shared" ca="1" si="10"/>
        <v>4.5539991596754259E-2</v>
      </c>
      <c r="D41" s="2">
        <v>40</v>
      </c>
      <c r="F41">
        <f t="shared" ca="1" si="21"/>
        <v>38</v>
      </c>
      <c r="G41">
        <f t="shared" ca="1" si="22"/>
        <v>0.6442445099306956</v>
      </c>
      <c r="H41">
        <f t="shared" ca="1" si="5"/>
        <v>0.32558712819605484</v>
      </c>
      <c r="I41" s="2">
        <v>40</v>
      </c>
    </row>
    <row r="42" spans="1:9" x14ac:dyDescent="0.25">
      <c r="A42">
        <f ca="1">INDEX($D$42:$D$46,MATCH(B42,$C$42:$C$46,0))</f>
        <v>41</v>
      </c>
      <c r="B42">
        <f ca="1">SMALL($C$42:$C$46,IF(MOD(D42,5)&lt;&gt;0,MOD(D42,5),5))</f>
        <v>4.5254442310250442E-2</v>
      </c>
      <c r="C42">
        <f t="shared" ca="1" si="10"/>
        <v>4.5254442310250442E-2</v>
      </c>
      <c r="D42" s="2">
        <v>41</v>
      </c>
      <c r="F42">
        <f t="shared" ca="1" si="21"/>
        <v>44</v>
      </c>
      <c r="G42">
        <f t="shared" ca="1" si="22"/>
        <v>0.66822186513125703</v>
      </c>
      <c r="H42">
        <f ca="1">RAND()</f>
        <v>0.36974016682258959</v>
      </c>
      <c r="I42" s="2">
        <v>41</v>
      </c>
    </row>
    <row r="43" spans="1:9" x14ac:dyDescent="0.25">
      <c r="A43">
        <f t="shared" ref="A43:A46" ca="1" si="25">INDEX($D$42:$D$46,MATCH(B43,$C$42:$C$46,0))</f>
        <v>42</v>
      </c>
      <c r="B43">
        <f t="shared" ref="B43:B46" ca="1" si="26">SMALL($C$42:$C$46,IF(MOD(D43,5)&lt;&gt;0,MOD(D43,5),5))</f>
        <v>0.41146600135694889</v>
      </c>
      <c r="C43">
        <f t="shared" ca="1" si="10"/>
        <v>0.41146600135694889</v>
      </c>
      <c r="D43" s="2">
        <v>42</v>
      </c>
      <c r="F43">
        <f t="shared" ca="1" si="21"/>
        <v>33</v>
      </c>
      <c r="G43">
        <f t="shared" ca="1" si="22"/>
        <v>0.82810270798426855</v>
      </c>
      <c r="H43">
        <f t="shared" ref="H43:H51" ca="1" si="27">RAND()</f>
        <v>0.86668906980137861</v>
      </c>
      <c r="I43" s="2">
        <v>42</v>
      </c>
    </row>
    <row r="44" spans="1:9" x14ac:dyDescent="0.25">
      <c r="A44">
        <f t="shared" ca="1" si="25"/>
        <v>45</v>
      </c>
      <c r="B44">
        <f t="shared" ca="1" si="26"/>
        <v>0.54210263214730214</v>
      </c>
      <c r="C44">
        <f t="shared" ca="1" si="10"/>
        <v>0.74023839042729578</v>
      </c>
      <c r="D44" s="2">
        <v>43</v>
      </c>
      <c r="F44">
        <f t="shared" ca="1" si="21"/>
        <v>42</v>
      </c>
      <c r="G44">
        <f t="shared" ca="1" si="22"/>
        <v>0.86668906980137861</v>
      </c>
      <c r="H44">
        <f t="shared" ca="1" si="27"/>
        <v>0.92513744458229608</v>
      </c>
      <c r="I44" s="2">
        <v>43</v>
      </c>
    </row>
    <row r="45" spans="1:9" x14ac:dyDescent="0.25">
      <c r="A45">
        <f t="shared" ca="1" si="25"/>
        <v>44</v>
      </c>
      <c r="B45">
        <f t="shared" ca="1" si="26"/>
        <v>0.59693238535840043</v>
      </c>
      <c r="C45">
        <f t="shared" ca="1" si="10"/>
        <v>0.59693238535840043</v>
      </c>
      <c r="D45" s="2">
        <v>44</v>
      </c>
      <c r="F45">
        <f t="shared" ca="1" si="21"/>
        <v>34</v>
      </c>
      <c r="G45">
        <f t="shared" ca="1" si="22"/>
        <v>0.899694496010497</v>
      </c>
      <c r="H45">
        <f t="shared" ca="1" si="27"/>
        <v>0.66822186513125703</v>
      </c>
      <c r="I45" s="2">
        <v>44</v>
      </c>
    </row>
    <row r="46" spans="1:9" x14ac:dyDescent="0.25">
      <c r="A46">
        <f t="shared" ca="1" si="25"/>
        <v>43</v>
      </c>
      <c r="B46">
        <f t="shared" ca="1" si="26"/>
        <v>0.74023839042729578</v>
      </c>
      <c r="C46">
        <f t="shared" ca="1" si="10"/>
        <v>0.54210263214730214</v>
      </c>
      <c r="D46" s="2">
        <v>45</v>
      </c>
      <c r="F46">
        <f t="shared" ca="1" si="21"/>
        <v>43</v>
      </c>
      <c r="G46">
        <f t="shared" ca="1" si="22"/>
        <v>0.92513744458229608</v>
      </c>
      <c r="H46">
        <f t="shared" ca="1" si="27"/>
        <v>0.48001447425288291</v>
      </c>
      <c r="I46" s="2">
        <v>45</v>
      </c>
    </row>
    <row r="47" spans="1:9" x14ac:dyDescent="0.25">
      <c r="A47">
        <f ca="1">INDEX($D$47:$D$51,MATCH(B47,$C$47:$C$51,0))</f>
        <v>46</v>
      </c>
      <c r="B47">
        <f ca="1">SMALL($C$47:$C$51,IF(MOD(D47,5)&lt;&gt;0,MOD(D47,5),5))</f>
        <v>5.3254809773003897E-2</v>
      </c>
      <c r="C47">
        <f t="shared" ca="1" si="10"/>
        <v>5.3254809773003897E-2</v>
      </c>
      <c r="D47" s="2">
        <v>46</v>
      </c>
      <c r="F47">
        <f ca="1">INDEX($I$47:$I$61,MATCH(G47,$H$47:$H$61,0))</f>
        <v>46</v>
      </c>
      <c r="G47">
        <f ca="1">SMALL($H$47:$H$61,IF(MOD(I47,$G$1)&lt;&gt;0,MOD(I47,$G$1),$G$1))</f>
        <v>0.14587455430139129</v>
      </c>
      <c r="H47">
        <f t="shared" ca="1" si="27"/>
        <v>0.14587455430139129</v>
      </c>
      <c r="I47" s="2">
        <v>46</v>
      </c>
    </row>
    <row r="48" spans="1:9" x14ac:dyDescent="0.25">
      <c r="A48">
        <f t="shared" ref="A48:A51" ca="1" si="28">INDEX($D$47:$D$51,MATCH(B48,$C$47:$C$51,0))</f>
        <v>48</v>
      </c>
      <c r="B48">
        <f t="shared" ref="B48:B51" ca="1" si="29">SMALL($C$47:$C$51,IF(MOD(D48,5)&lt;&gt;0,MOD(D48,5),5))</f>
        <v>0.32409248868847162</v>
      </c>
      <c r="C48">
        <f t="shared" ca="1" si="10"/>
        <v>0.54768705682598495</v>
      </c>
      <c r="D48" s="2">
        <v>47</v>
      </c>
      <c r="F48">
        <f t="shared" ref="F48:F61" ca="1" si="30">INDEX($I$47:$I$61,MATCH(G48,$H$47:$H$61,0))</f>
        <v>59</v>
      </c>
      <c r="G48">
        <f t="shared" ref="G48:G61" ca="1" si="31">SMALL($H$47:$H$61,IF(MOD(I48,$G$1)&lt;&gt;0,MOD(I48,$G$1),$G$1))</f>
        <v>0.36894982557456657</v>
      </c>
      <c r="H48">
        <f t="shared" ca="1" si="27"/>
        <v>0.43586705502192813</v>
      </c>
      <c r="I48" s="2">
        <v>47</v>
      </c>
    </row>
    <row r="49" spans="1:9" x14ac:dyDescent="0.25">
      <c r="A49">
        <f t="shared" ca="1" si="28"/>
        <v>49</v>
      </c>
      <c r="B49">
        <f t="shared" ca="1" si="29"/>
        <v>0.41352779918841254</v>
      </c>
      <c r="C49">
        <f t="shared" ca="1" si="10"/>
        <v>0.32409248868847162</v>
      </c>
      <c r="D49" s="2">
        <v>48</v>
      </c>
      <c r="F49">
        <f t="shared" ca="1" si="30"/>
        <v>60</v>
      </c>
      <c r="G49">
        <f t="shared" ca="1" si="31"/>
        <v>0.4151256247923929</v>
      </c>
      <c r="H49">
        <f t="shared" ca="1" si="27"/>
        <v>0.56439114682140501</v>
      </c>
      <c r="I49" s="2">
        <v>48</v>
      </c>
    </row>
    <row r="50" spans="1:9" x14ac:dyDescent="0.25">
      <c r="A50">
        <f t="shared" ca="1" si="28"/>
        <v>50</v>
      </c>
      <c r="B50">
        <f t="shared" ca="1" si="29"/>
        <v>0.4597789000019985</v>
      </c>
      <c r="C50">
        <f t="shared" ca="1" si="10"/>
        <v>0.41352779918841254</v>
      </c>
      <c r="D50" s="2">
        <v>49</v>
      </c>
      <c r="F50">
        <f t="shared" ca="1" si="30"/>
        <v>47</v>
      </c>
      <c r="G50">
        <f t="shared" ca="1" si="31"/>
        <v>0.43586705502192813</v>
      </c>
      <c r="H50">
        <f t="shared" ca="1" si="27"/>
        <v>0.77889639985470327</v>
      </c>
      <c r="I50" s="2">
        <v>49</v>
      </c>
    </row>
    <row r="51" spans="1:9" x14ac:dyDescent="0.25">
      <c r="A51">
        <f t="shared" ca="1" si="28"/>
        <v>47</v>
      </c>
      <c r="B51">
        <f t="shared" ca="1" si="29"/>
        <v>0.54768705682598495</v>
      </c>
      <c r="C51">
        <f t="shared" ca="1" si="10"/>
        <v>0.4597789000019985</v>
      </c>
      <c r="D51" s="2">
        <v>50</v>
      </c>
      <c r="F51">
        <f t="shared" ca="1" si="30"/>
        <v>55</v>
      </c>
      <c r="G51">
        <f t="shared" ca="1" si="31"/>
        <v>0.55397841166133244</v>
      </c>
      <c r="H51">
        <f t="shared" ca="1" si="27"/>
        <v>0.6766473704169943</v>
      </c>
      <c r="I51" s="2">
        <v>50</v>
      </c>
    </row>
    <row r="52" spans="1:9" x14ac:dyDescent="0.25">
      <c r="A52">
        <f ca="1">INDEX($D$52:$D$56,MATCH(B52,$C$52:$C$56,0))</f>
        <v>52</v>
      </c>
      <c r="B52">
        <f ca="1">SMALL($C$52:$C$56,IF(MOD(D52,5)&lt;&gt;0,MOD(D52,5),5))</f>
        <v>8.1150269601568792E-2</v>
      </c>
      <c r="C52">
        <f t="shared" ca="1" si="10"/>
        <v>0.37928116158649627</v>
      </c>
      <c r="D52" s="2">
        <v>51</v>
      </c>
      <c r="F52">
        <f t="shared" ca="1" si="30"/>
        <v>56</v>
      </c>
      <c r="G52">
        <f t="shared" ca="1" si="31"/>
        <v>0.56433705073831486</v>
      </c>
      <c r="H52">
        <f ca="1">RAND()</f>
        <v>0.57326276232655682</v>
      </c>
      <c r="I52" s="2">
        <v>51</v>
      </c>
    </row>
    <row r="53" spans="1:9" x14ac:dyDescent="0.25">
      <c r="A53">
        <f t="shared" ref="A53:A56" ca="1" si="32">INDEX($D$52:$D$56,MATCH(B53,$C$52:$C$56,0))</f>
        <v>55</v>
      </c>
      <c r="B53">
        <f t="shared" ref="B53:B56" ca="1" si="33">SMALL($C$52:$C$56,IF(MOD(D53,5)&lt;&gt;0,MOD(D53,5),5))</f>
        <v>0.20191654317628871</v>
      </c>
      <c r="C53">
        <f t="shared" ca="1" si="10"/>
        <v>8.1150269601568792E-2</v>
      </c>
      <c r="D53" s="2">
        <v>52</v>
      </c>
      <c r="F53">
        <f t="shared" ca="1" si="30"/>
        <v>48</v>
      </c>
      <c r="G53">
        <f t="shared" ca="1" si="31"/>
        <v>0.56439114682140501</v>
      </c>
      <c r="H53">
        <f t="shared" ref="H53:H76" ca="1" si="34">RAND()</f>
        <v>0.81833464807304557</v>
      </c>
      <c r="I53" s="2">
        <v>52</v>
      </c>
    </row>
    <row r="54" spans="1:9" x14ac:dyDescent="0.25">
      <c r="A54">
        <f t="shared" ca="1" si="32"/>
        <v>51</v>
      </c>
      <c r="B54">
        <f t="shared" ca="1" si="33"/>
        <v>0.37928116158649627</v>
      </c>
      <c r="C54">
        <f t="shared" ca="1" si="10"/>
        <v>0.92176202982607802</v>
      </c>
      <c r="D54" s="2">
        <v>53</v>
      </c>
      <c r="F54">
        <f t="shared" ca="1" si="30"/>
        <v>51</v>
      </c>
      <c r="G54">
        <f t="shared" ca="1" si="31"/>
        <v>0.57326276232655682</v>
      </c>
      <c r="H54">
        <f t="shared" ca="1" si="34"/>
        <v>0.94942789795436244</v>
      </c>
      <c r="I54" s="2">
        <v>53</v>
      </c>
    </row>
    <row r="55" spans="1:9" x14ac:dyDescent="0.25">
      <c r="A55">
        <f t="shared" ca="1" si="32"/>
        <v>54</v>
      </c>
      <c r="B55">
        <f t="shared" ca="1" si="33"/>
        <v>0.7782742754675307</v>
      </c>
      <c r="C55">
        <f t="shared" ca="1" si="10"/>
        <v>0.7782742754675307</v>
      </c>
      <c r="D55" s="2">
        <v>54</v>
      </c>
      <c r="F55">
        <f t="shared" ca="1" si="30"/>
        <v>50</v>
      </c>
      <c r="G55">
        <f t="shared" ca="1" si="31"/>
        <v>0.6766473704169943</v>
      </c>
      <c r="H55">
        <f t="shared" ca="1" si="34"/>
        <v>0.85710277953682923</v>
      </c>
      <c r="I55" s="2">
        <v>54</v>
      </c>
    </row>
    <row r="56" spans="1:9" x14ac:dyDescent="0.25">
      <c r="A56">
        <f t="shared" ca="1" si="32"/>
        <v>53</v>
      </c>
      <c r="B56">
        <f t="shared" ca="1" si="33"/>
        <v>0.92176202982607802</v>
      </c>
      <c r="C56">
        <f t="shared" ca="1" si="10"/>
        <v>0.20191654317628871</v>
      </c>
      <c r="D56" s="2">
        <v>55</v>
      </c>
      <c r="F56">
        <f t="shared" ca="1" si="30"/>
        <v>57</v>
      </c>
      <c r="G56">
        <f t="shared" ca="1" si="31"/>
        <v>0.69457730414391139</v>
      </c>
      <c r="H56">
        <f t="shared" ca="1" si="34"/>
        <v>0.55397841166133244</v>
      </c>
      <c r="I56" s="2">
        <v>55</v>
      </c>
    </row>
    <row r="57" spans="1:9" x14ac:dyDescent="0.25">
      <c r="A57">
        <f ca="1">INDEX($D$57:$D$61,MATCH(B57,$C$57:$C$61,0))</f>
        <v>59</v>
      </c>
      <c r="B57">
        <f ca="1">SMALL($C$57:$C$61,IF(MOD(D57,5)&lt;&gt;0,MOD(D57,5),5))</f>
        <v>2.6859460213320308E-2</v>
      </c>
      <c r="C57">
        <f t="shared" ca="1" si="10"/>
        <v>0.44813087533061058</v>
      </c>
      <c r="D57" s="2">
        <v>56</v>
      </c>
      <c r="F57">
        <f t="shared" ca="1" si="30"/>
        <v>49</v>
      </c>
      <c r="G57">
        <f t="shared" ca="1" si="31"/>
        <v>0.77889639985470327</v>
      </c>
      <c r="H57">
        <f t="shared" ca="1" si="34"/>
        <v>0.56433705073831486</v>
      </c>
      <c r="I57" s="2">
        <v>56</v>
      </c>
    </row>
    <row r="58" spans="1:9" x14ac:dyDescent="0.25">
      <c r="A58">
        <f t="shared" ref="A58:A61" ca="1" si="35">INDEX($D$57:$D$61,MATCH(B58,$C$57:$C$61,0))</f>
        <v>60</v>
      </c>
      <c r="B58">
        <f t="shared" ref="B58:B61" ca="1" si="36">SMALL($C$57:$C$61,IF(MOD(D58,5)&lt;&gt;0,MOD(D58,5),5))</f>
        <v>0.25393013394621744</v>
      </c>
      <c r="C58">
        <f t="shared" ca="1" si="10"/>
        <v>0.43112637234103268</v>
      </c>
      <c r="D58" s="2">
        <v>57</v>
      </c>
      <c r="F58">
        <f t="shared" ca="1" si="30"/>
        <v>52</v>
      </c>
      <c r="G58">
        <f t="shared" ca="1" si="31"/>
        <v>0.81833464807304557</v>
      </c>
      <c r="H58">
        <f t="shared" ca="1" si="34"/>
        <v>0.69457730414391139</v>
      </c>
      <c r="I58" s="2">
        <v>57</v>
      </c>
    </row>
    <row r="59" spans="1:9" x14ac:dyDescent="0.25">
      <c r="A59">
        <f t="shared" ca="1" si="35"/>
        <v>57</v>
      </c>
      <c r="B59">
        <f t="shared" ca="1" si="36"/>
        <v>0.43112637234103268</v>
      </c>
      <c r="C59">
        <f t="shared" ca="1" si="10"/>
        <v>0.86214021025820264</v>
      </c>
      <c r="D59" s="2">
        <v>58</v>
      </c>
      <c r="F59">
        <f t="shared" ca="1" si="30"/>
        <v>54</v>
      </c>
      <c r="G59">
        <f t="shared" ca="1" si="31"/>
        <v>0.85710277953682923</v>
      </c>
      <c r="H59">
        <f t="shared" ca="1" si="34"/>
        <v>0.95377120030831786</v>
      </c>
      <c r="I59" s="2">
        <v>58</v>
      </c>
    </row>
    <row r="60" spans="1:9" x14ac:dyDescent="0.25">
      <c r="A60">
        <f t="shared" ca="1" si="35"/>
        <v>56</v>
      </c>
      <c r="B60">
        <f t="shared" ca="1" si="36"/>
        <v>0.44813087533061058</v>
      </c>
      <c r="C60">
        <f t="shared" ca="1" si="10"/>
        <v>2.6859460213320308E-2</v>
      </c>
      <c r="D60" s="2">
        <v>59</v>
      </c>
      <c r="F60">
        <f t="shared" ca="1" si="30"/>
        <v>53</v>
      </c>
      <c r="G60">
        <f t="shared" ca="1" si="31"/>
        <v>0.94942789795436244</v>
      </c>
      <c r="H60">
        <f t="shared" ca="1" si="34"/>
        <v>0.36894982557456657</v>
      </c>
      <c r="I60" s="2">
        <v>59</v>
      </c>
    </row>
    <row r="61" spans="1:9" x14ac:dyDescent="0.25">
      <c r="A61">
        <f t="shared" ca="1" si="35"/>
        <v>58</v>
      </c>
      <c r="B61">
        <f t="shared" ca="1" si="36"/>
        <v>0.86214021025820264</v>
      </c>
      <c r="C61">
        <f t="shared" ca="1" si="10"/>
        <v>0.25393013394621744</v>
      </c>
      <c r="D61" s="2">
        <v>60</v>
      </c>
      <c r="F61">
        <f t="shared" ca="1" si="30"/>
        <v>58</v>
      </c>
      <c r="G61">
        <f t="shared" ca="1" si="31"/>
        <v>0.95377120030831786</v>
      </c>
      <c r="H61">
        <f t="shared" ca="1" si="34"/>
        <v>0.4151256247923929</v>
      </c>
      <c r="I61" s="2">
        <v>60</v>
      </c>
    </row>
    <row r="62" spans="1:9" x14ac:dyDescent="0.25">
      <c r="A62">
        <f ca="1">INDEX($D$62:$D$66,MATCH(B62,$C$62:$C$66,0))</f>
        <v>61</v>
      </c>
      <c r="B62">
        <f ca="1">SMALL($C$62:$C$66,IF(MOD(D62,5)&lt;&gt;0,MOD(D62,5),5))</f>
        <v>0.43302045470740347</v>
      </c>
      <c r="C62">
        <f t="shared" ca="1" si="10"/>
        <v>0.43302045470740347</v>
      </c>
      <c r="D62" s="2">
        <v>61</v>
      </c>
      <c r="F62">
        <f ca="1">INDEX($I$62:$I$76,MATCH(G62,$H$62:$H$76,0))</f>
        <v>66</v>
      </c>
      <c r="G62">
        <f ca="1">SMALL($H$62:$H$76,IF(MOD(I62,$G$1)&lt;&gt;0,MOD(I62,$G$1),$G$1))</f>
        <v>0.14985594617540354</v>
      </c>
      <c r="H62">
        <f t="shared" ca="1" si="34"/>
        <v>0.79721997973438607</v>
      </c>
      <c r="I62" s="2">
        <v>61</v>
      </c>
    </row>
    <row r="63" spans="1:9" x14ac:dyDescent="0.25">
      <c r="A63">
        <f t="shared" ref="A63:A66" ca="1" si="37">INDEX($D$62:$D$66,MATCH(B63,$C$62:$C$66,0))</f>
        <v>65</v>
      </c>
      <c r="B63">
        <f t="shared" ref="B63:B66" ca="1" si="38">SMALL($C$62:$C$66,IF(MOD(D63,5)&lt;&gt;0,MOD(D63,5),5))</f>
        <v>0.48713175550586507</v>
      </c>
      <c r="C63">
        <f t="shared" ca="1" si="10"/>
        <v>0.93647656395414214</v>
      </c>
      <c r="D63" s="2">
        <v>62</v>
      </c>
      <c r="F63">
        <f t="shared" ref="F63:F76" ca="1" si="39">INDEX($I$62:$I$76,MATCH(G63,$H$62:$H$76,0))</f>
        <v>67</v>
      </c>
      <c r="G63">
        <f t="shared" ref="G63:G76" ca="1" si="40">SMALL($H$62:$H$76,IF(MOD(I63,$G$1)&lt;&gt;0,MOD(I63,$G$1),$G$1))</f>
        <v>0.17381279916328407</v>
      </c>
      <c r="H63">
        <f t="shared" ca="1" si="34"/>
        <v>0.53205480248138248</v>
      </c>
      <c r="I63" s="2">
        <v>62</v>
      </c>
    </row>
    <row r="64" spans="1:9" x14ac:dyDescent="0.25">
      <c r="A64">
        <f t="shared" ca="1" si="37"/>
        <v>64</v>
      </c>
      <c r="B64">
        <f t="shared" ca="1" si="38"/>
        <v>0.85509974642199216</v>
      </c>
      <c r="C64">
        <f t="shared" ca="1" si="10"/>
        <v>0.96415022085898983</v>
      </c>
      <c r="D64" s="2">
        <v>63</v>
      </c>
      <c r="F64">
        <f t="shared" ca="1" si="39"/>
        <v>68</v>
      </c>
      <c r="G64">
        <f t="shared" ca="1" si="40"/>
        <v>0.23165480209292078</v>
      </c>
      <c r="H64">
        <f t="shared" ca="1" si="34"/>
        <v>0.37522642733369371</v>
      </c>
      <c r="I64" s="2">
        <v>63</v>
      </c>
    </row>
    <row r="65" spans="1:9" x14ac:dyDescent="0.25">
      <c r="A65">
        <f t="shared" ca="1" si="37"/>
        <v>62</v>
      </c>
      <c r="B65">
        <f t="shared" ca="1" si="38"/>
        <v>0.93647656395414214</v>
      </c>
      <c r="C65">
        <f t="shared" ca="1" si="10"/>
        <v>0.85509974642199216</v>
      </c>
      <c r="D65" s="2">
        <v>64</v>
      </c>
      <c r="F65">
        <f t="shared" ca="1" si="39"/>
        <v>75</v>
      </c>
      <c r="G65">
        <f t="shared" ca="1" si="40"/>
        <v>0.3474047456999555</v>
      </c>
      <c r="H65">
        <f t="shared" ca="1" si="34"/>
        <v>0.83541711480056624</v>
      </c>
      <c r="I65" s="2">
        <v>64</v>
      </c>
    </row>
    <row r="66" spans="1:9" x14ac:dyDescent="0.25">
      <c r="A66">
        <f t="shared" ca="1" si="37"/>
        <v>63</v>
      </c>
      <c r="B66">
        <f t="shared" ca="1" si="38"/>
        <v>0.96415022085898983</v>
      </c>
      <c r="C66">
        <f t="shared" ca="1" si="10"/>
        <v>0.48713175550586507</v>
      </c>
      <c r="D66" s="2">
        <v>65</v>
      </c>
      <c r="F66">
        <f t="shared" ca="1" si="39"/>
        <v>63</v>
      </c>
      <c r="G66">
        <f t="shared" ca="1" si="40"/>
        <v>0.37522642733369371</v>
      </c>
      <c r="H66">
        <f t="shared" ca="1" si="34"/>
        <v>0.68754534102749809</v>
      </c>
      <c r="I66" s="2">
        <v>65</v>
      </c>
    </row>
    <row r="67" spans="1:9" x14ac:dyDescent="0.25">
      <c r="A67">
        <f ca="1">INDEX($D$67:$D$71,MATCH(B67,$C$67:$C$71,0))</f>
        <v>70</v>
      </c>
      <c r="B67">
        <f ca="1">SMALL($C$67:$C$71,IF(MOD(D67,5)&lt;&gt;0,MOD(D67,5),5))</f>
        <v>0.38019908146448733</v>
      </c>
      <c r="C67">
        <f t="shared" ca="1" si="10"/>
        <v>0.53194457231386338</v>
      </c>
      <c r="D67" s="2">
        <v>66</v>
      </c>
      <c r="F67">
        <f t="shared" ca="1" si="39"/>
        <v>71</v>
      </c>
      <c r="G67">
        <f t="shared" ca="1" si="40"/>
        <v>0.47864780712693511</v>
      </c>
      <c r="H67">
        <f t="shared" ca="1" si="34"/>
        <v>0.14985594617540354</v>
      </c>
      <c r="I67" s="2">
        <v>66</v>
      </c>
    </row>
    <row r="68" spans="1:9" x14ac:dyDescent="0.25">
      <c r="A68">
        <f t="shared" ref="A68:A71" ca="1" si="41">INDEX($D$67:$D$71,MATCH(B68,$C$67:$C$71,0))</f>
        <v>69</v>
      </c>
      <c r="B68">
        <f t="shared" ref="B68:B71" ca="1" si="42">SMALL($C$67:$C$71,IF(MOD(D68,5)&lt;&gt;0,MOD(D68,5),5))</f>
        <v>0.49400559792440402</v>
      </c>
      <c r="C68">
        <f t="shared" ca="1" si="10"/>
        <v>0.75948911978186817</v>
      </c>
      <c r="D68" s="2">
        <v>67</v>
      </c>
      <c r="F68">
        <f t="shared" ca="1" si="39"/>
        <v>74</v>
      </c>
      <c r="G68">
        <f t="shared" ca="1" si="40"/>
        <v>0.48189555811672624</v>
      </c>
      <c r="H68">
        <f t="shared" ca="1" si="34"/>
        <v>0.17381279916328407</v>
      </c>
      <c r="I68" s="2">
        <v>67</v>
      </c>
    </row>
    <row r="69" spans="1:9" x14ac:dyDescent="0.25">
      <c r="A69">
        <f t="shared" ca="1" si="41"/>
        <v>66</v>
      </c>
      <c r="B69">
        <f t="shared" ca="1" si="42"/>
        <v>0.53194457231386338</v>
      </c>
      <c r="C69">
        <f t="shared" ca="1" si="10"/>
        <v>0.65014432432135327</v>
      </c>
      <c r="D69" s="2">
        <v>68</v>
      </c>
      <c r="F69">
        <f t="shared" ca="1" si="39"/>
        <v>73</v>
      </c>
      <c r="G69">
        <f t="shared" ca="1" si="40"/>
        <v>0.48725955868488413</v>
      </c>
      <c r="H69">
        <f t="shared" ca="1" si="34"/>
        <v>0.23165480209292078</v>
      </c>
      <c r="I69" s="2">
        <v>68</v>
      </c>
    </row>
    <row r="70" spans="1:9" x14ac:dyDescent="0.25">
      <c r="A70">
        <f t="shared" ca="1" si="41"/>
        <v>68</v>
      </c>
      <c r="B70">
        <f t="shared" ca="1" si="42"/>
        <v>0.65014432432135327</v>
      </c>
      <c r="C70">
        <f t="shared" ca="1" si="10"/>
        <v>0.49400559792440402</v>
      </c>
      <c r="D70" s="2">
        <v>69</v>
      </c>
      <c r="F70">
        <f t="shared" ca="1" si="39"/>
        <v>62</v>
      </c>
      <c r="G70">
        <f t="shared" ca="1" si="40"/>
        <v>0.53205480248138248</v>
      </c>
      <c r="H70">
        <f t="shared" ca="1" si="34"/>
        <v>0.8487840142903641</v>
      </c>
      <c r="I70" s="2">
        <v>69</v>
      </c>
    </row>
    <row r="71" spans="1:9" x14ac:dyDescent="0.25">
      <c r="A71">
        <f t="shared" ca="1" si="41"/>
        <v>67</v>
      </c>
      <c r="B71">
        <f t="shared" ca="1" si="42"/>
        <v>0.75948911978186817</v>
      </c>
      <c r="C71">
        <f t="shared" ca="1" si="10"/>
        <v>0.38019908146448733</v>
      </c>
      <c r="D71" s="2">
        <v>70</v>
      </c>
      <c r="F71">
        <f t="shared" ca="1" si="39"/>
        <v>72</v>
      </c>
      <c r="G71">
        <f t="shared" ca="1" si="40"/>
        <v>0.64530001609527488</v>
      </c>
      <c r="H71">
        <f t="shared" ca="1" si="34"/>
        <v>0.65350174944657657</v>
      </c>
      <c r="I71" s="2">
        <v>70</v>
      </c>
    </row>
    <row r="72" spans="1:9" x14ac:dyDescent="0.25">
      <c r="A72">
        <f ca="1">INDEX($D$72:$D$76,MATCH(B72,$C$72:$C$76,0))</f>
        <v>74</v>
      </c>
      <c r="B72">
        <f ca="1">SMALL($C$72:$C$76,IF(MOD(D72,5)&lt;&gt;0,MOD(D72,5),5))</f>
        <v>0.17700121318631068</v>
      </c>
      <c r="C72">
        <f t="shared" ca="1" si="10"/>
        <v>0.36329589952367736</v>
      </c>
      <c r="D72" s="2">
        <v>71</v>
      </c>
      <c r="F72">
        <f t="shared" ca="1" si="39"/>
        <v>70</v>
      </c>
      <c r="G72">
        <f t="shared" ca="1" si="40"/>
        <v>0.65350174944657657</v>
      </c>
      <c r="H72">
        <f t="shared" ca="1" si="34"/>
        <v>0.47864780712693511</v>
      </c>
      <c r="I72" s="2">
        <v>71</v>
      </c>
    </row>
    <row r="73" spans="1:9" x14ac:dyDescent="0.25">
      <c r="A73">
        <f t="shared" ref="A73:A76" ca="1" si="43">INDEX($D$72:$D$76,MATCH(B73,$C$72:$C$76,0))</f>
        <v>71</v>
      </c>
      <c r="B73">
        <f t="shared" ref="B73:B76" ca="1" si="44">SMALL($C$72:$C$76,IF(MOD(D73,5)&lt;&gt;0,MOD(D73,5),5))</f>
        <v>0.36329589952367736</v>
      </c>
      <c r="C73">
        <f t="shared" ca="1" si="10"/>
        <v>0.52850930502057891</v>
      </c>
      <c r="D73" s="2">
        <v>72</v>
      </c>
      <c r="F73">
        <f t="shared" ca="1" si="39"/>
        <v>65</v>
      </c>
      <c r="G73">
        <f t="shared" ca="1" si="40"/>
        <v>0.68754534102749809</v>
      </c>
      <c r="H73">
        <f t="shared" ca="1" si="34"/>
        <v>0.64530001609527488</v>
      </c>
      <c r="I73" s="2">
        <v>72</v>
      </c>
    </row>
    <row r="74" spans="1:9" x14ac:dyDescent="0.25">
      <c r="A74">
        <f t="shared" ca="1" si="43"/>
        <v>72</v>
      </c>
      <c r="B74">
        <f t="shared" ca="1" si="44"/>
        <v>0.52850930502057891</v>
      </c>
      <c r="C74">
        <f t="shared" ca="1" si="10"/>
        <v>0.8001887754432303</v>
      </c>
      <c r="D74" s="2">
        <v>73</v>
      </c>
      <c r="F74">
        <f t="shared" ca="1" si="39"/>
        <v>61</v>
      </c>
      <c r="G74">
        <f t="shared" ca="1" si="40"/>
        <v>0.79721997973438607</v>
      </c>
      <c r="H74">
        <f t="shared" ca="1" si="34"/>
        <v>0.48725955868488413</v>
      </c>
      <c r="I74" s="2">
        <v>73</v>
      </c>
    </row>
    <row r="75" spans="1:9" x14ac:dyDescent="0.25">
      <c r="A75">
        <f t="shared" ca="1" si="43"/>
        <v>75</v>
      </c>
      <c r="B75">
        <f t="shared" ca="1" si="44"/>
        <v>0.59919673408057461</v>
      </c>
      <c r="C75">
        <f t="shared" ca="1" si="10"/>
        <v>0.17700121318631068</v>
      </c>
      <c r="D75" s="2">
        <v>74</v>
      </c>
      <c r="F75">
        <f t="shared" ca="1" si="39"/>
        <v>64</v>
      </c>
      <c r="G75">
        <f t="shared" ca="1" si="40"/>
        <v>0.83541711480056624</v>
      </c>
      <c r="H75">
        <f t="shared" ca="1" si="34"/>
        <v>0.48189555811672624</v>
      </c>
      <c r="I75" s="2">
        <v>74</v>
      </c>
    </row>
    <row r="76" spans="1:9" x14ac:dyDescent="0.25">
      <c r="A76">
        <f t="shared" ca="1" si="43"/>
        <v>73</v>
      </c>
      <c r="B76">
        <f t="shared" ca="1" si="44"/>
        <v>0.8001887754432303</v>
      </c>
      <c r="C76">
        <f t="shared" ca="1" si="10"/>
        <v>0.59919673408057461</v>
      </c>
      <c r="D76" s="2">
        <v>75</v>
      </c>
      <c r="F76">
        <f t="shared" ca="1" si="39"/>
        <v>69</v>
      </c>
      <c r="G76">
        <f t="shared" ca="1" si="40"/>
        <v>0.8487840142903641</v>
      </c>
      <c r="H76">
        <f t="shared" ca="1" si="34"/>
        <v>0.3474047456999555</v>
      </c>
      <c r="I76" s="2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3"/>
  <sheetViews>
    <sheetView zoomScale="96" zoomScaleNormal="96" workbookViewId="0">
      <selection activeCell="I14" sqref="I14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1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7" t="s">
        <v>60</v>
      </c>
      <c r="H1" s="37" t="s">
        <v>61</v>
      </c>
      <c r="I1" s="37" t="s">
        <v>62</v>
      </c>
      <c r="J1" s="37" t="s">
        <v>63</v>
      </c>
    </row>
    <row r="2" spans="1:17" ht="15.75" thickBot="1" x14ac:dyDescent="0.3">
      <c r="A2" s="10" t="s">
        <v>58</v>
      </c>
      <c r="B2" s="24" t="s">
        <v>28</v>
      </c>
      <c r="C2" s="26" t="s">
        <v>0</v>
      </c>
      <c r="D2" s="26" t="s">
        <v>29</v>
      </c>
      <c r="E2" s="25" t="s">
        <v>30</v>
      </c>
      <c r="F2" s="26" t="s">
        <v>59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31</v>
      </c>
      <c r="Q2" t="s">
        <v>46</v>
      </c>
    </row>
    <row r="3" spans="1:17" ht="15.75" thickBot="1" x14ac:dyDescent="0.3">
      <c r="A3" s="27">
        <f ca="1">'0.ArdiData'!C3</f>
        <v>33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25">
      <c r="A4" s="27">
        <f ca="1">'0.ArdiData'!C4</f>
        <v>43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32</v>
      </c>
      <c r="L4" s="13"/>
    </row>
    <row r="5" spans="1:17" x14ac:dyDescent="0.25">
      <c r="A5" s="27">
        <f ca="1">'0.ArdiData'!C5</f>
        <v>52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33</v>
      </c>
      <c r="K5" s="15" t="s">
        <v>34</v>
      </c>
      <c r="L5" s="16">
        <v>0.32299932660652342</v>
      </c>
      <c r="M5" s="17">
        <f>CORREL(B3:B52,C3:C52)</f>
        <v>0.32299932660652309</v>
      </c>
    </row>
    <row r="6" spans="1:17" x14ac:dyDescent="0.25">
      <c r="A6" s="27">
        <f ca="1">'0.ArdiData'!C6</f>
        <v>35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35</v>
      </c>
      <c r="K6" s="15" t="s">
        <v>36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25">
      <c r="A7" s="27">
        <f ca="1">'0.ArdiData'!C7</f>
        <v>46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37</v>
      </c>
      <c r="L7" s="19">
        <v>8.566874342552315E-2</v>
      </c>
    </row>
    <row r="8" spans="1:17" x14ac:dyDescent="0.25">
      <c r="A8" s="27">
        <f ca="1">'0.ArdiData'!C8</f>
        <v>54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38</v>
      </c>
      <c r="L8" s="16">
        <v>17.721983000572738</v>
      </c>
      <c r="M8" s="17">
        <f>SQRT(SUM(E3:E52)/(COUNT(E3:E52)-2))</f>
        <v>17.721983000572738</v>
      </c>
    </row>
    <row r="9" spans="1:17" ht="15.75" thickBot="1" x14ac:dyDescent="0.3">
      <c r="A9" s="27">
        <f ca="1">'0.ArdiData'!C9</f>
        <v>78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39</v>
      </c>
      <c r="L9" s="20">
        <v>50</v>
      </c>
      <c r="M9" s="17">
        <f>COUNT(C3:C52)</f>
        <v>50</v>
      </c>
    </row>
    <row r="10" spans="1:17" x14ac:dyDescent="0.25">
      <c r="A10" s="27">
        <f ca="1">'0.ArdiData'!C10</f>
        <v>59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.75" thickBot="1" x14ac:dyDescent="0.3">
      <c r="A11" s="27">
        <f ca="1">'0.ArdiData'!C11</f>
        <v>64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40</v>
      </c>
    </row>
    <row r="12" spans="1:17" x14ac:dyDescent="0.25">
      <c r="A12" s="27">
        <f ca="1">'0.ArdiData'!C12</f>
        <v>70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41</v>
      </c>
      <c r="M12" s="21" t="s">
        <v>42</v>
      </c>
      <c r="N12" s="21" t="s">
        <v>43</v>
      </c>
      <c r="O12" s="21" t="s">
        <v>44</v>
      </c>
      <c r="P12" s="21" t="s">
        <v>45</v>
      </c>
    </row>
    <row r="13" spans="1:17" x14ac:dyDescent="0.25">
      <c r="A13" s="27">
        <f ca="1">'0.ArdiData'!C13</f>
        <v>83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46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25">
      <c r="A14" s="27">
        <f ca="1">'0.ArdiData'!C14</f>
        <v>81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47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.75" thickBot="1" x14ac:dyDescent="0.3">
      <c r="A15" s="27">
        <f ca="1">'0.ArdiData'!C15</f>
        <v>84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48</v>
      </c>
      <c r="L15" s="82">
        <v>49</v>
      </c>
      <c r="M15" s="83">
        <v>16831.280000000006</v>
      </c>
      <c r="N15" s="83"/>
      <c r="O15" s="83"/>
      <c r="P15" s="83"/>
    </row>
    <row r="16" spans="1:17" ht="15.75" thickBot="1" x14ac:dyDescent="0.3">
      <c r="A16" s="27">
        <f ca="1">'0.ArdiData'!C16</f>
        <v>90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25">
      <c r="A17" s="27">
        <f ca="1">'0.ArdiData'!C17</f>
        <v>89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49</v>
      </c>
      <c r="M17" s="21" t="s">
        <v>38</v>
      </c>
      <c r="N17" s="21" t="s">
        <v>50</v>
      </c>
      <c r="O17" s="21" t="s">
        <v>51</v>
      </c>
      <c r="P17" s="21" t="s">
        <v>52</v>
      </c>
      <c r="Q17" s="21" t="s">
        <v>53</v>
      </c>
    </row>
    <row r="18" spans="1:17" x14ac:dyDescent="0.25">
      <c r="A18" s="27">
        <f ca="1">'0.ArdiData'!C18</f>
        <v>107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54</v>
      </c>
      <c r="K18" s="15" t="s">
        <v>55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.75" thickBot="1" x14ac:dyDescent="0.3">
      <c r="A19" s="27">
        <f ca="1">'0.ArdiData'!C19</f>
        <v>92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56</v>
      </c>
      <c r="K19" s="20" t="s">
        <v>57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25">
      <c r="A20" s="27">
        <f ca="1">'0.ArdiData'!C20</f>
        <v>91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55</v>
      </c>
      <c r="L20" s="17">
        <f>INTERCEPT(C3:C52,B3:B52)</f>
        <v>19.408163265306122</v>
      </c>
    </row>
    <row r="21" spans="1:17" x14ac:dyDescent="0.25">
      <c r="A21" s="27">
        <f ca="1">'0.ArdiData'!C21</f>
        <v>101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57</v>
      </c>
      <c r="L21" s="17">
        <f>SLOPE(C3:C52,B3:B52)</f>
        <v>0.41066026410564216</v>
      </c>
    </row>
    <row r="22" spans="1:17" x14ac:dyDescent="0.25">
      <c r="A22" s="27">
        <f ca="1">'0.ArdiData'!C22</f>
        <v>96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25">
      <c r="A23" s="27">
        <f ca="1">'0.ArdiData'!C23</f>
        <v>128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25">
      <c r="A24" s="27">
        <f ca="1">'0.ArdiData'!C24</f>
        <v>125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25">
      <c r="A25" s="27">
        <f ca="1">'0.ArdiData'!C25</f>
        <v>112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25">
      <c r="A26" s="27">
        <f ca="1">'0.ArdiData'!C26</f>
        <v>123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25">
      <c r="A27" s="27">
        <f ca="1">'0.ArdiData'!C27</f>
        <v>126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25">
      <c r="A28" s="27">
        <f ca="1">'0.ArdiData'!C28</f>
        <v>131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25">
      <c r="A29" s="27">
        <f ca="1">'0.ArdiData'!C29</f>
        <v>148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25">
      <c r="A30" s="27">
        <f ca="1">'0.ArdiData'!C30</f>
        <v>133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25">
      <c r="A31" s="27">
        <f ca="1">'0.ArdiData'!C31</f>
        <v>128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25">
      <c r="A32" s="27">
        <f ca="1">'0.ArdiData'!C32</f>
        <v>138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25">
      <c r="A33" s="27">
        <f ca="1">'0.ArdiData'!C33</f>
        <v>165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25">
      <c r="A34" s="27">
        <f ca="1">'0.ArdiData'!C34</f>
        <v>163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25">
      <c r="A35" s="27">
        <f ca="1">'0.ArdiData'!C35</f>
        <v>151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25">
      <c r="A36" s="27">
        <f ca="1">'0.ArdiData'!C36</f>
        <v>162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25">
      <c r="A37" s="27">
        <f ca="1">'0.ArdiData'!C37</f>
        <v>150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25">
      <c r="A38" s="27">
        <f ca="1">'0.ArdiData'!C38</f>
        <v>203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25">
      <c r="A39" s="27">
        <f ca="1">'0.ArdiData'!C39</f>
        <v>190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25">
      <c r="A40" s="27">
        <f ca="1">'0.ArdiData'!C40</f>
        <v>174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25">
      <c r="A41" s="27">
        <f ca="1">'0.ArdiData'!C41</f>
        <v>166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25">
      <c r="A42" s="27">
        <f ca="1">'0.ArdiData'!C42</f>
        <v>193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25">
      <c r="A43" s="27">
        <f ca="1">'0.ArdiData'!C43</f>
        <v>205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25">
      <c r="A44" s="27">
        <f ca="1">'0.ArdiData'!C44</f>
        <v>208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25">
      <c r="A45" s="27">
        <f ca="1">'0.ArdiData'!C45</f>
        <v>225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25">
      <c r="A46" s="27">
        <f ca="1">'0.ArdiData'!C46</f>
        <v>224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25">
      <c r="A47" s="27">
        <f ca="1">'0.ArdiData'!C47</f>
        <v>209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25">
      <c r="A48" s="27">
        <f ca="1">'0.ArdiData'!C48</f>
        <v>225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25">
      <c r="A49" s="27">
        <f ca="1">'0.ArdiData'!C49</f>
        <v>235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25">
      <c r="A50" s="27">
        <f ca="1">'0.ArdiData'!C50</f>
        <v>243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25">
      <c r="A51" s="27">
        <f ca="1">'0.ArdiData'!C51</f>
        <v>255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.75" thickBot="1" x14ac:dyDescent="0.3">
      <c r="A52" s="30">
        <f ca="1">'0.ArdiData'!C52</f>
        <v>230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25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9" t="s">
        <v>66</v>
      </c>
      <c r="C1" s="6" t="s">
        <v>22</v>
      </c>
      <c r="D1" s="48" t="s">
        <v>72</v>
      </c>
      <c r="E1" s="54" t="s">
        <v>71</v>
      </c>
      <c r="F1" s="54" t="s">
        <v>70</v>
      </c>
      <c r="G1" s="46" t="s">
        <v>3</v>
      </c>
      <c r="H1" s="46" t="s">
        <v>2</v>
      </c>
      <c r="I1" s="47" t="s">
        <v>1</v>
      </c>
      <c r="J1" s="47" t="s">
        <v>69</v>
      </c>
      <c r="K1" s="46" t="s">
        <v>65</v>
      </c>
      <c r="L1" s="46" t="s">
        <v>64</v>
      </c>
      <c r="M1" s="52" t="s">
        <v>68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67</v>
      </c>
      <c r="N2" s="45">
        <v>0.6</v>
      </c>
      <c r="R2" s="44"/>
    </row>
    <row r="3" spans="1:24" x14ac:dyDescent="0.2">
      <c r="A3" s="2">
        <f>[2]ArdiData!A3</f>
        <v>1</v>
      </c>
      <c r="B3" s="43">
        <f ca="1">'0.ArdiData'!C3</f>
        <v>33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">
      <c r="A4" s="2">
        <f>[2]ArdiData!A4</f>
        <v>2</v>
      </c>
      <c r="B4" s="43">
        <f ca="1">'0.ArdiData'!C4</f>
        <v>43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">
      <c r="A5" s="2">
        <f>[2]ArdiData!A5</f>
        <v>3</v>
      </c>
      <c r="B5" s="43">
        <f ca="1">'0.ArdiData'!C5</f>
        <v>52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43">
        <f ca="1">'0.ArdiData'!C6</f>
        <v>35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43">
        <f ca="1">'0.ArdiData'!C7</f>
        <v>46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43">
        <f ca="1">'0.ArdiData'!C8</f>
        <v>54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43">
        <f ca="1">'0.ArdiData'!C9</f>
        <v>78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43">
        <f ca="1">'0.ArdiData'!C10</f>
        <v>59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43">
        <f ca="1">'0.ArdiData'!C11</f>
        <v>64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43">
        <f ca="1">'0.ArdiData'!C12</f>
        <v>70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43">
        <f ca="1">'0.ArdiData'!C13</f>
        <v>83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43">
        <f ca="1">'0.ArdiData'!C14</f>
        <v>81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43">
        <f ca="1">'0.ArdiData'!C15</f>
        <v>84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43">
        <f ca="1">'0.ArdiData'!C16</f>
        <v>90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43">
        <f ca="1">'0.ArdiData'!C17</f>
        <v>89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">
      <c r="A18" s="2">
        <f>[2]ArdiData!A18</f>
        <v>16</v>
      </c>
      <c r="B18" s="43">
        <f ca="1">'0.ArdiData'!C18</f>
        <v>107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">
      <c r="A19" s="2">
        <f>[2]ArdiData!A19</f>
        <v>17</v>
      </c>
      <c r="B19" s="43">
        <f ca="1">'0.ArdiData'!C19</f>
        <v>92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">
      <c r="A20" s="2">
        <f>[2]ArdiData!A20</f>
        <v>18</v>
      </c>
      <c r="B20" s="43">
        <f ca="1">'0.ArdiData'!C20</f>
        <v>91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">
      <c r="A21" s="2">
        <f>[2]ArdiData!A21</f>
        <v>19</v>
      </c>
      <c r="B21" s="43">
        <f ca="1">'0.ArdiData'!C21</f>
        <v>101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">
      <c r="A22" s="2">
        <f>[2]ArdiData!A22</f>
        <v>20</v>
      </c>
      <c r="B22" s="43">
        <f ca="1">'0.ArdiData'!C22</f>
        <v>96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">
      <c r="A23" s="2">
        <f>[2]ArdiData!A23</f>
        <v>21</v>
      </c>
      <c r="B23" s="43">
        <f ca="1">'0.ArdiData'!C23</f>
        <v>128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">
      <c r="A24" s="2">
        <f>[2]ArdiData!A24</f>
        <v>22</v>
      </c>
      <c r="B24" s="43">
        <f ca="1">'0.ArdiData'!C24</f>
        <v>125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">
      <c r="A25" s="2">
        <f>[2]ArdiData!A25</f>
        <v>23</v>
      </c>
      <c r="B25" s="43">
        <f ca="1">'0.ArdiData'!C25</f>
        <v>112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">
      <c r="A26" s="2">
        <f>[2]ArdiData!A26</f>
        <v>24</v>
      </c>
      <c r="B26" s="43">
        <f ca="1">'0.ArdiData'!C26</f>
        <v>123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">
      <c r="A27" s="2">
        <f>[2]ArdiData!A27</f>
        <v>25</v>
      </c>
      <c r="B27" s="43">
        <f ca="1">'0.ArdiData'!C27</f>
        <v>126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">
      <c r="A28" s="2">
        <f>[2]ArdiData!A28</f>
        <v>26</v>
      </c>
      <c r="B28" s="43">
        <f ca="1">'0.ArdiData'!C28</f>
        <v>131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">
      <c r="A29" s="2">
        <f>[2]ArdiData!A29</f>
        <v>27</v>
      </c>
      <c r="B29" s="43">
        <f ca="1">'0.ArdiData'!C29</f>
        <v>148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">
      <c r="A30" s="2">
        <f>[2]ArdiData!A30</f>
        <v>28</v>
      </c>
      <c r="B30" s="43">
        <f ca="1">'0.ArdiData'!C30</f>
        <v>133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">
      <c r="A31" s="2">
        <f>[2]ArdiData!A31</f>
        <v>29</v>
      </c>
      <c r="B31" s="43">
        <f ca="1">'0.ArdiData'!C31</f>
        <v>128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">
      <c r="A32" s="2">
        <f>[2]ArdiData!A32</f>
        <v>30</v>
      </c>
      <c r="B32" s="43">
        <f ca="1">'0.ArdiData'!C32</f>
        <v>138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">
      <c r="A33" s="2">
        <f>[2]ArdiData!A33</f>
        <v>31</v>
      </c>
      <c r="B33" s="43">
        <f ca="1">'0.ArdiData'!C33</f>
        <v>165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">
      <c r="A34" s="2">
        <f>[2]ArdiData!A34</f>
        <v>32</v>
      </c>
      <c r="B34" s="43">
        <f ca="1">'0.ArdiData'!C34</f>
        <v>163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">
      <c r="A35" s="2">
        <f>[2]ArdiData!A35</f>
        <v>33</v>
      </c>
      <c r="B35" s="43">
        <f ca="1">'0.ArdiData'!C35</f>
        <v>151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">
      <c r="A36" s="2">
        <f>[2]ArdiData!A36</f>
        <v>34</v>
      </c>
      <c r="B36" s="43">
        <f ca="1">'0.ArdiData'!C36</f>
        <v>162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">
      <c r="A37" s="2">
        <f>[2]ArdiData!A37</f>
        <v>35</v>
      </c>
      <c r="B37" s="43">
        <f ca="1">'0.ArdiData'!C37</f>
        <v>150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">
      <c r="A38" s="2">
        <f>[2]ArdiData!A38</f>
        <v>36</v>
      </c>
      <c r="B38" s="43">
        <f ca="1">'0.ArdiData'!C38</f>
        <v>203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">
      <c r="A39" s="2">
        <f>[2]ArdiData!A39</f>
        <v>37</v>
      </c>
      <c r="B39" s="43">
        <f ca="1">'0.ArdiData'!C39</f>
        <v>190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">
      <c r="A40" s="2">
        <f>[2]ArdiData!A40</f>
        <v>38</v>
      </c>
      <c r="B40" s="43">
        <f ca="1">'0.ArdiData'!C40</f>
        <v>174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">
      <c r="A41" s="2">
        <f>[2]ArdiData!A41</f>
        <v>39</v>
      </c>
      <c r="B41" s="43">
        <f ca="1">'0.ArdiData'!C41</f>
        <v>166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">
      <c r="A42" s="2">
        <f>[2]ArdiData!A42</f>
        <v>40</v>
      </c>
      <c r="B42" s="43">
        <f ca="1">'0.ArdiData'!C42</f>
        <v>193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">
      <c r="A43" s="2">
        <f>[2]ArdiData!A43</f>
        <v>41</v>
      </c>
      <c r="B43" s="43">
        <f ca="1">'0.ArdiData'!C43</f>
        <v>205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">
      <c r="A44" s="2">
        <f>[2]ArdiData!A44</f>
        <v>42</v>
      </c>
      <c r="B44" s="43">
        <f ca="1">'0.ArdiData'!C44</f>
        <v>208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">
      <c r="A45" s="2">
        <f>[2]ArdiData!A45</f>
        <v>43</v>
      </c>
      <c r="B45" s="43">
        <f ca="1">'0.ArdiData'!C45</f>
        <v>225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">
      <c r="A46" s="2">
        <f>[2]ArdiData!A46</f>
        <v>44</v>
      </c>
      <c r="B46" s="43">
        <f ca="1">'0.ArdiData'!C46</f>
        <v>224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">
      <c r="A47" s="2">
        <f>[2]ArdiData!A47</f>
        <v>45</v>
      </c>
      <c r="B47" s="43">
        <f ca="1">'0.ArdiData'!C47</f>
        <v>209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">
      <c r="A48" s="2">
        <f>[2]ArdiData!A48</f>
        <v>46</v>
      </c>
      <c r="B48" s="43">
        <f ca="1">'0.ArdiData'!C48</f>
        <v>225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">
      <c r="A49" s="2">
        <f>[2]ArdiData!A49</f>
        <v>47</v>
      </c>
      <c r="B49" s="43">
        <f ca="1">'0.ArdiData'!C49</f>
        <v>235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">
      <c r="A50" s="2">
        <f>[2]ArdiData!A50</f>
        <v>48</v>
      </c>
      <c r="B50" s="43">
        <f ca="1">'0.ArdiData'!C50</f>
        <v>243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">
      <c r="A51" s="2">
        <f>[2]ArdiData!A51</f>
        <v>49</v>
      </c>
      <c r="B51" s="43">
        <f ca="1">'0.ArdiData'!C51</f>
        <v>255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">
      <c r="A52" s="2">
        <f>[2]ArdiData!A52</f>
        <v>50</v>
      </c>
      <c r="B52" s="43">
        <f ca="1">'0.ArdiData'!C52</f>
        <v>230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">
      <c r="A53" s="2">
        <f>[2]ArdiData!A53</f>
        <v>51</v>
      </c>
      <c r="B53" s="43">
        <f ca="1">'0.ArdiData'!C53</f>
        <v>282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">
      <c r="A54" s="2">
        <f>[2]ArdiData!A54</f>
        <v>52</v>
      </c>
      <c r="B54" s="43">
        <f ca="1">'0.ArdiData'!C54</f>
        <v>300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">
      <c r="A55" s="2">
        <f>[2]ArdiData!A55</f>
        <v>53</v>
      </c>
      <c r="B55" s="43">
        <f ca="1">'0.ArdiData'!C55</f>
        <v>269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">
      <c r="A56" s="2">
        <f>[2]ArdiData!A56</f>
        <v>54</v>
      </c>
      <c r="B56" s="43">
        <f ca="1">'0.ArdiData'!C56</f>
        <v>291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">
      <c r="A57" s="2">
        <f>[2]ArdiData!A57</f>
        <v>55</v>
      </c>
      <c r="B57" s="43">
        <f ca="1">'0.ArdiData'!C57</f>
        <v>290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">
      <c r="A58" s="2">
        <f>[2]ArdiData!A58</f>
        <v>56</v>
      </c>
      <c r="B58" s="43">
        <f ca="1">'0.ArdiData'!C58</f>
        <v>351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">
      <c r="A59" s="2">
        <f>[2]ArdiData!A59</f>
        <v>57</v>
      </c>
      <c r="B59" s="43">
        <f ca="1">'0.ArdiData'!C59</f>
        <v>372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">
      <c r="A60" s="2">
        <f>[2]ArdiData!A60</f>
        <v>58</v>
      </c>
      <c r="B60" s="43">
        <f ca="1">'0.ArdiData'!C60</f>
        <v>306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">
      <c r="A61" s="2">
        <f>[2]ArdiData!A61</f>
        <v>59</v>
      </c>
      <c r="B61" s="43">
        <f ca="1">'0.ArdiData'!C61</f>
        <v>305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">
      <c r="A62" s="2">
        <f>[2]ArdiData!A62</f>
        <v>60</v>
      </c>
      <c r="B62" s="43">
        <f ca="1">'0.ArdiData'!C62</f>
        <v>308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">
      <c r="A63" s="2">
        <f>[2]ArdiData!A63</f>
        <v>61</v>
      </c>
      <c r="B63" s="43">
        <f ca="1">'0.ArdiData'!C63</f>
        <v>381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">
      <c r="A64" s="2">
        <f>[2]ArdiData!A64</f>
        <v>62</v>
      </c>
      <c r="B64" s="43">
        <f ca="1">'0.ArdiData'!C64</f>
        <v>402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">
      <c r="A65" s="2">
        <f>[2]ArdiData!A65</f>
        <v>63</v>
      </c>
      <c r="B65" s="43">
        <f ca="1">'0.ArdiData'!C65</f>
        <v>389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">
      <c r="A66" s="2">
        <f>[2]ArdiData!A66</f>
        <v>64</v>
      </c>
      <c r="B66" s="43">
        <f ca="1">'0.ArdiData'!C66</f>
        <v>382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">
      <c r="A67" s="2">
        <f>[2]ArdiData!A67</f>
        <v>65</v>
      </c>
      <c r="B67" s="43">
        <f ca="1">'0.ArdiData'!C67</f>
        <v>383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">
      <c r="A68" s="2">
        <f>[2]ArdiData!A68</f>
        <v>66</v>
      </c>
      <c r="B68" s="43">
        <f ca="1">'0.ArdiData'!C68</f>
        <v>469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">
      <c r="A69" s="2">
        <f>[2]ArdiData!A69</f>
        <v>67</v>
      </c>
      <c r="B69" s="43">
        <f ca="1">'0.ArdiData'!C69</f>
        <v>457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">
      <c r="A70" s="2">
        <f>[2]ArdiData!A70</f>
        <v>68</v>
      </c>
      <c r="B70" s="43">
        <f ca="1">'0.ArdiData'!C70</f>
        <v>408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">
      <c r="A71" s="2">
        <f>[2]ArdiData!A71</f>
        <v>69</v>
      </c>
      <c r="B71" s="43">
        <f ca="1">'0.ArdiData'!C71</f>
        <v>447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">
      <c r="A72" s="2">
        <f>[2]ArdiData!A72</f>
        <v>70</v>
      </c>
      <c r="B72" s="43">
        <f ca="1">'0.ArdiData'!C72</f>
        <v>428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">
      <c r="A73" s="2">
        <f>[2]ArdiData!A73</f>
        <v>71</v>
      </c>
      <c r="B73" s="43">
        <f ca="1">'0.ArdiData'!C73</f>
        <v>641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">
      <c r="A74" s="2">
        <f>[2]ArdiData!A74</f>
        <v>72</v>
      </c>
      <c r="B74" s="43">
        <f ca="1">'0.ArdiData'!C74</f>
        <v>470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">
      <c r="A75" s="2">
        <f>[2]ArdiData!A75</f>
        <v>73</v>
      </c>
      <c r="B75" s="43">
        <f ca="1">'0.ArdiData'!C75</f>
        <v>473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">
      <c r="A76" s="2">
        <f>[2]ArdiData!A76</f>
        <v>74</v>
      </c>
      <c r="B76" s="43">
        <f ca="1">'0.ArdiData'!C76</f>
        <v>704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">
      <c r="A77" s="2">
        <f>[2]ArdiData!A77</f>
        <v>75</v>
      </c>
      <c r="B77" s="43">
        <f ca="1">'0.ArdiData'!C77</f>
        <v>479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">
      <c r="A78" s="2">
        <f>[2]ArdiData!A78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54" t="s">
        <v>0</v>
      </c>
      <c r="C1" s="54" t="s">
        <v>77</v>
      </c>
      <c r="D1" s="54" t="s">
        <v>3</v>
      </c>
      <c r="E1" s="54" t="s">
        <v>2</v>
      </c>
      <c r="F1" s="54" t="s">
        <v>1</v>
      </c>
      <c r="G1" s="48" t="s">
        <v>76</v>
      </c>
      <c r="H1" s="54" t="s">
        <v>71</v>
      </c>
      <c r="I1" s="54" t="s">
        <v>75</v>
      </c>
      <c r="J1" s="46" t="s">
        <v>3</v>
      </c>
      <c r="K1" s="46" t="s">
        <v>2</v>
      </c>
      <c r="L1" s="47" t="s">
        <v>1</v>
      </c>
      <c r="M1" s="47" t="s">
        <v>27</v>
      </c>
      <c r="N1" s="3">
        <v>0.5</v>
      </c>
      <c r="O1" s="52" t="s">
        <v>68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67</v>
      </c>
      <c r="P2" s="45">
        <v>0.5</v>
      </c>
      <c r="T2" s="44"/>
    </row>
    <row r="3" spans="1:20" x14ac:dyDescent="0.2">
      <c r="A3" s="2">
        <f>[2]ArdiData!A3</f>
        <v>1</v>
      </c>
      <c r="B3" s="42">
        <f ca="1">ROUND('0.ArdiData'!C3/10,0)</f>
        <v>3</v>
      </c>
      <c r="C3" s="42">
        <f ca="1">B3</f>
        <v>3</v>
      </c>
      <c r="D3" s="6"/>
      <c r="E3" s="6"/>
      <c r="F3" s="6"/>
      <c r="G3" s="6">
        <f ca="1">INTERCEPT(B3:B23,A3:A23)</f>
        <v>3.1761904761904765</v>
      </c>
      <c r="H3" s="6">
        <f ca="1">SLOPE(B3:B23,A3:A23)</f>
        <v>0.39090909090909093</v>
      </c>
      <c r="I3" s="42">
        <f t="shared" ref="I3:I23" ca="1" si="0">G3+H3</f>
        <v>3.5670995670995675</v>
      </c>
      <c r="J3" s="41">
        <f t="shared" ref="J3:J23" ca="1" si="1">B3-I3</f>
        <v>-0.56709956709956755</v>
      </c>
      <c r="K3" s="41">
        <f t="shared" ref="K3:K23" ca="1" si="2">ABS(J3)</f>
        <v>0.56709956709956755</v>
      </c>
      <c r="L3" s="39">
        <f ca="1">AVERAGE($K$3:K3)</f>
        <v>0.56709956709956755</v>
      </c>
      <c r="M3" s="39">
        <f ca="1">SUM(J$3:J3)/L3</f>
        <v>-1</v>
      </c>
    </row>
    <row r="4" spans="1:20" x14ac:dyDescent="0.2">
      <c r="A4" s="2">
        <f>[2]ArdiData!A4</f>
        <v>2</v>
      </c>
      <c r="B4" s="42">
        <f ca="1">ROUND('0.ArdiData'!C4/10,0)</f>
        <v>4</v>
      </c>
      <c r="C4" s="57">
        <f t="shared" ref="C4:C23" ca="1" si="3">(1-$N$1)*C3+$N$1*B3</f>
        <v>3</v>
      </c>
      <c r="D4" s="6">
        <f t="shared" ref="D4:D23" ca="1" si="4">B4-C4</f>
        <v>1</v>
      </c>
      <c r="E4" s="6">
        <f t="shared" ref="E4:E23" ca="1" si="5">ABS(D4)</f>
        <v>1</v>
      </c>
      <c r="F4" s="6">
        <f ca="1">AVERAGE($E$4:E4)</f>
        <v>1</v>
      </c>
      <c r="G4" s="3">
        <f t="shared" ref="G4:G23" ca="1" si="6">(1-$P$1)*I3+$P$1*B3</f>
        <v>3.283549783549784</v>
      </c>
      <c r="H4" s="42">
        <f t="shared" ref="H4:H23" ca="1" si="7">(1-$P$2)*H3+$P$2*(B4-B3)</f>
        <v>0.69545454545454544</v>
      </c>
      <c r="I4" s="42">
        <f t="shared" ca="1" si="0"/>
        <v>3.9790043290043293</v>
      </c>
      <c r="J4" s="41">
        <f t="shared" ca="1" si="1"/>
        <v>2.0995670995670679E-2</v>
      </c>
      <c r="K4" s="41">
        <f t="shared" ca="1" si="2"/>
        <v>2.0995670995670679E-2</v>
      </c>
      <c r="L4" s="39">
        <f ca="1">AVERAGE($K$3:K4)</f>
        <v>0.29404761904761911</v>
      </c>
      <c r="M4" s="39">
        <f ca="1">SUM(J$3:J4)/L4</f>
        <v>-1.8571954361428067</v>
      </c>
      <c r="O4" s="51">
        <f ca="1">F23</f>
        <v>1.0516060829162597</v>
      </c>
    </row>
    <row r="5" spans="1:20" x14ac:dyDescent="0.2">
      <c r="A5" s="2">
        <f>[2]ArdiData!A5</f>
        <v>3</v>
      </c>
      <c r="B5" s="42">
        <f ca="1">ROUND('0.ArdiData'!C5/10,0)</f>
        <v>5</v>
      </c>
      <c r="C5" s="57">
        <f t="shared" ca="1" si="3"/>
        <v>3.5</v>
      </c>
      <c r="D5" s="6">
        <f t="shared" ca="1" si="4"/>
        <v>1.5</v>
      </c>
      <c r="E5" s="6">
        <f t="shared" ca="1" si="5"/>
        <v>1.5</v>
      </c>
      <c r="F5" s="6">
        <f ca="1">AVERAGE($E$4:E5)</f>
        <v>1.25</v>
      </c>
      <c r="G5" s="3">
        <f t="shared" ca="1" si="6"/>
        <v>3.9895021645021647</v>
      </c>
      <c r="H5" s="42">
        <f t="shared" ca="1" si="7"/>
        <v>0.84772727272727266</v>
      </c>
      <c r="I5" s="42">
        <f t="shared" ca="1" si="0"/>
        <v>4.8372294372294373</v>
      </c>
      <c r="J5" s="41">
        <f t="shared" ca="1" si="1"/>
        <v>0.16277056277056268</v>
      </c>
      <c r="K5" s="41">
        <f t="shared" ca="1" si="2"/>
        <v>0.16277056277056268</v>
      </c>
      <c r="L5" s="39">
        <f ca="1">AVERAGE($K$3:K5)</f>
        <v>0.25028860028860028</v>
      </c>
      <c r="M5" s="39">
        <f ca="1">SUM(J$3:J5)/L5</f>
        <v>-1.5315652925915284</v>
      </c>
      <c r="N5" s="44">
        <f>L77</f>
        <v>0</v>
      </c>
      <c r="O5" s="3">
        <f t="dataTable" ref="O5:O15" dt2D="0" dtr="0" r1="N1" ca="1"/>
        <v>2.75</v>
      </c>
    </row>
    <row r="6" spans="1:20" x14ac:dyDescent="0.2">
      <c r="A6" s="2">
        <f>[2]ArdiData!A6</f>
        <v>4</v>
      </c>
      <c r="B6" s="42">
        <f ca="1">ROUND('0.ArdiData'!C6/10,0)</f>
        <v>4</v>
      </c>
      <c r="C6" s="57">
        <f t="shared" ca="1" si="3"/>
        <v>4.25</v>
      </c>
      <c r="D6" s="6">
        <f t="shared" ca="1" si="4"/>
        <v>-0.25</v>
      </c>
      <c r="E6" s="6">
        <f t="shared" ca="1" si="5"/>
        <v>0.25</v>
      </c>
      <c r="F6" s="6">
        <f ca="1">AVERAGE($E$4:E6)</f>
        <v>0.91666666666666663</v>
      </c>
      <c r="G6" s="3">
        <f t="shared" ca="1" si="6"/>
        <v>4.9186147186147187</v>
      </c>
      <c r="H6" s="42">
        <f t="shared" ca="1" si="7"/>
        <v>-7.6136363636363669E-2</v>
      </c>
      <c r="I6" s="42">
        <f t="shared" ca="1" si="0"/>
        <v>4.842478354978355</v>
      </c>
      <c r="J6" s="41">
        <f t="shared" ca="1" si="1"/>
        <v>-0.84247835497835499</v>
      </c>
      <c r="K6" s="41">
        <f t="shared" ca="1" si="2"/>
        <v>0.84247835497835499</v>
      </c>
      <c r="L6" s="39">
        <f ca="1">AVERAGE($K$3:K6)</f>
        <v>0.39833603896103897</v>
      </c>
      <c r="M6" s="39">
        <f ca="1">SUM(J$3:J6)/L6</f>
        <v>-3.0773306164034664</v>
      </c>
      <c r="N6" s="3">
        <v>0.1</v>
      </c>
      <c r="O6" s="3">
        <v>3.7508992307063962</v>
      </c>
    </row>
    <row r="7" spans="1:20" x14ac:dyDescent="0.2">
      <c r="A7" s="2">
        <f>[2]ArdiData!A7</f>
        <v>5</v>
      </c>
      <c r="B7" s="42">
        <f ca="1">ROUND('0.ArdiData'!C7/10,0)</f>
        <v>5</v>
      </c>
      <c r="C7" s="57">
        <f t="shared" ca="1" si="3"/>
        <v>4.125</v>
      </c>
      <c r="D7" s="6">
        <f t="shared" ca="1" si="4"/>
        <v>0.875</v>
      </c>
      <c r="E7" s="6">
        <f t="shared" ca="1" si="5"/>
        <v>0.875</v>
      </c>
      <c r="F7" s="6">
        <f ca="1">AVERAGE($E$4:E7)</f>
        <v>0.90625</v>
      </c>
      <c r="G7" s="3">
        <f t="shared" ca="1" si="6"/>
        <v>4.4212391774891771</v>
      </c>
      <c r="H7" s="42">
        <f t="shared" ca="1" si="7"/>
        <v>0.46193181818181817</v>
      </c>
      <c r="I7" s="42">
        <f t="shared" ca="1" si="0"/>
        <v>4.8831709956709952</v>
      </c>
      <c r="J7" s="41">
        <f t="shared" ca="1" si="1"/>
        <v>0.11682900432900478</v>
      </c>
      <c r="K7" s="41">
        <f t="shared" ca="1" si="2"/>
        <v>0.11682900432900478</v>
      </c>
      <c r="L7" s="39">
        <f ca="1">AVERAGE($K$3:K7)</f>
        <v>0.34203463203463214</v>
      </c>
      <c r="M7" s="39">
        <f ca="1">SUM(J$3:J7)/L7</f>
        <v>-3.2423110998607774</v>
      </c>
      <c r="N7" s="3">
        <v>0.2</v>
      </c>
      <c r="O7" s="3">
        <v>2.2294440233618547</v>
      </c>
    </row>
    <row r="8" spans="1:20" x14ac:dyDescent="0.2">
      <c r="A8" s="2">
        <f>[2]ArdiData!A8</f>
        <v>6</v>
      </c>
      <c r="B8" s="42">
        <f ca="1">ROUND('0.ArdiData'!C8/10,0)</f>
        <v>5</v>
      </c>
      <c r="C8" s="57">
        <f t="shared" ca="1" si="3"/>
        <v>4.5625</v>
      </c>
      <c r="D8" s="6">
        <f t="shared" ca="1" si="4"/>
        <v>0.4375</v>
      </c>
      <c r="E8" s="6">
        <f t="shared" ca="1" si="5"/>
        <v>0.4375</v>
      </c>
      <c r="F8" s="6">
        <f ca="1">AVERAGE($E$4:E8)</f>
        <v>0.8125</v>
      </c>
      <c r="G8" s="3">
        <f t="shared" ca="1" si="6"/>
        <v>4.9415854978354972</v>
      </c>
      <c r="H8" s="42">
        <f t="shared" ca="1" si="7"/>
        <v>0.23096590909090908</v>
      </c>
      <c r="I8" s="42">
        <f t="shared" ca="1" si="0"/>
        <v>5.1725514069264058</v>
      </c>
      <c r="J8" s="41">
        <f t="shared" ca="1" si="1"/>
        <v>-0.1725514069264058</v>
      </c>
      <c r="K8" s="41">
        <f t="shared" ca="1" si="2"/>
        <v>0.1725514069264058</v>
      </c>
      <c r="L8" s="39">
        <f ca="1">AVERAGE($K$3:K8)</f>
        <v>0.31378742784992775</v>
      </c>
      <c r="M8" s="39">
        <f ca="1">SUM(J$3:J8)/L8</f>
        <v>-4.0840836093726418</v>
      </c>
      <c r="N8" s="3">
        <v>0.30000000000000004</v>
      </c>
      <c r="O8" s="3">
        <v>1.8513982583526047</v>
      </c>
    </row>
    <row r="9" spans="1:20" x14ac:dyDescent="0.2">
      <c r="A9" s="2">
        <f>[2]ArdiData!A9</f>
        <v>7</v>
      </c>
      <c r="B9" s="42">
        <f ca="1">ROUND('0.ArdiData'!C9/10,0)</f>
        <v>8</v>
      </c>
      <c r="C9" s="57">
        <f t="shared" ca="1" si="3"/>
        <v>4.78125</v>
      </c>
      <c r="D9" s="6">
        <f t="shared" ca="1" si="4"/>
        <v>3.21875</v>
      </c>
      <c r="E9" s="6">
        <f t="shared" ca="1" si="5"/>
        <v>3.21875</v>
      </c>
      <c r="F9" s="6">
        <f ca="1">AVERAGE($E$4:E9)</f>
        <v>1.2135416666666667</v>
      </c>
      <c r="G9" s="3">
        <f t="shared" ca="1" si="6"/>
        <v>5.0862757034632029</v>
      </c>
      <c r="H9" s="42">
        <f t="shared" ca="1" si="7"/>
        <v>1.6154829545454545</v>
      </c>
      <c r="I9" s="42">
        <f t="shared" ca="1" si="0"/>
        <v>6.7017586580086572</v>
      </c>
      <c r="J9" s="41">
        <f t="shared" ca="1" si="1"/>
        <v>1.2982413419913428</v>
      </c>
      <c r="K9" s="41">
        <f t="shared" ca="1" si="2"/>
        <v>1.2982413419913428</v>
      </c>
      <c r="L9" s="39">
        <f ca="1">AVERAGE($K$3:K9)</f>
        <v>0.4544237012987013</v>
      </c>
      <c r="M9" s="39">
        <f ca="1">SUM(J$3:J9)/L9</f>
        <v>3.6765800363195801E-2</v>
      </c>
      <c r="N9" s="3">
        <v>0.4</v>
      </c>
      <c r="O9" s="3">
        <v>2.0803643592792498</v>
      </c>
    </row>
    <row r="10" spans="1:20" x14ac:dyDescent="0.2">
      <c r="A10" s="2">
        <f>[2]ArdiData!A10</f>
        <v>8</v>
      </c>
      <c r="B10" s="42">
        <f ca="1">ROUND('0.ArdiData'!C10/10,0)</f>
        <v>6</v>
      </c>
      <c r="C10" s="57">
        <f t="shared" ca="1" si="3"/>
        <v>6.390625</v>
      </c>
      <c r="D10" s="6">
        <f t="shared" ca="1" si="4"/>
        <v>-0.390625</v>
      </c>
      <c r="E10" s="6">
        <f t="shared" ca="1" si="5"/>
        <v>0.390625</v>
      </c>
      <c r="F10" s="6">
        <f ca="1">AVERAGE($E$4:E10)</f>
        <v>1.0959821428571428</v>
      </c>
      <c r="G10" s="3">
        <f t="shared" ca="1" si="6"/>
        <v>7.3508793290043286</v>
      </c>
      <c r="H10" s="42">
        <f t="shared" ca="1" si="7"/>
        <v>-0.19225852272727273</v>
      </c>
      <c r="I10" s="42">
        <f t="shared" ca="1" si="0"/>
        <v>7.1586208062770558</v>
      </c>
      <c r="J10" s="41">
        <f t="shared" ca="1" si="1"/>
        <v>-1.1586208062770558</v>
      </c>
      <c r="K10" s="41">
        <f t="shared" ca="1" si="2"/>
        <v>1.1586208062770558</v>
      </c>
      <c r="L10" s="39">
        <f ca="1">AVERAGE($K$3:K10)</f>
        <v>0.54244833942099557</v>
      </c>
      <c r="M10" s="39">
        <f ca="1">SUM(J$3:J10)/L10</f>
        <v>-2.1051102422281747</v>
      </c>
      <c r="N10" s="3">
        <v>0.5</v>
      </c>
      <c r="O10" s="3">
        <v>0.99149694442749026</v>
      </c>
    </row>
    <row r="11" spans="1:20" x14ac:dyDescent="0.2">
      <c r="A11" s="2">
        <f>[2]ArdiData!A11</f>
        <v>9</v>
      </c>
      <c r="B11" s="42">
        <f ca="1">ROUND('0.ArdiData'!C11/10,0)</f>
        <v>6</v>
      </c>
      <c r="C11" s="57">
        <f t="shared" ca="1" si="3"/>
        <v>6.1953125</v>
      </c>
      <c r="D11" s="6">
        <f t="shared" ca="1" si="4"/>
        <v>-0.1953125</v>
      </c>
      <c r="E11" s="6">
        <f t="shared" ca="1" si="5"/>
        <v>0.1953125</v>
      </c>
      <c r="F11" s="6">
        <f ca="1">AVERAGE($E$4:E11)</f>
        <v>0.9833984375</v>
      </c>
      <c r="G11" s="3">
        <f t="shared" ca="1" si="6"/>
        <v>6.5793104031385283</v>
      </c>
      <c r="H11" s="42">
        <f t="shared" ca="1" si="7"/>
        <v>-9.6129261363636365E-2</v>
      </c>
      <c r="I11" s="42">
        <f t="shared" ca="1" si="0"/>
        <v>6.4831811417748924</v>
      </c>
      <c r="J11" s="41">
        <f t="shared" ca="1" si="1"/>
        <v>-0.48318114177489235</v>
      </c>
      <c r="K11" s="41">
        <f t="shared" ca="1" si="2"/>
        <v>0.48318114177489235</v>
      </c>
      <c r="L11" s="39">
        <f ca="1">AVERAGE($K$3:K11)</f>
        <v>0.53586309523809517</v>
      </c>
      <c r="M11" s="39">
        <f ca="1">SUM(J$3:J11)/L11</f>
        <v>-3.0326676933175105</v>
      </c>
      <c r="N11" s="3">
        <v>0.6</v>
      </c>
      <c r="O11" s="3">
        <v>1.3983609389138159</v>
      </c>
    </row>
    <row r="12" spans="1:20" x14ac:dyDescent="0.2">
      <c r="A12" s="2">
        <f>[2]ArdiData!A12</f>
        <v>10</v>
      </c>
      <c r="B12" s="42">
        <f ca="1">ROUND('0.ArdiData'!C12/10,0)</f>
        <v>7</v>
      </c>
      <c r="C12" s="57">
        <f t="shared" ca="1" si="3"/>
        <v>6.09765625</v>
      </c>
      <c r="D12" s="6">
        <f t="shared" ca="1" si="4"/>
        <v>0.90234375</v>
      </c>
      <c r="E12" s="6">
        <f t="shared" ca="1" si="5"/>
        <v>0.90234375</v>
      </c>
      <c r="F12" s="6">
        <f ca="1">AVERAGE($E$4:E12)</f>
        <v>0.97439236111111116</v>
      </c>
      <c r="G12" s="3">
        <f t="shared" ca="1" si="6"/>
        <v>6.2415905708874462</v>
      </c>
      <c r="H12" s="42">
        <f t="shared" ca="1" si="7"/>
        <v>0.45193536931818179</v>
      </c>
      <c r="I12" s="42">
        <f t="shared" ca="1" si="0"/>
        <v>6.6935259402056282</v>
      </c>
      <c r="J12" s="41">
        <f t="shared" ca="1" si="1"/>
        <v>0.30647405979437181</v>
      </c>
      <c r="K12" s="41">
        <f t="shared" ca="1" si="2"/>
        <v>0.30647405979437181</v>
      </c>
      <c r="L12" s="39">
        <f ca="1">AVERAGE($K$3:K12)</f>
        <v>0.51292419169372283</v>
      </c>
      <c r="M12" s="39">
        <f ca="1">SUM(J$3:J12)/L12</f>
        <v>-2.5707904960012069</v>
      </c>
      <c r="N12" s="3">
        <v>0.70000000000000007</v>
      </c>
      <c r="O12" s="3">
        <v>1.2257659048020144</v>
      </c>
    </row>
    <row r="13" spans="1:20" x14ac:dyDescent="0.2">
      <c r="A13" s="2">
        <f>[2]ArdiData!A13</f>
        <v>11</v>
      </c>
      <c r="B13" s="42">
        <f ca="1">ROUND('0.ArdiData'!C13/10,0)</f>
        <v>8</v>
      </c>
      <c r="C13" s="57">
        <f t="shared" ca="1" si="3"/>
        <v>6.548828125</v>
      </c>
      <c r="D13" s="6">
        <f t="shared" ca="1" si="4"/>
        <v>1.451171875</v>
      </c>
      <c r="E13" s="6">
        <f t="shared" ca="1" si="5"/>
        <v>1.451171875</v>
      </c>
      <c r="F13" s="6">
        <f ca="1">AVERAGE($E$4:E13)</f>
        <v>1.0220703124999999</v>
      </c>
      <c r="G13" s="3">
        <f t="shared" ca="1" si="6"/>
        <v>6.8467629701028141</v>
      </c>
      <c r="H13" s="42">
        <f t="shared" ca="1" si="7"/>
        <v>0.72596768465909089</v>
      </c>
      <c r="I13" s="42">
        <f t="shared" ca="1" si="0"/>
        <v>7.5727306547619051</v>
      </c>
      <c r="J13" s="41">
        <f t="shared" ca="1" si="1"/>
        <v>0.4272693452380949</v>
      </c>
      <c r="K13" s="41">
        <f t="shared" ca="1" si="2"/>
        <v>0.4272693452380949</v>
      </c>
      <c r="L13" s="39">
        <f ca="1">AVERAGE($K$3:K13)</f>
        <v>0.50513738747048398</v>
      </c>
      <c r="M13" s="39">
        <f ca="1">SUM(J$3:J13)/L13</f>
        <v>-1.7645720036696195</v>
      </c>
      <c r="N13" s="3">
        <v>0.8</v>
      </c>
      <c r="O13" s="3">
        <v>2.1617111654371319</v>
      </c>
    </row>
    <row r="14" spans="1:20" x14ac:dyDescent="0.2">
      <c r="A14" s="2">
        <f>[2]ArdiData!A14</f>
        <v>12</v>
      </c>
      <c r="B14" s="42">
        <f ca="1">ROUND('0.ArdiData'!C14/10,0)</f>
        <v>8</v>
      </c>
      <c r="C14" s="57">
        <f t="shared" ca="1" si="3"/>
        <v>7.2744140625</v>
      </c>
      <c r="D14" s="6">
        <f t="shared" ca="1" si="4"/>
        <v>0.7255859375</v>
      </c>
      <c r="E14" s="6">
        <f t="shared" ca="1" si="5"/>
        <v>0.7255859375</v>
      </c>
      <c r="F14" s="6">
        <f ca="1">AVERAGE($E$4:E14)</f>
        <v>0.9951171875</v>
      </c>
      <c r="G14" s="3">
        <f t="shared" ca="1" si="6"/>
        <v>7.7863653273809526</v>
      </c>
      <c r="H14" s="42">
        <f t="shared" ca="1" si="7"/>
        <v>0.36298384232954545</v>
      </c>
      <c r="I14" s="42">
        <f t="shared" ca="1" si="0"/>
        <v>8.1493491697104972</v>
      </c>
      <c r="J14" s="41">
        <f t="shared" ca="1" si="1"/>
        <v>-0.14934916971049716</v>
      </c>
      <c r="K14" s="41">
        <f t="shared" ca="1" si="2"/>
        <v>0.14934916971049716</v>
      </c>
      <c r="L14" s="39">
        <f ca="1">AVERAGE($K$3:K14)</f>
        <v>0.47548836932381838</v>
      </c>
      <c r="M14" s="39">
        <f ca="1">SUM(J$3:J14)/L14</f>
        <v>-2.1886980392973299</v>
      </c>
      <c r="N14" s="3">
        <v>0.9</v>
      </c>
      <c r="O14" s="3">
        <v>1.180497517256861</v>
      </c>
    </row>
    <row r="15" spans="1:20" x14ac:dyDescent="0.2">
      <c r="A15" s="2">
        <f>[2]ArdiData!A15</f>
        <v>13</v>
      </c>
      <c r="B15" s="42">
        <f ca="1">ROUND('0.ArdiData'!C15/10,0)</f>
        <v>8</v>
      </c>
      <c r="C15" s="57">
        <f t="shared" ca="1" si="3"/>
        <v>7.63720703125</v>
      </c>
      <c r="D15" s="6">
        <f t="shared" ca="1" si="4"/>
        <v>0.36279296875</v>
      </c>
      <c r="E15" s="6">
        <f t="shared" ca="1" si="5"/>
        <v>0.36279296875</v>
      </c>
      <c r="F15" s="6">
        <f ca="1">AVERAGE($E$4:E15)</f>
        <v>0.94242350260416663</v>
      </c>
      <c r="G15" s="3">
        <f t="shared" ca="1" si="6"/>
        <v>8.0746745848552486</v>
      </c>
      <c r="H15" s="42">
        <f t="shared" ca="1" si="7"/>
        <v>0.18149192116477272</v>
      </c>
      <c r="I15" s="42">
        <f t="shared" ca="1" si="0"/>
        <v>8.2561665060200209</v>
      </c>
      <c r="J15" s="41">
        <f t="shared" ca="1" si="1"/>
        <v>-0.25616650602002089</v>
      </c>
      <c r="K15" s="41">
        <f t="shared" ca="1" si="2"/>
        <v>0.25616650602002089</v>
      </c>
      <c r="L15" s="39">
        <f ca="1">AVERAGE($K$3:K15)</f>
        <v>0.45861745676198784</v>
      </c>
      <c r="M15" s="39">
        <f ca="1">SUM(J$3:J15)/L15</f>
        <v>-2.8277749757371136</v>
      </c>
      <c r="N15" s="3">
        <v>1</v>
      </c>
      <c r="O15" s="3">
        <v>1.85</v>
      </c>
    </row>
    <row r="16" spans="1:20" x14ac:dyDescent="0.2">
      <c r="A16" s="2">
        <f>[2]ArdiData!A16</f>
        <v>14</v>
      </c>
      <c r="B16" s="42">
        <f ca="1">ROUND('0.ArdiData'!C16/10,0)</f>
        <v>9</v>
      </c>
      <c r="C16" s="57">
        <f t="shared" ca="1" si="3"/>
        <v>7.818603515625</v>
      </c>
      <c r="D16" s="6">
        <f t="shared" ca="1" si="4"/>
        <v>1.181396484375</v>
      </c>
      <c r="E16" s="6">
        <f t="shared" ca="1" si="5"/>
        <v>1.181396484375</v>
      </c>
      <c r="F16" s="6">
        <f ca="1">AVERAGE($E$4:E16)</f>
        <v>0.96080603966346156</v>
      </c>
      <c r="G16" s="3">
        <f t="shared" ca="1" si="6"/>
        <v>8.1280832530100113</v>
      </c>
      <c r="H16" s="42">
        <f t="shared" ca="1" si="7"/>
        <v>0.59074596058238638</v>
      </c>
      <c r="I16" s="42">
        <f t="shared" ca="1" si="0"/>
        <v>8.7188292135923984</v>
      </c>
      <c r="J16" s="41">
        <f t="shared" ca="1" si="1"/>
        <v>0.28117078640760163</v>
      </c>
      <c r="K16" s="41">
        <f t="shared" ca="1" si="2"/>
        <v>0.28117078640760163</v>
      </c>
      <c r="L16" s="39">
        <f ca="1">AVERAGE($K$3:K16)</f>
        <v>0.44594269459381736</v>
      </c>
      <c r="M16" s="39">
        <f ca="1">SUM(J$3:J16)/L16</f>
        <v>-2.2776383458535685</v>
      </c>
      <c r="N16" s="3">
        <f>MIN(O5:O15)</f>
        <v>0.99149694442749026</v>
      </c>
    </row>
    <row r="17" spans="1:26" x14ac:dyDescent="0.2">
      <c r="A17" s="2">
        <f>[2]ArdiData!A17</f>
        <v>15</v>
      </c>
      <c r="B17" s="42">
        <f ca="1">ROUND('0.ArdiData'!C17/10,0)</f>
        <v>9</v>
      </c>
      <c r="C17" s="57">
        <f t="shared" ca="1" si="3"/>
        <v>8.4093017578125</v>
      </c>
      <c r="D17" s="6">
        <f t="shared" ca="1" si="4"/>
        <v>0.5906982421875</v>
      </c>
      <c r="E17" s="6">
        <f t="shared" ca="1" si="5"/>
        <v>0.5906982421875</v>
      </c>
      <c r="F17" s="6">
        <f ca="1">AVERAGE($E$4:E17)</f>
        <v>0.9343697684151786</v>
      </c>
      <c r="G17" s="3">
        <f t="shared" ca="1" si="6"/>
        <v>8.8594146067962001</v>
      </c>
      <c r="H17" s="42">
        <f t="shared" ca="1" si="7"/>
        <v>0.29537298029119319</v>
      </c>
      <c r="I17" s="42">
        <f t="shared" ca="1" si="0"/>
        <v>9.1547875870873927</v>
      </c>
      <c r="J17" s="41">
        <f t="shared" ca="1" si="1"/>
        <v>-0.15478758708739271</v>
      </c>
      <c r="K17" s="41">
        <f t="shared" ca="1" si="2"/>
        <v>0.15478758708739271</v>
      </c>
      <c r="L17" s="39">
        <f ca="1">AVERAGE($K$3:K17)</f>
        <v>0.42653235409338908</v>
      </c>
      <c r="M17" s="39">
        <f ca="1">SUM(J$3:J17)/L17</f>
        <v>-2.7441851880977381</v>
      </c>
      <c r="N17" s="50">
        <f ca="1">L23</f>
        <v>0.50356120705432528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42">
        <f ca="1">ROUND('0.ArdiData'!C18/10,0)</f>
        <v>11</v>
      </c>
      <c r="C18" s="57">
        <f t="shared" ca="1" si="3"/>
        <v>8.70465087890625</v>
      </c>
      <c r="D18" s="6">
        <f t="shared" ca="1" si="4"/>
        <v>2.29534912109375</v>
      </c>
      <c r="E18" s="6">
        <f t="shared" ca="1" si="5"/>
        <v>2.29534912109375</v>
      </c>
      <c r="F18" s="6">
        <f ca="1">AVERAGE($E$4:E18)</f>
        <v>1.0251017252604167</v>
      </c>
      <c r="G18" s="3">
        <f t="shared" ca="1" si="6"/>
        <v>9.0773937935436955</v>
      </c>
      <c r="H18" s="42">
        <f t="shared" ca="1" si="7"/>
        <v>1.1476864901455965</v>
      </c>
      <c r="I18" s="42">
        <f t="shared" ca="1" si="0"/>
        <v>10.225080283689293</v>
      </c>
      <c r="J18" s="41">
        <f t="shared" ca="1" si="1"/>
        <v>0.77491971631070733</v>
      </c>
      <c r="K18" s="41">
        <f t="shared" ca="1" si="2"/>
        <v>0.77491971631070733</v>
      </c>
      <c r="L18" s="39">
        <f ca="1">AVERAGE($K$3:K18)</f>
        <v>0.44830656423197146</v>
      </c>
      <c r="M18" s="39">
        <f ca="1">SUM(J$3:J18)/L18</f>
        <v>-0.88235168430893252</v>
      </c>
      <c r="N18" s="3">
        <v>0</v>
      </c>
      <c r="O18" s="3">
        <f t="dataTable" ref="O18:Y28" dt2D="1" dtr="1" r1="P2" r2="P1" ca="1"/>
        <v>1.2879818594104311</v>
      </c>
      <c r="P18" s="3">
        <v>1.5730374084197396</v>
      </c>
      <c r="Q18" s="3">
        <v>0.92496380443427029</v>
      </c>
      <c r="R18" s="3">
        <v>1.8530447761705431</v>
      </c>
      <c r="S18" s="3">
        <v>0.57951191025964222</v>
      </c>
      <c r="T18" s="3">
        <v>1.1679924570931737</v>
      </c>
      <c r="U18" s="3">
        <v>0.58924048013937436</v>
      </c>
      <c r="V18" s="3">
        <v>0.28413630044543853</v>
      </c>
      <c r="W18" s="3">
        <v>0.35813232953625118</v>
      </c>
      <c r="X18" s="3">
        <v>0.59213327521120207</v>
      </c>
      <c r="Y18" s="3">
        <v>0.96103896103896025</v>
      </c>
    </row>
    <row r="19" spans="1:26" x14ac:dyDescent="0.2">
      <c r="A19" s="2">
        <f>[2]ArdiData!A19</f>
        <v>17</v>
      </c>
      <c r="B19" s="42">
        <f ca="1">ROUND('0.ArdiData'!C19/10,0)</f>
        <v>9</v>
      </c>
      <c r="C19" s="57">
        <f t="shared" ca="1" si="3"/>
        <v>9.852325439453125</v>
      </c>
      <c r="D19" s="6">
        <f t="shared" ca="1" si="4"/>
        <v>-0.852325439453125</v>
      </c>
      <c r="E19" s="6">
        <f t="shared" ca="1" si="5"/>
        <v>0.852325439453125</v>
      </c>
      <c r="F19" s="6">
        <f ca="1">AVERAGE($E$4:E19)</f>
        <v>1.0143032073974609</v>
      </c>
      <c r="G19" s="3">
        <f t="shared" ca="1" si="6"/>
        <v>10.612540141844647</v>
      </c>
      <c r="H19" s="42">
        <f t="shared" ca="1" si="7"/>
        <v>-0.42615675492720173</v>
      </c>
      <c r="I19" s="42">
        <f t="shared" ca="1" si="0"/>
        <v>10.186383386917445</v>
      </c>
      <c r="J19" s="41">
        <f t="shared" ca="1" si="1"/>
        <v>-1.1863833869174449</v>
      </c>
      <c r="K19" s="41">
        <f t="shared" ca="1" si="2"/>
        <v>1.1863833869174449</v>
      </c>
      <c r="L19" s="39">
        <f ca="1">AVERAGE($K$3:K19)</f>
        <v>0.49172284791935228</v>
      </c>
      <c r="M19" s="39">
        <f ca="1">SUM(J$3:J19)/L19</f>
        <v>-3.2171526005920548</v>
      </c>
      <c r="N19" s="3">
        <v>0.1</v>
      </c>
      <c r="O19" s="3">
        <v>1.1973033045716679</v>
      </c>
      <c r="P19" s="3">
        <v>0.709947490124896</v>
      </c>
      <c r="Q19" s="3">
        <v>0.46160755254117863</v>
      </c>
      <c r="R19" s="3">
        <v>0.63742206840026938</v>
      </c>
      <c r="S19" s="3">
        <v>0.5401215767319224</v>
      </c>
      <c r="T19" s="3">
        <v>0.57999877365814834</v>
      </c>
      <c r="U19" s="3">
        <v>0.24023291486770379</v>
      </c>
      <c r="V19" s="3">
        <v>0.72166204429840364</v>
      </c>
      <c r="W19" s="3">
        <v>0.32925253980529529</v>
      </c>
      <c r="X19" s="3">
        <v>0.30349350247050522</v>
      </c>
      <c r="Y19" s="3">
        <v>0.30291871117976032</v>
      </c>
    </row>
    <row r="20" spans="1:26" x14ac:dyDescent="0.2">
      <c r="A20" s="2">
        <f>[2]ArdiData!A20</f>
        <v>18</v>
      </c>
      <c r="B20" s="42">
        <f ca="1">ROUND('0.ArdiData'!C20/10,0)</f>
        <v>9</v>
      </c>
      <c r="C20" s="57">
        <f t="shared" ca="1" si="3"/>
        <v>9.4261627197265625</v>
      </c>
      <c r="D20" s="6">
        <f t="shared" ca="1" si="4"/>
        <v>-0.4261627197265625</v>
      </c>
      <c r="E20" s="6">
        <f t="shared" ca="1" si="5"/>
        <v>0.4261627197265625</v>
      </c>
      <c r="F20" s="6">
        <f ca="1">AVERAGE($E$4:E20)</f>
        <v>0.97970670812270222</v>
      </c>
      <c r="G20" s="3">
        <f t="shared" ca="1" si="6"/>
        <v>9.5931916934587225</v>
      </c>
      <c r="H20" s="42">
        <f t="shared" ca="1" si="7"/>
        <v>-0.21307837746360087</v>
      </c>
      <c r="I20" s="42">
        <f t="shared" ca="1" si="0"/>
        <v>9.3801133159951213</v>
      </c>
      <c r="J20" s="41">
        <f t="shared" ca="1" si="1"/>
        <v>-0.38011331599512133</v>
      </c>
      <c r="K20" s="41">
        <f t="shared" ca="1" si="2"/>
        <v>0.38011331599512133</v>
      </c>
      <c r="L20" s="39">
        <f ca="1">AVERAGE($K$3:K20)</f>
        <v>0.48552231836800608</v>
      </c>
      <c r="M20" s="39">
        <f ca="1">SUM(J$3:J20)/L20</f>
        <v>-4.0411340132509315</v>
      </c>
      <c r="N20" s="3">
        <v>0.2</v>
      </c>
      <c r="O20" s="3">
        <v>0.61413639518627539</v>
      </c>
      <c r="P20" s="3">
        <v>1.6458771038537552</v>
      </c>
      <c r="Q20" s="3">
        <v>1.2808547111037893</v>
      </c>
      <c r="R20" s="3">
        <v>0.93760324784317295</v>
      </c>
      <c r="S20" s="3">
        <v>0.44509116521604042</v>
      </c>
      <c r="T20" s="3">
        <v>0.44523365569930251</v>
      </c>
      <c r="U20" s="3">
        <v>0.49756549369015779</v>
      </c>
      <c r="V20" s="3">
        <v>0.75235051259877672</v>
      </c>
      <c r="W20" s="3">
        <v>0.58661994378127724</v>
      </c>
      <c r="X20" s="3">
        <v>0.53056113090921508</v>
      </c>
      <c r="Y20" s="3">
        <v>0.11743899424423879</v>
      </c>
    </row>
    <row r="21" spans="1:26" x14ac:dyDescent="0.2">
      <c r="A21" s="2">
        <f>[2]ArdiData!A21</f>
        <v>19</v>
      </c>
      <c r="B21" s="42">
        <f ca="1">ROUND('0.ArdiData'!C21/10,0)</f>
        <v>10</v>
      </c>
      <c r="C21" s="57">
        <f t="shared" ca="1" si="3"/>
        <v>9.2130813598632813</v>
      </c>
      <c r="D21" s="6">
        <f t="shared" ca="1" si="4"/>
        <v>0.78691864013671875</v>
      </c>
      <c r="E21" s="6">
        <f t="shared" ca="1" si="5"/>
        <v>0.78691864013671875</v>
      </c>
      <c r="F21" s="6">
        <f ca="1">AVERAGE($E$4:E21)</f>
        <v>0.96899625990125871</v>
      </c>
      <c r="G21" s="3">
        <f t="shared" ca="1" si="6"/>
        <v>9.1900566579975607</v>
      </c>
      <c r="H21" s="42">
        <f t="shared" ca="1" si="7"/>
        <v>0.39346081126819954</v>
      </c>
      <c r="I21" s="42">
        <f t="shared" ca="1" si="0"/>
        <v>9.583517469265761</v>
      </c>
      <c r="J21" s="41">
        <f t="shared" ca="1" si="1"/>
        <v>0.41648253073423902</v>
      </c>
      <c r="K21" s="41">
        <f t="shared" ca="1" si="2"/>
        <v>0.41648253073423902</v>
      </c>
      <c r="L21" s="39">
        <f ca="1">AVERAGE($K$3:K21)</f>
        <v>0.48188864533464992</v>
      </c>
      <c r="M21" s="39">
        <f ca="1">SUM(J$3:J21)/L21</f>
        <v>-3.2073348047904791</v>
      </c>
      <c r="N21" s="3">
        <v>0.3</v>
      </c>
      <c r="O21" s="3">
        <v>1.0401475992488789</v>
      </c>
      <c r="P21" s="3">
        <v>1.1076699139446222</v>
      </c>
      <c r="Q21" s="3">
        <v>1.3345406242624729</v>
      </c>
      <c r="R21" s="3">
        <v>0.77578743734839084</v>
      </c>
      <c r="S21" s="3">
        <v>0.60980678099068764</v>
      </c>
      <c r="T21" s="3">
        <v>0.60407712030384964</v>
      </c>
      <c r="U21" s="3">
        <v>0.56280360864260581</v>
      </c>
      <c r="V21" s="3">
        <v>0.83027212812662032</v>
      </c>
      <c r="W21" s="3">
        <v>0.29494764999647971</v>
      </c>
      <c r="X21" s="3">
        <v>0.25012084401435053</v>
      </c>
      <c r="Y21" s="3">
        <v>1.0988155889625872E-2</v>
      </c>
    </row>
    <row r="22" spans="1:26" x14ac:dyDescent="0.2">
      <c r="A22" s="2">
        <f>[2]ArdiData!A22</f>
        <v>20</v>
      </c>
      <c r="B22" s="42">
        <f ca="1">ROUND('0.ArdiData'!C22/10,0)</f>
        <v>10</v>
      </c>
      <c r="C22" s="57">
        <f t="shared" ca="1" si="3"/>
        <v>9.6065406799316406</v>
      </c>
      <c r="D22" s="6">
        <f t="shared" ca="1" si="4"/>
        <v>0.39345932006835938</v>
      </c>
      <c r="E22" s="6">
        <f t="shared" ca="1" si="5"/>
        <v>0.39345932006835938</v>
      </c>
      <c r="F22" s="6">
        <f ca="1">AVERAGE($E$4:E22)</f>
        <v>0.93870484201531657</v>
      </c>
      <c r="G22" s="3">
        <f t="shared" ca="1" si="6"/>
        <v>9.7917587346328805</v>
      </c>
      <c r="H22" s="42">
        <f t="shared" ca="1" si="7"/>
        <v>0.19673040563409977</v>
      </c>
      <c r="I22" s="42">
        <f t="shared" ca="1" si="0"/>
        <v>9.9884891402669798</v>
      </c>
      <c r="J22" s="41">
        <f t="shared" ca="1" si="1"/>
        <v>1.151085973302024E-2</v>
      </c>
      <c r="K22" s="41">
        <f t="shared" ca="1" si="2"/>
        <v>1.151085973302024E-2</v>
      </c>
      <c r="L22" s="39">
        <f ca="1">AVERAGE($K$3:K22)</f>
        <v>0.45836975605456842</v>
      </c>
      <c r="M22" s="39">
        <f ca="1">SUM(J$3:J22)/L22</f>
        <v>-3.34679010606343</v>
      </c>
      <c r="N22" s="3">
        <v>0.4</v>
      </c>
      <c r="O22" s="3">
        <v>1.0342532827412976</v>
      </c>
      <c r="P22" s="3">
        <v>1.021373246383771</v>
      </c>
      <c r="Q22" s="3">
        <v>1.4517365419350861</v>
      </c>
      <c r="R22" s="3">
        <v>1.0681735214885772</v>
      </c>
      <c r="S22" s="3">
        <v>0.93816973580638618</v>
      </c>
      <c r="T22" s="3">
        <v>0.92979678888537332</v>
      </c>
      <c r="U22" s="3">
        <v>0.6743084430970786</v>
      </c>
      <c r="V22" s="3">
        <v>0.58662636789460809</v>
      </c>
      <c r="W22" s="3">
        <v>0.48156528233446172</v>
      </c>
      <c r="X22" s="3">
        <v>0.15257037013767469</v>
      </c>
      <c r="Y22" s="3">
        <v>0.31745335334900321</v>
      </c>
    </row>
    <row r="23" spans="1:26" x14ac:dyDescent="0.2">
      <c r="A23" s="2">
        <f>[2]ArdiData!A23</f>
        <v>21</v>
      </c>
      <c r="B23" s="42">
        <f ca="1">ROUND('0.ArdiData'!C23/10,0)</f>
        <v>13</v>
      </c>
      <c r="C23" s="57">
        <f t="shared" ca="1" si="3"/>
        <v>9.8032703399658203</v>
      </c>
      <c r="D23" s="6">
        <f t="shared" ca="1" si="4"/>
        <v>3.1967296600341797</v>
      </c>
      <c r="E23" s="6">
        <f t="shared" ca="1" si="5"/>
        <v>3.1967296600341797</v>
      </c>
      <c r="F23" s="56">
        <f ca="1">AVERAGE($E$4:E23)</f>
        <v>1.0516060829162597</v>
      </c>
      <c r="G23" s="3">
        <f t="shared" ca="1" si="6"/>
        <v>9.994244570133489</v>
      </c>
      <c r="H23" s="42">
        <f t="shared" ca="1" si="7"/>
        <v>1.5983652028170499</v>
      </c>
      <c r="I23" s="42">
        <f t="shared" ca="1" si="0"/>
        <v>11.592609772950539</v>
      </c>
      <c r="J23" s="41">
        <f t="shared" ca="1" si="1"/>
        <v>1.4073902270494614</v>
      </c>
      <c r="K23" s="41">
        <f t="shared" ca="1" si="2"/>
        <v>1.4073902270494614</v>
      </c>
      <c r="L23" s="39">
        <f ca="1">AVERAGE($K$3:K23)</f>
        <v>0.50356120705432528</v>
      </c>
      <c r="M23" s="39">
        <f ca="1">SUM(J$3:J23)/L23</f>
        <v>-0.25156254226511549</v>
      </c>
      <c r="N23" s="3">
        <v>0.5</v>
      </c>
      <c r="O23" s="3">
        <v>1.3889727496334117</v>
      </c>
      <c r="P23" s="3">
        <v>1.2792597998609621</v>
      </c>
      <c r="Q23" s="3">
        <v>1.0981599191794831</v>
      </c>
      <c r="R23" s="3">
        <v>1.2735804090163936</v>
      </c>
      <c r="S23" s="3">
        <v>0.94281381836758238</v>
      </c>
      <c r="T23" s="3">
        <v>0.93328166435586146</v>
      </c>
      <c r="U23" s="3">
        <v>0.37551989918451689</v>
      </c>
      <c r="V23" s="3">
        <v>0.44792914319151639</v>
      </c>
      <c r="W23" s="3">
        <v>0.33956006902600722</v>
      </c>
      <c r="X23" s="3">
        <v>0.1231852986314917</v>
      </c>
      <c r="Y23" s="3">
        <v>1.0719434179440683E-2</v>
      </c>
    </row>
    <row r="24" spans="1:26" x14ac:dyDescent="0.2">
      <c r="N24" s="3">
        <v>0.6</v>
      </c>
      <c r="O24" s="3">
        <v>0.85938827642954663</v>
      </c>
      <c r="P24" s="3">
        <v>1.53868568917723</v>
      </c>
      <c r="Q24" s="3">
        <v>1.1457225873264101</v>
      </c>
      <c r="R24" s="3">
        <v>1.2797600428654514</v>
      </c>
      <c r="S24" s="3">
        <v>1.1241068906078171</v>
      </c>
      <c r="T24" s="3">
        <v>1.0198352150833381</v>
      </c>
      <c r="U24" s="3">
        <v>0.9762862015564695</v>
      </c>
      <c r="V24" s="3">
        <v>0.44176827963747778</v>
      </c>
      <c r="W24" s="3">
        <v>0.37594222785283804</v>
      </c>
      <c r="X24" s="3">
        <v>0.22466220407305232</v>
      </c>
      <c r="Y24" s="3">
        <v>0.12059369149188734</v>
      </c>
    </row>
    <row r="25" spans="1:26" x14ac:dyDescent="0.2">
      <c r="N25" s="3">
        <v>0.7</v>
      </c>
      <c r="O25" s="3">
        <v>1.7871941356653052</v>
      </c>
      <c r="P25" s="3">
        <v>0.86690045270143756</v>
      </c>
      <c r="Q25" s="3">
        <v>0.77718415057517465</v>
      </c>
      <c r="R25" s="3">
        <v>1.6750645359634799</v>
      </c>
      <c r="S25" s="3">
        <v>1.2291672882571345</v>
      </c>
      <c r="T25" s="3">
        <v>0.96366327452966183</v>
      </c>
      <c r="U25" s="3">
        <v>0.87636892448254877</v>
      </c>
      <c r="V25" s="3">
        <v>0.30020467607770218</v>
      </c>
      <c r="W25" s="3">
        <v>0.32037376768678</v>
      </c>
      <c r="X25" s="3">
        <v>0.3204712183131776</v>
      </c>
      <c r="Y25" s="3">
        <v>0.17021527225430816</v>
      </c>
    </row>
    <row r="26" spans="1:26" x14ac:dyDescent="0.2">
      <c r="N26" s="3">
        <v>0.8</v>
      </c>
      <c r="O26" s="3">
        <v>0.90855947116801894</v>
      </c>
      <c r="P26" s="3">
        <v>0.86240013449925257</v>
      </c>
      <c r="Q26" s="3">
        <v>0.932617678057026</v>
      </c>
      <c r="R26" s="3">
        <v>1.1432890262307527</v>
      </c>
      <c r="S26" s="3">
        <v>1.6031101367584608</v>
      </c>
      <c r="T26" s="3">
        <v>0.61854284519155578</v>
      </c>
      <c r="U26" s="3">
        <v>0.83400047272201172</v>
      </c>
      <c r="V26" s="3">
        <v>0.41901403560542944</v>
      </c>
      <c r="W26" s="3">
        <v>0.52844564724729737</v>
      </c>
      <c r="X26" s="3">
        <v>0.26732897896334074</v>
      </c>
      <c r="Y26" s="3">
        <v>0.10564831993403308</v>
      </c>
    </row>
    <row r="27" spans="1:26" x14ac:dyDescent="0.2">
      <c r="N27" s="3">
        <v>0.9</v>
      </c>
      <c r="O27" s="3">
        <v>0.7694632564861914</v>
      </c>
      <c r="P27" s="3">
        <v>0.90232583786278819</v>
      </c>
      <c r="Q27" s="3">
        <v>1.2604837789278653</v>
      </c>
      <c r="R27" s="3">
        <v>1.4734831963715038</v>
      </c>
      <c r="S27" s="3">
        <v>1.6906481838104721</v>
      </c>
      <c r="T27" s="3">
        <v>1.4251520914368005</v>
      </c>
      <c r="U27" s="3">
        <v>0.89338383119342646</v>
      </c>
      <c r="V27" s="3">
        <v>0.38986339793796354</v>
      </c>
      <c r="W27" s="3">
        <v>0.36241603895486341</v>
      </c>
      <c r="X27" s="3">
        <v>0.23936765639349972</v>
      </c>
      <c r="Y27" s="3">
        <v>8.9557708605327538E-2</v>
      </c>
    </row>
    <row r="28" spans="1:26" x14ac:dyDescent="0.2">
      <c r="C28" s="8" t="s">
        <v>74</v>
      </c>
      <c r="N28" s="3">
        <v>1</v>
      </c>
      <c r="O28" s="3">
        <v>1.6648526077097503</v>
      </c>
      <c r="P28" s="3">
        <v>1.1059471904261851</v>
      </c>
      <c r="Q28" s="3">
        <v>0.69247630282800876</v>
      </c>
      <c r="R28" s="3">
        <v>1.2796703023457536</v>
      </c>
      <c r="S28" s="3">
        <v>1.3521273318341067</v>
      </c>
      <c r="T28" s="3">
        <v>0.71072788246389129</v>
      </c>
      <c r="U28" s="3">
        <v>1.2599298759265936</v>
      </c>
      <c r="V28" s="3">
        <v>0.64858433094600942</v>
      </c>
      <c r="W28" s="3">
        <v>0.33180128755764515</v>
      </c>
      <c r="X28" s="3">
        <v>0.4243521128423372</v>
      </c>
      <c r="Y28" s="3">
        <v>1.9377447948876487E-2</v>
      </c>
    </row>
    <row r="29" spans="1:26" x14ac:dyDescent="0.2">
      <c r="Z29" s="55">
        <f>MIN(O18:Y28)</f>
        <v>1.0719434179440683E-2</v>
      </c>
    </row>
    <row r="30" spans="1:26" x14ac:dyDescent="0.2">
      <c r="G30" s="8" t="s">
        <v>73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4" t="s">
        <v>89</v>
      </c>
      <c r="B1" s="4">
        <v>1</v>
      </c>
      <c r="C1" s="73">
        <v>8000</v>
      </c>
    </row>
    <row r="2" spans="1:7" x14ac:dyDescent="0.25">
      <c r="A2" s="62" t="s">
        <v>88</v>
      </c>
      <c r="B2" s="5">
        <v>2</v>
      </c>
      <c r="C2" s="65">
        <v>13000</v>
      </c>
    </row>
    <row r="3" spans="1:7" x14ac:dyDescent="0.25">
      <c r="A3" s="62" t="s">
        <v>87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25">
      <c r="A4" s="62" t="s">
        <v>86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25">
      <c r="A5" s="62" t="s">
        <v>85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25">
      <c r="A6" s="62" t="s">
        <v>84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25">
      <c r="A7" s="62" t="s">
        <v>83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25">
      <c r="A8" s="62" t="s">
        <v>82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25">
      <c r="A9" s="62" t="s">
        <v>81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25">
      <c r="A10" s="62" t="s">
        <v>80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25">
      <c r="A11" s="62" t="s">
        <v>79</v>
      </c>
      <c r="B11" s="5">
        <v>11</v>
      </c>
      <c r="C11" s="61">
        <v>32000</v>
      </c>
    </row>
    <row r="12" spans="1:7" ht="15.75" thickBot="1" x14ac:dyDescent="0.3">
      <c r="A12" s="60" t="s">
        <v>78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1.Trend&amp;Season</vt:lpstr>
      <vt:lpstr>0.ArdiData</vt:lpstr>
      <vt:lpstr>Sheet2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2022-01-19T18:19:17Z</dcterms:modified>
</cp:coreProperties>
</file>